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7/"/>
    </mc:Choice>
  </mc:AlternateContent>
  <xr:revisionPtr revIDLastSave="0" documentId="13_ncr:1_{1E83148B-60F9-AA40-B1AD-FCF77D2E25E0}" xr6:coauthVersionLast="45" xr6:coauthVersionMax="45" xr10:uidLastSave="{00000000-0000-0000-0000-000000000000}"/>
  <bookViews>
    <workbookView xWindow="15100" yWindow="460" windowWidth="13700" windowHeight="13800" firstSheet="1" activeTab="3" xr2:uid="{00000000-000D-0000-FFFF-FFFF00000000}"/>
  </bookViews>
  <sheets>
    <sheet name="FAC_TOTALS_APTA" sheetId="1" r:id="rId1"/>
    <sheet name="Summary-Bus" sheetId="21" r:id="rId2"/>
    <sheet name="Summary-Rail" sheetId="22" r:id="rId3"/>
    <sheet name="FAC 2002-2018 BUS" sheetId="17" r:id="rId4"/>
    <sheet name="FAC 2012-2018 BUS" sheetId="19" r:id="rId5"/>
    <sheet name="FAC 2002-2018 RAIL" sheetId="18" r:id="rId6"/>
    <sheet name="FAC 2012-2018 RAIL" sheetId="20" r:id="rId7"/>
    <sheet name="OLD - FAC 2012-2018 BUS" sheetId="15" r:id="rId8"/>
    <sheet name="OLD - FAC 2012-2018 RAIL" sheetId="16" r:id="rId9"/>
    <sheet name="Original" sheetId="6" r:id="rId10"/>
    <sheet name="Differences" sheetId="7" r:id="rId11"/>
  </sheets>
  <definedNames>
    <definedName name="_xlnm._FilterDatabase" localSheetId="10" hidden="1">Differences!$A$1:$W$206</definedName>
    <definedName name="_xlnm._FilterDatabase" localSheetId="0" hidden="1">FAC_TOTALS_APTA!$C$2:$BM$120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1" l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 s="1"/>
  <c r="AA66" i="1"/>
  <c r="AB66" i="1"/>
  <c r="AC66" i="1"/>
  <c r="AD66" i="1"/>
  <c r="AE66" i="1"/>
  <c r="AF66" i="1"/>
  <c r="AG66" i="1"/>
  <c r="AH66" i="1" s="1"/>
  <c r="AI66" i="1"/>
  <c r="AJ66" i="1"/>
  <c r="AK66" i="1"/>
  <c r="AL66" i="1"/>
  <c r="AM66" i="1"/>
  <c r="AN66" i="1"/>
  <c r="AO66" i="1"/>
  <c r="AP66" i="1" s="1"/>
  <c r="AQ66" i="1"/>
  <c r="AR66" i="1"/>
  <c r="AS66" i="1"/>
  <c r="AT66" i="1"/>
  <c r="AU66" i="1"/>
  <c r="AV66" i="1"/>
  <c r="AW66" i="1"/>
  <c r="AX66" i="1" s="1"/>
  <c r="AY66" i="1"/>
  <c r="AZ66" i="1"/>
  <c r="BA66" i="1"/>
  <c r="BB66" i="1"/>
  <c r="BC66" i="1" s="1"/>
  <c r="BD66" i="1"/>
  <c r="BE66" i="1"/>
  <c r="BF66" i="1"/>
  <c r="BG66" i="1" s="1"/>
  <c r="BH66" i="1"/>
  <c r="G63" i="1"/>
  <c r="G64" i="1"/>
  <c r="G6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4" i="1"/>
  <c r="F66" i="1"/>
  <c r="T23" i="22" l="1"/>
  <c r="R23" i="22"/>
  <c r="Q23" i="22"/>
  <c r="J23" i="22"/>
  <c r="H23" i="22"/>
  <c r="G23" i="22"/>
  <c r="T21" i="22"/>
  <c r="R21" i="22"/>
  <c r="Q21" i="22"/>
  <c r="J21" i="22"/>
  <c r="H21" i="22"/>
  <c r="G21" i="22"/>
  <c r="T20" i="21"/>
  <c r="T22" i="21"/>
  <c r="S20" i="21"/>
  <c r="S22" i="21"/>
  <c r="R20" i="21"/>
  <c r="R22" i="21"/>
  <c r="Q20" i="21"/>
  <c r="Q22" i="21"/>
  <c r="J20" i="21"/>
  <c r="J22" i="21"/>
  <c r="I20" i="21"/>
  <c r="I22" i="21"/>
  <c r="H20" i="21"/>
  <c r="H22" i="21"/>
  <c r="G20" i="21"/>
  <c r="G22" i="21"/>
  <c r="G40" i="17" l="1"/>
  <c r="H40" i="17"/>
  <c r="Q42" i="17" s="1"/>
  <c r="G42" i="17"/>
  <c r="H42" i="17"/>
  <c r="M42" i="17"/>
  <c r="N42" i="17"/>
  <c r="O42" i="17"/>
  <c r="P42" i="17"/>
  <c r="T42" i="17"/>
  <c r="U42" i="17"/>
  <c r="V42" i="17"/>
  <c r="W42" i="17"/>
  <c r="X42" i="17"/>
  <c r="Y42" i="17"/>
  <c r="Z42" i="17"/>
  <c r="AB42" i="17"/>
  <c r="F44" i="17"/>
  <c r="J44" i="17"/>
  <c r="K44" i="17" s="1"/>
  <c r="L44" i="17" s="1"/>
  <c r="F45" i="17"/>
  <c r="J45" i="17"/>
  <c r="K45" i="17" s="1"/>
  <c r="L45" i="17" s="1"/>
  <c r="F46" i="17"/>
  <c r="J46" i="17"/>
  <c r="K46" i="17" s="1"/>
  <c r="L46" i="17" s="1"/>
  <c r="F47" i="17"/>
  <c r="J47" i="17"/>
  <c r="K47" i="17" s="1"/>
  <c r="L47" i="17" s="1"/>
  <c r="F48" i="17"/>
  <c r="J48" i="17"/>
  <c r="K48" i="17" s="1"/>
  <c r="L48" i="17" s="1"/>
  <c r="F49" i="17"/>
  <c r="J49" i="17"/>
  <c r="K49" i="17" s="1"/>
  <c r="L49" i="17" s="1"/>
  <c r="F50" i="17"/>
  <c r="J50" i="17"/>
  <c r="K50" i="17" s="1"/>
  <c r="L50" i="17" s="1"/>
  <c r="F51" i="17"/>
  <c r="J51" i="17"/>
  <c r="K51" i="17" s="1"/>
  <c r="L51" i="17" s="1"/>
  <c r="F52" i="17"/>
  <c r="J52" i="17"/>
  <c r="K52" i="17" s="1"/>
  <c r="L52" i="17" s="1"/>
  <c r="F53" i="17"/>
  <c r="J53" i="17"/>
  <c r="K53" i="17" s="1"/>
  <c r="L53" i="17" s="1"/>
  <c r="F54" i="17"/>
  <c r="J54" i="17"/>
  <c r="K54" i="17" s="1"/>
  <c r="L54" i="17" s="1"/>
  <c r="F55" i="17"/>
  <c r="J55" i="17"/>
  <c r="K55" i="17" s="1"/>
  <c r="L55" i="17" s="1"/>
  <c r="K56" i="17"/>
  <c r="L56" i="17" s="1"/>
  <c r="F59" i="17"/>
  <c r="F61" i="17"/>
  <c r="F123" i="20"/>
  <c r="F121" i="20"/>
  <c r="K118" i="20"/>
  <c r="L118" i="20" s="1"/>
  <c r="J117" i="20"/>
  <c r="K117" i="20" s="1"/>
  <c r="L117" i="20" s="1"/>
  <c r="F117" i="20"/>
  <c r="J116" i="20"/>
  <c r="K116" i="20" s="1"/>
  <c r="L116" i="20" s="1"/>
  <c r="F116" i="20"/>
  <c r="J115" i="20"/>
  <c r="K115" i="20" s="1"/>
  <c r="L115" i="20" s="1"/>
  <c r="F115" i="20"/>
  <c r="J114" i="20"/>
  <c r="K114" i="20" s="1"/>
  <c r="L114" i="20" s="1"/>
  <c r="F114" i="20"/>
  <c r="J113" i="20"/>
  <c r="K113" i="20" s="1"/>
  <c r="L113" i="20" s="1"/>
  <c r="F113" i="20"/>
  <c r="J112" i="20"/>
  <c r="K112" i="20" s="1"/>
  <c r="L112" i="20" s="1"/>
  <c r="F112" i="20"/>
  <c r="J111" i="20"/>
  <c r="K111" i="20" s="1"/>
  <c r="L111" i="20" s="1"/>
  <c r="F111" i="20"/>
  <c r="J110" i="20"/>
  <c r="K110" i="20" s="1"/>
  <c r="L110" i="20" s="1"/>
  <c r="F110" i="20"/>
  <c r="J109" i="20"/>
  <c r="K109" i="20" s="1"/>
  <c r="L109" i="20" s="1"/>
  <c r="F109" i="20"/>
  <c r="J108" i="20"/>
  <c r="K108" i="20" s="1"/>
  <c r="L108" i="20" s="1"/>
  <c r="F108" i="20"/>
  <c r="J107" i="20"/>
  <c r="K107" i="20" s="1"/>
  <c r="L107" i="20" s="1"/>
  <c r="F107" i="20"/>
  <c r="K106" i="20"/>
  <c r="L106" i="20" s="1"/>
  <c r="J106" i="20"/>
  <c r="F106" i="20"/>
  <c r="H102" i="20"/>
  <c r="H104" i="20" s="1"/>
  <c r="G102" i="20"/>
  <c r="F92" i="20"/>
  <c r="F90" i="20"/>
  <c r="K87" i="20"/>
  <c r="L87" i="20" s="1"/>
  <c r="J86" i="20"/>
  <c r="K86" i="20" s="1"/>
  <c r="L86" i="20" s="1"/>
  <c r="F86" i="20"/>
  <c r="J85" i="20"/>
  <c r="K85" i="20" s="1"/>
  <c r="L85" i="20" s="1"/>
  <c r="F85" i="20"/>
  <c r="J84" i="20"/>
  <c r="K84" i="20" s="1"/>
  <c r="L84" i="20" s="1"/>
  <c r="F84" i="20"/>
  <c r="J83" i="20"/>
  <c r="K83" i="20" s="1"/>
  <c r="L83" i="20" s="1"/>
  <c r="F83" i="20"/>
  <c r="J82" i="20"/>
  <c r="K82" i="20" s="1"/>
  <c r="L82" i="20" s="1"/>
  <c r="F82" i="20"/>
  <c r="J81" i="20"/>
  <c r="K81" i="20" s="1"/>
  <c r="L81" i="20" s="1"/>
  <c r="F81" i="20"/>
  <c r="J80" i="20"/>
  <c r="K80" i="20" s="1"/>
  <c r="L80" i="20" s="1"/>
  <c r="F80" i="20"/>
  <c r="J79" i="20"/>
  <c r="K79" i="20" s="1"/>
  <c r="L79" i="20" s="1"/>
  <c r="F79" i="20"/>
  <c r="J78" i="20"/>
  <c r="K78" i="20" s="1"/>
  <c r="L78" i="20" s="1"/>
  <c r="F78" i="20"/>
  <c r="J77" i="20"/>
  <c r="K77" i="20" s="1"/>
  <c r="L77" i="20" s="1"/>
  <c r="F77" i="20"/>
  <c r="J76" i="20"/>
  <c r="K76" i="20" s="1"/>
  <c r="L76" i="20" s="1"/>
  <c r="F76" i="20"/>
  <c r="J75" i="20"/>
  <c r="K75" i="20" s="1"/>
  <c r="L75" i="20" s="1"/>
  <c r="F75" i="20"/>
  <c r="H71" i="20"/>
  <c r="G71" i="20"/>
  <c r="F61" i="20"/>
  <c r="F59" i="20"/>
  <c r="K56" i="20"/>
  <c r="L56" i="20" s="1"/>
  <c r="J55" i="20"/>
  <c r="K55" i="20" s="1"/>
  <c r="L55" i="20" s="1"/>
  <c r="F55" i="20"/>
  <c r="J54" i="20"/>
  <c r="K54" i="20" s="1"/>
  <c r="L54" i="20" s="1"/>
  <c r="F54" i="20"/>
  <c r="J53" i="20"/>
  <c r="K53" i="20" s="1"/>
  <c r="L53" i="20" s="1"/>
  <c r="F53" i="20"/>
  <c r="J52" i="20"/>
  <c r="K52" i="20" s="1"/>
  <c r="L52" i="20" s="1"/>
  <c r="F52" i="20"/>
  <c r="J51" i="20"/>
  <c r="K51" i="20" s="1"/>
  <c r="L51" i="20" s="1"/>
  <c r="F51" i="20"/>
  <c r="J50" i="20"/>
  <c r="K50" i="20" s="1"/>
  <c r="L50" i="20" s="1"/>
  <c r="F50" i="20"/>
  <c r="J49" i="20"/>
  <c r="K49" i="20" s="1"/>
  <c r="L49" i="20" s="1"/>
  <c r="F49" i="20"/>
  <c r="J48" i="20"/>
  <c r="K48" i="20" s="1"/>
  <c r="L48" i="20" s="1"/>
  <c r="F48" i="20"/>
  <c r="J47" i="20"/>
  <c r="K47" i="20" s="1"/>
  <c r="L47" i="20" s="1"/>
  <c r="F47" i="20"/>
  <c r="J46" i="20"/>
  <c r="K46" i="20" s="1"/>
  <c r="L46" i="20" s="1"/>
  <c r="F46" i="20"/>
  <c r="J45" i="20"/>
  <c r="K45" i="20" s="1"/>
  <c r="L45" i="20" s="1"/>
  <c r="F45" i="20"/>
  <c r="J44" i="20"/>
  <c r="K44" i="20" s="1"/>
  <c r="L44" i="20" s="1"/>
  <c r="F44" i="20"/>
  <c r="H40" i="20"/>
  <c r="H42" i="20" s="1"/>
  <c r="G40" i="20"/>
  <c r="F30" i="20"/>
  <c r="F28" i="20"/>
  <c r="K25" i="20"/>
  <c r="L25" i="20" s="1"/>
  <c r="J24" i="20"/>
  <c r="K24" i="20" s="1"/>
  <c r="L24" i="20" s="1"/>
  <c r="F24" i="20"/>
  <c r="J23" i="20"/>
  <c r="K23" i="20" s="1"/>
  <c r="L23" i="20" s="1"/>
  <c r="F23" i="20"/>
  <c r="J22" i="20"/>
  <c r="K22" i="20" s="1"/>
  <c r="L22" i="20" s="1"/>
  <c r="F22" i="20"/>
  <c r="J21" i="20"/>
  <c r="K21" i="20" s="1"/>
  <c r="L21" i="20" s="1"/>
  <c r="F21" i="20"/>
  <c r="J20" i="20"/>
  <c r="K20" i="20" s="1"/>
  <c r="L20" i="20" s="1"/>
  <c r="F20" i="20"/>
  <c r="J19" i="20"/>
  <c r="K19" i="20" s="1"/>
  <c r="L19" i="20" s="1"/>
  <c r="F19" i="20"/>
  <c r="J18" i="20"/>
  <c r="K18" i="20" s="1"/>
  <c r="L18" i="20" s="1"/>
  <c r="F18" i="20"/>
  <c r="J17" i="20"/>
  <c r="K17" i="20" s="1"/>
  <c r="L17" i="20" s="1"/>
  <c r="F17" i="20"/>
  <c r="J16" i="20"/>
  <c r="K16" i="20" s="1"/>
  <c r="L16" i="20" s="1"/>
  <c r="F16" i="20"/>
  <c r="J15" i="20"/>
  <c r="K15" i="20" s="1"/>
  <c r="L15" i="20" s="1"/>
  <c r="F15" i="20"/>
  <c r="J14" i="20"/>
  <c r="K14" i="20" s="1"/>
  <c r="L14" i="20" s="1"/>
  <c r="F14" i="20"/>
  <c r="J13" i="20"/>
  <c r="K13" i="20" s="1"/>
  <c r="L13" i="20" s="1"/>
  <c r="F13" i="20"/>
  <c r="H9" i="20"/>
  <c r="H11" i="20" s="1"/>
  <c r="G9" i="20"/>
  <c r="F123" i="19"/>
  <c r="F121" i="19"/>
  <c r="K118" i="19"/>
  <c r="L118" i="19" s="1"/>
  <c r="J117" i="19"/>
  <c r="K117" i="19" s="1"/>
  <c r="L117" i="19" s="1"/>
  <c r="F117" i="19"/>
  <c r="J116" i="19"/>
  <c r="K116" i="19" s="1"/>
  <c r="L116" i="19" s="1"/>
  <c r="F116" i="19"/>
  <c r="J115" i="19"/>
  <c r="K115" i="19" s="1"/>
  <c r="L115" i="19" s="1"/>
  <c r="F115" i="19"/>
  <c r="J114" i="19"/>
  <c r="K114" i="19" s="1"/>
  <c r="L114" i="19" s="1"/>
  <c r="F114" i="19"/>
  <c r="J113" i="19"/>
  <c r="K113" i="19" s="1"/>
  <c r="L113" i="19" s="1"/>
  <c r="F113" i="19"/>
  <c r="J112" i="19"/>
  <c r="K112" i="19" s="1"/>
  <c r="L112" i="19" s="1"/>
  <c r="F112" i="19"/>
  <c r="J111" i="19"/>
  <c r="K111" i="19" s="1"/>
  <c r="L111" i="19" s="1"/>
  <c r="F111" i="19"/>
  <c r="J110" i="19"/>
  <c r="K110" i="19" s="1"/>
  <c r="L110" i="19" s="1"/>
  <c r="F110" i="19"/>
  <c r="J109" i="19"/>
  <c r="K109" i="19" s="1"/>
  <c r="L109" i="19" s="1"/>
  <c r="F109" i="19"/>
  <c r="J108" i="19"/>
  <c r="K108" i="19" s="1"/>
  <c r="L108" i="19" s="1"/>
  <c r="F108" i="19"/>
  <c r="J107" i="19"/>
  <c r="K107" i="19" s="1"/>
  <c r="L107" i="19" s="1"/>
  <c r="F107" i="19"/>
  <c r="J106" i="19"/>
  <c r="K106" i="19" s="1"/>
  <c r="L106" i="19" s="1"/>
  <c r="F106" i="19"/>
  <c r="S104" i="19"/>
  <c r="S118" i="19" s="1"/>
  <c r="H102" i="19"/>
  <c r="H104" i="19" s="1"/>
  <c r="G102" i="19"/>
  <c r="M104" i="19" s="1"/>
  <c r="F92" i="19"/>
  <c r="F90" i="19"/>
  <c r="K87" i="19"/>
  <c r="L87" i="19" s="1"/>
  <c r="J86" i="19"/>
  <c r="K86" i="19" s="1"/>
  <c r="L86" i="19" s="1"/>
  <c r="F86" i="19"/>
  <c r="J85" i="19"/>
  <c r="K85" i="19" s="1"/>
  <c r="L85" i="19" s="1"/>
  <c r="F85" i="19"/>
  <c r="J84" i="19"/>
  <c r="K84" i="19" s="1"/>
  <c r="L84" i="19" s="1"/>
  <c r="F84" i="19"/>
  <c r="J83" i="19"/>
  <c r="K83" i="19" s="1"/>
  <c r="L83" i="19" s="1"/>
  <c r="F83" i="19"/>
  <c r="J82" i="19"/>
  <c r="K82" i="19" s="1"/>
  <c r="L82" i="19" s="1"/>
  <c r="F82" i="19"/>
  <c r="J81" i="19"/>
  <c r="K81" i="19" s="1"/>
  <c r="L81" i="19" s="1"/>
  <c r="F81" i="19"/>
  <c r="J80" i="19"/>
  <c r="K80" i="19" s="1"/>
  <c r="L80" i="19" s="1"/>
  <c r="F80" i="19"/>
  <c r="J79" i="19"/>
  <c r="K79" i="19" s="1"/>
  <c r="L79" i="19" s="1"/>
  <c r="F79" i="19"/>
  <c r="J78" i="19"/>
  <c r="K78" i="19" s="1"/>
  <c r="L78" i="19" s="1"/>
  <c r="F78" i="19"/>
  <c r="J77" i="19"/>
  <c r="K77" i="19" s="1"/>
  <c r="L77" i="19" s="1"/>
  <c r="F77" i="19"/>
  <c r="J76" i="19"/>
  <c r="K76" i="19" s="1"/>
  <c r="L76" i="19" s="1"/>
  <c r="F76" i="19"/>
  <c r="J75" i="19"/>
  <c r="K75" i="19" s="1"/>
  <c r="L75" i="19" s="1"/>
  <c r="F75" i="19"/>
  <c r="H71" i="19"/>
  <c r="G71" i="19"/>
  <c r="F61" i="19"/>
  <c r="F59" i="19"/>
  <c r="K56" i="19"/>
  <c r="L56" i="19" s="1"/>
  <c r="J55" i="19"/>
  <c r="K55" i="19" s="1"/>
  <c r="L55" i="19" s="1"/>
  <c r="F55" i="19"/>
  <c r="J54" i="19"/>
  <c r="K54" i="19" s="1"/>
  <c r="L54" i="19" s="1"/>
  <c r="F54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H40" i="19"/>
  <c r="G40" i="19"/>
  <c r="G42" i="19" s="1"/>
  <c r="F30" i="19"/>
  <c r="F28" i="19"/>
  <c r="K25" i="19"/>
  <c r="L25" i="19" s="1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K19" i="19"/>
  <c r="L19" i="19" s="1"/>
  <c r="J19" i="19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F123" i="18"/>
  <c r="F121" i="18"/>
  <c r="K118" i="18"/>
  <c r="L118" i="18" s="1"/>
  <c r="J117" i="18"/>
  <c r="K117" i="18" s="1"/>
  <c r="L117" i="18" s="1"/>
  <c r="F117" i="18"/>
  <c r="J116" i="18"/>
  <c r="K116" i="18" s="1"/>
  <c r="L116" i="18" s="1"/>
  <c r="F116" i="18"/>
  <c r="J115" i="18"/>
  <c r="K115" i="18" s="1"/>
  <c r="L115" i="18" s="1"/>
  <c r="F115" i="18"/>
  <c r="J114" i="18"/>
  <c r="K114" i="18" s="1"/>
  <c r="L114" i="18" s="1"/>
  <c r="F114" i="18"/>
  <c r="J113" i="18"/>
  <c r="K113" i="18" s="1"/>
  <c r="L113" i="18" s="1"/>
  <c r="F113" i="18"/>
  <c r="J112" i="18"/>
  <c r="K112" i="18" s="1"/>
  <c r="L112" i="18" s="1"/>
  <c r="F112" i="18"/>
  <c r="J111" i="18"/>
  <c r="K111" i="18" s="1"/>
  <c r="L111" i="18" s="1"/>
  <c r="F111" i="18"/>
  <c r="J110" i="18"/>
  <c r="K110" i="18" s="1"/>
  <c r="L110" i="18" s="1"/>
  <c r="F110" i="18"/>
  <c r="J109" i="18"/>
  <c r="K109" i="18" s="1"/>
  <c r="L109" i="18" s="1"/>
  <c r="F109" i="18"/>
  <c r="J108" i="18"/>
  <c r="K108" i="18" s="1"/>
  <c r="L108" i="18" s="1"/>
  <c r="F108" i="18"/>
  <c r="J107" i="18"/>
  <c r="K107" i="18" s="1"/>
  <c r="L107" i="18" s="1"/>
  <c r="F107" i="18"/>
  <c r="J106" i="18"/>
  <c r="K106" i="18" s="1"/>
  <c r="L106" i="18" s="1"/>
  <c r="F106" i="18"/>
  <c r="H102" i="18"/>
  <c r="G102" i="18"/>
  <c r="F92" i="18"/>
  <c r="F90" i="18"/>
  <c r="K87" i="18"/>
  <c r="L87" i="18" s="1"/>
  <c r="J86" i="18"/>
  <c r="K86" i="18" s="1"/>
  <c r="L86" i="18" s="1"/>
  <c r="F86" i="18"/>
  <c r="J85" i="18"/>
  <c r="K85" i="18" s="1"/>
  <c r="L85" i="18" s="1"/>
  <c r="F85" i="18"/>
  <c r="J84" i="18"/>
  <c r="K84" i="18" s="1"/>
  <c r="L84" i="18" s="1"/>
  <c r="F84" i="18"/>
  <c r="J83" i="18"/>
  <c r="K83" i="18" s="1"/>
  <c r="L83" i="18" s="1"/>
  <c r="F83" i="18"/>
  <c r="J82" i="18"/>
  <c r="K82" i="18" s="1"/>
  <c r="L82" i="18" s="1"/>
  <c r="F82" i="18"/>
  <c r="J81" i="18"/>
  <c r="K81" i="18" s="1"/>
  <c r="L81" i="18" s="1"/>
  <c r="F81" i="18"/>
  <c r="J80" i="18"/>
  <c r="K80" i="18" s="1"/>
  <c r="L80" i="18" s="1"/>
  <c r="F80" i="18"/>
  <c r="J79" i="18"/>
  <c r="K79" i="18" s="1"/>
  <c r="L79" i="18" s="1"/>
  <c r="F79" i="18"/>
  <c r="K78" i="18"/>
  <c r="L78" i="18" s="1"/>
  <c r="J78" i="18"/>
  <c r="F78" i="18"/>
  <c r="J77" i="18"/>
  <c r="K77" i="18" s="1"/>
  <c r="L77" i="18" s="1"/>
  <c r="F77" i="18"/>
  <c r="J76" i="18"/>
  <c r="K76" i="18" s="1"/>
  <c r="L76" i="18" s="1"/>
  <c r="F76" i="18"/>
  <c r="J75" i="18"/>
  <c r="K75" i="18" s="1"/>
  <c r="L75" i="18" s="1"/>
  <c r="F75" i="18"/>
  <c r="H71" i="18"/>
  <c r="G71" i="18"/>
  <c r="F61" i="18"/>
  <c r="F59" i="18"/>
  <c r="K56" i="18"/>
  <c r="L56" i="18" s="1"/>
  <c r="J55" i="18"/>
  <c r="K55" i="18" s="1"/>
  <c r="L55" i="18" s="1"/>
  <c r="F55" i="18"/>
  <c r="J54" i="18"/>
  <c r="K54" i="18" s="1"/>
  <c r="L54" i="18" s="1"/>
  <c r="F54" i="18"/>
  <c r="J53" i="18"/>
  <c r="K53" i="18" s="1"/>
  <c r="L53" i="18" s="1"/>
  <c r="F53" i="18"/>
  <c r="J52" i="18"/>
  <c r="K52" i="18" s="1"/>
  <c r="L52" i="18" s="1"/>
  <c r="F52" i="18"/>
  <c r="J51" i="18"/>
  <c r="K51" i="18" s="1"/>
  <c r="L51" i="18" s="1"/>
  <c r="F51" i="18"/>
  <c r="K50" i="18"/>
  <c r="L50" i="18" s="1"/>
  <c r="J50" i="18"/>
  <c r="F50" i="18"/>
  <c r="J49" i="18"/>
  <c r="K49" i="18" s="1"/>
  <c r="L49" i="18" s="1"/>
  <c r="F49" i="18"/>
  <c r="J48" i="18"/>
  <c r="K48" i="18" s="1"/>
  <c r="L48" i="18" s="1"/>
  <c r="F48" i="18"/>
  <c r="J47" i="18"/>
  <c r="K47" i="18" s="1"/>
  <c r="L47" i="18" s="1"/>
  <c r="F47" i="18"/>
  <c r="J46" i="18"/>
  <c r="K46" i="18" s="1"/>
  <c r="L46" i="18" s="1"/>
  <c r="F46" i="18"/>
  <c r="J45" i="18"/>
  <c r="K45" i="18" s="1"/>
  <c r="L45" i="18" s="1"/>
  <c r="F45" i="18"/>
  <c r="J44" i="18"/>
  <c r="K44" i="18" s="1"/>
  <c r="L44" i="18" s="1"/>
  <c r="F44" i="18"/>
  <c r="H40" i="18"/>
  <c r="H42" i="18" s="1"/>
  <c r="G40" i="18"/>
  <c r="F30" i="18"/>
  <c r="F28" i="18"/>
  <c r="K25" i="18"/>
  <c r="L25" i="18" s="1"/>
  <c r="J24" i="18"/>
  <c r="K24" i="18" s="1"/>
  <c r="L24" i="18" s="1"/>
  <c r="F24" i="18"/>
  <c r="J23" i="18"/>
  <c r="K23" i="18" s="1"/>
  <c r="L23" i="18" s="1"/>
  <c r="F23" i="18"/>
  <c r="J22" i="18"/>
  <c r="K22" i="18" s="1"/>
  <c r="L22" i="18" s="1"/>
  <c r="F22" i="18"/>
  <c r="J21" i="18"/>
  <c r="K21" i="18" s="1"/>
  <c r="L21" i="18" s="1"/>
  <c r="F21" i="18"/>
  <c r="J20" i="18"/>
  <c r="K20" i="18" s="1"/>
  <c r="L20" i="18" s="1"/>
  <c r="F20" i="18"/>
  <c r="J19" i="18"/>
  <c r="K19" i="18" s="1"/>
  <c r="L19" i="18" s="1"/>
  <c r="F19" i="18"/>
  <c r="J18" i="18"/>
  <c r="K18" i="18" s="1"/>
  <c r="L18" i="18" s="1"/>
  <c r="F18" i="18"/>
  <c r="J17" i="18"/>
  <c r="K17" i="18" s="1"/>
  <c r="L17" i="18" s="1"/>
  <c r="F17" i="18"/>
  <c r="J16" i="18"/>
  <c r="K16" i="18" s="1"/>
  <c r="L16" i="18" s="1"/>
  <c r="F16" i="18"/>
  <c r="J15" i="18"/>
  <c r="K15" i="18" s="1"/>
  <c r="L15" i="18" s="1"/>
  <c r="F15" i="18"/>
  <c r="J14" i="18"/>
  <c r="K14" i="18" s="1"/>
  <c r="L14" i="18" s="1"/>
  <c r="F14" i="18"/>
  <c r="J13" i="18"/>
  <c r="K13" i="18" s="1"/>
  <c r="L13" i="18" s="1"/>
  <c r="F13" i="18"/>
  <c r="H9" i="18"/>
  <c r="H11" i="18" s="1"/>
  <c r="G9" i="18"/>
  <c r="W11" i="20" l="1"/>
  <c r="AB42" i="20"/>
  <c r="AA73" i="20"/>
  <c r="AA76" i="20" s="1"/>
  <c r="AA42" i="20"/>
  <c r="AA49" i="20" s="1"/>
  <c r="O11" i="20"/>
  <c r="Y73" i="20"/>
  <c r="H73" i="20"/>
  <c r="T73" i="20"/>
  <c r="T82" i="20" s="1"/>
  <c r="T42" i="20"/>
  <c r="T46" i="20" s="1"/>
  <c r="AB73" i="20"/>
  <c r="AB82" i="20" s="1"/>
  <c r="Y104" i="20"/>
  <c r="Y107" i="20" s="1"/>
  <c r="X73" i="18"/>
  <c r="AB73" i="18"/>
  <c r="Y104" i="18"/>
  <c r="V73" i="18"/>
  <c r="W42" i="18"/>
  <c r="Y11" i="18"/>
  <c r="V42" i="18"/>
  <c r="Y11" i="19"/>
  <c r="N42" i="19"/>
  <c r="AA104" i="19"/>
  <c r="Y104" i="19"/>
  <c r="Y116" i="19" s="1"/>
  <c r="R42" i="19"/>
  <c r="Y73" i="19"/>
  <c r="Y84" i="19" s="1"/>
  <c r="G11" i="19"/>
  <c r="N11" i="19"/>
  <c r="Z42" i="19"/>
  <c r="G73" i="19"/>
  <c r="AA42" i="17"/>
  <c r="S42" i="17"/>
  <c r="R42" i="17"/>
  <c r="N73" i="18"/>
  <c r="G42" i="18"/>
  <c r="P73" i="18"/>
  <c r="G104" i="18"/>
  <c r="Q42" i="18"/>
  <c r="R104" i="18"/>
  <c r="Z104" i="18"/>
  <c r="AA73" i="18"/>
  <c r="Z11" i="20"/>
  <c r="Z13" i="20" s="1"/>
  <c r="G42" i="20"/>
  <c r="V42" i="20"/>
  <c r="V45" i="20" s="1"/>
  <c r="G73" i="20"/>
  <c r="X73" i="20"/>
  <c r="R104" i="20"/>
  <c r="AB104" i="20"/>
  <c r="G104" i="20"/>
  <c r="T104" i="20"/>
  <c r="T115" i="20" s="1"/>
  <c r="Y106" i="20"/>
  <c r="N42" i="20"/>
  <c r="P73" i="20"/>
  <c r="V104" i="20"/>
  <c r="N104" i="20"/>
  <c r="Z104" i="20"/>
  <c r="W25" i="20"/>
  <c r="W22" i="20"/>
  <c r="W23" i="20"/>
  <c r="W20" i="20"/>
  <c r="W18" i="20"/>
  <c r="W16" i="20"/>
  <c r="W14" i="20"/>
  <c r="W24" i="20"/>
  <c r="W21" i="20"/>
  <c r="W19" i="20"/>
  <c r="W17" i="20"/>
  <c r="W15" i="20"/>
  <c r="W13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AB54" i="20"/>
  <c r="AB52" i="20"/>
  <c r="AB50" i="20"/>
  <c r="AB48" i="20"/>
  <c r="AB46" i="20"/>
  <c r="AB44" i="20"/>
  <c r="AB56" i="20"/>
  <c r="AB55" i="20"/>
  <c r="AB53" i="20"/>
  <c r="AB51" i="20"/>
  <c r="AB49" i="20"/>
  <c r="AB47" i="20"/>
  <c r="AB45" i="20"/>
  <c r="AA45" i="20"/>
  <c r="X84" i="20"/>
  <c r="X85" i="20"/>
  <c r="X87" i="20"/>
  <c r="X82" i="20"/>
  <c r="X80" i="20"/>
  <c r="X76" i="20"/>
  <c r="X75" i="20"/>
  <c r="X77" i="20"/>
  <c r="X79" i="20"/>
  <c r="T112" i="20"/>
  <c r="AA54" i="20"/>
  <c r="AA52" i="20"/>
  <c r="AA56" i="20"/>
  <c r="V47" i="20"/>
  <c r="AA44" i="20"/>
  <c r="AA48" i="20"/>
  <c r="AA55" i="20"/>
  <c r="AB85" i="20"/>
  <c r="AB83" i="20"/>
  <c r="X81" i="20"/>
  <c r="S42" i="20"/>
  <c r="O42" i="20"/>
  <c r="P42" i="20"/>
  <c r="X42" i="20"/>
  <c r="AA47" i="20"/>
  <c r="AA51" i="20"/>
  <c r="AA53" i="20"/>
  <c r="Y87" i="20"/>
  <c r="Y85" i="20"/>
  <c r="Y84" i="20"/>
  <c r="Y82" i="20"/>
  <c r="Y80" i="20"/>
  <c r="Y78" i="20"/>
  <c r="Y86" i="20"/>
  <c r="Y83" i="20"/>
  <c r="Y81" i="20"/>
  <c r="Y79" i="20"/>
  <c r="Y76" i="20"/>
  <c r="Y77" i="20"/>
  <c r="Y75" i="20"/>
  <c r="X83" i="20"/>
  <c r="R42" i="20"/>
  <c r="Z42" i="20"/>
  <c r="AA46" i="20"/>
  <c r="AA50" i="20"/>
  <c r="AA87" i="20"/>
  <c r="AA86" i="20"/>
  <c r="AA83" i="20"/>
  <c r="AA81" i="20"/>
  <c r="AA79" i="20"/>
  <c r="AA77" i="20"/>
  <c r="AA84" i="20"/>
  <c r="AA82" i="20"/>
  <c r="AA80" i="20"/>
  <c r="AA85" i="20"/>
  <c r="AA78" i="20"/>
  <c r="AA75" i="20"/>
  <c r="T85" i="20"/>
  <c r="T79" i="20"/>
  <c r="M42" i="20"/>
  <c r="Q42" i="20"/>
  <c r="U42" i="20"/>
  <c r="Y42" i="20"/>
  <c r="M73" i="20"/>
  <c r="Q73" i="20"/>
  <c r="U73" i="20"/>
  <c r="N73" i="20"/>
  <c r="R73" i="20"/>
  <c r="V73" i="20"/>
  <c r="Z73" i="20"/>
  <c r="W42" i="20"/>
  <c r="O73" i="20"/>
  <c r="S73" i="20"/>
  <c r="W73" i="20"/>
  <c r="AB118" i="20"/>
  <c r="AB117" i="20"/>
  <c r="AB113" i="20"/>
  <c r="AB109" i="20"/>
  <c r="AB107" i="20"/>
  <c r="AB116" i="20"/>
  <c r="AB112" i="20"/>
  <c r="AB115" i="20"/>
  <c r="AB111" i="20"/>
  <c r="AB108" i="20"/>
  <c r="AB106" i="20"/>
  <c r="AB114" i="20"/>
  <c r="AB110" i="20"/>
  <c r="Y116" i="20"/>
  <c r="Y114" i="20"/>
  <c r="Y112" i="20"/>
  <c r="Y110" i="20"/>
  <c r="Y118" i="20"/>
  <c r="Y117" i="20"/>
  <c r="Y115" i="20"/>
  <c r="Y113" i="20"/>
  <c r="Y111" i="20"/>
  <c r="Y109" i="20"/>
  <c r="Y108" i="20"/>
  <c r="V118" i="20"/>
  <c r="V116" i="20"/>
  <c r="V112" i="20"/>
  <c r="V108" i="20"/>
  <c r="V106" i="20"/>
  <c r="V115" i="20"/>
  <c r="V111" i="20"/>
  <c r="V114" i="20"/>
  <c r="V110" i="20"/>
  <c r="V107" i="20"/>
  <c r="V109" i="20"/>
  <c r="V113" i="20"/>
  <c r="V117" i="20"/>
  <c r="W104" i="20"/>
  <c r="S104" i="20"/>
  <c r="O104" i="20"/>
  <c r="P104" i="20"/>
  <c r="X104" i="20"/>
  <c r="Z118" i="20"/>
  <c r="Z114" i="20"/>
  <c r="Z110" i="20"/>
  <c r="Z108" i="20"/>
  <c r="Z106" i="20"/>
  <c r="Z117" i="20"/>
  <c r="Z113" i="20"/>
  <c r="Z109" i="20"/>
  <c r="Z116" i="20"/>
  <c r="Z112" i="20"/>
  <c r="Z107" i="20"/>
  <c r="Z111" i="20"/>
  <c r="Z115" i="20"/>
  <c r="AA104" i="20"/>
  <c r="M104" i="20"/>
  <c r="Q104" i="20"/>
  <c r="U104" i="20"/>
  <c r="G104" i="19"/>
  <c r="U104" i="19"/>
  <c r="R11" i="19"/>
  <c r="R73" i="19"/>
  <c r="Q104" i="19"/>
  <c r="Z73" i="19"/>
  <c r="Z86" i="19" s="1"/>
  <c r="Y23" i="19"/>
  <c r="Y21" i="19"/>
  <c r="Y19" i="19"/>
  <c r="Y17" i="19"/>
  <c r="Y15" i="19"/>
  <c r="Y13" i="19"/>
  <c r="Y25" i="19"/>
  <c r="Z54" i="19"/>
  <c r="Z52" i="19"/>
  <c r="Z50" i="19"/>
  <c r="Z48" i="19"/>
  <c r="Z56" i="19"/>
  <c r="Z55" i="19"/>
  <c r="Z53" i="19"/>
  <c r="Z51" i="19"/>
  <c r="Z49" i="19"/>
  <c r="Z47" i="19"/>
  <c r="Z44" i="19"/>
  <c r="Z45" i="19"/>
  <c r="AA11" i="19"/>
  <c r="O11" i="19"/>
  <c r="H11" i="19"/>
  <c r="W11" i="19"/>
  <c r="S11" i="19"/>
  <c r="Y20" i="19"/>
  <c r="Z46" i="19"/>
  <c r="Y18" i="19"/>
  <c r="V11" i="19"/>
  <c r="Z11" i="19"/>
  <c r="Y14" i="19"/>
  <c r="Y22" i="19"/>
  <c r="Y42" i="19"/>
  <c r="Y16" i="19"/>
  <c r="Y24" i="19"/>
  <c r="AB42" i="19"/>
  <c r="X42" i="19"/>
  <c r="T42" i="19"/>
  <c r="P42" i="19"/>
  <c r="H42" i="19"/>
  <c r="AA42" i="19"/>
  <c r="W42" i="19"/>
  <c r="S42" i="19"/>
  <c r="O42" i="19"/>
  <c r="V42" i="19"/>
  <c r="AB73" i="19"/>
  <c r="X73" i="19"/>
  <c r="T73" i="19"/>
  <c r="P73" i="19"/>
  <c r="H73" i="19"/>
  <c r="AA73" i="19"/>
  <c r="W73" i="19"/>
  <c r="S73" i="19"/>
  <c r="O73" i="19"/>
  <c r="V73" i="19"/>
  <c r="P11" i="19"/>
  <c r="T11" i="19"/>
  <c r="X11" i="19"/>
  <c r="AB11" i="19"/>
  <c r="Z80" i="19"/>
  <c r="Z79" i="19"/>
  <c r="Z82" i="19"/>
  <c r="Z81" i="19"/>
  <c r="Z83" i="19"/>
  <c r="Z78" i="19"/>
  <c r="M11" i="19"/>
  <c r="Q11" i="19"/>
  <c r="U11" i="19"/>
  <c r="M42" i="19"/>
  <c r="Q42" i="19"/>
  <c r="U42" i="19"/>
  <c r="N73" i="19"/>
  <c r="Z85" i="19"/>
  <c r="AA117" i="19"/>
  <c r="AA116" i="19"/>
  <c r="AA114" i="19"/>
  <c r="AA112" i="19"/>
  <c r="AA110" i="19"/>
  <c r="AA113" i="19"/>
  <c r="AA107" i="19"/>
  <c r="AA118" i="19"/>
  <c r="AA115" i="19"/>
  <c r="AA109" i="19"/>
  <c r="AA108" i="19"/>
  <c r="AA106" i="19"/>
  <c r="AA111" i="19"/>
  <c r="S117" i="19"/>
  <c r="S116" i="19"/>
  <c r="S114" i="19"/>
  <c r="S112" i="19"/>
  <c r="S110" i="19"/>
  <c r="S109" i="19"/>
  <c r="S107" i="19"/>
  <c r="S111" i="19"/>
  <c r="S113" i="19"/>
  <c r="S108" i="19"/>
  <c r="S106" i="19"/>
  <c r="S115" i="19"/>
  <c r="M73" i="19"/>
  <c r="Q73" i="19"/>
  <c r="U73" i="19"/>
  <c r="AB104" i="19"/>
  <c r="X104" i="19"/>
  <c r="T104" i="19"/>
  <c r="P104" i="19"/>
  <c r="Z104" i="19"/>
  <c r="V104" i="19"/>
  <c r="R104" i="19"/>
  <c r="N104" i="19"/>
  <c r="O104" i="19"/>
  <c r="W104" i="19"/>
  <c r="Y118" i="19"/>
  <c r="Y117" i="19"/>
  <c r="Y115" i="19"/>
  <c r="Y113" i="19"/>
  <c r="Y111" i="19"/>
  <c r="Y109" i="19"/>
  <c r="Y110" i="19"/>
  <c r="Y108" i="19"/>
  <c r="Y106" i="19"/>
  <c r="Y112" i="19"/>
  <c r="Y114" i="19"/>
  <c r="Y107" i="19"/>
  <c r="R11" i="18"/>
  <c r="Z11" i="18"/>
  <c r="S11" i="18"/>
  <c r="M42" i="18"/>
  <c r="R42" i="18"/>
  <c r="N11" i="18"/>
  <c r="V11" i="18"/>
  <c r="G11" i="18"/>
  <c r="O11" i="18"/>
  <c r="W11" i="18"/>
  <c r="AA11" i="18"/>
  <c r="P11" i="18"/>
  <c r="T11" i="18"/>
  <c r="X11" i="18"/>
  <c r="AB11" i="18"/>
  <c r="AB42" i="18"/>
  <c r="X42" i="18"/>
  <c r="T42" i="18"/>
  <c r="P42" i="18"/>
  <c r="AA42" i="18"/>
  <c r="N42" i="18"/>
  <c r="S42" i="18"/>
  <c r="Y42" i="18"/>
  <c r="M11" i="18"/>
  <c r="Q11" i="18"/>
  <c r="U11" i="18"/>
  <c r="O42" i="18"/>
  <c r="U42" i="18"/>
  <c r="Z42" i="18"/>
  <c r="R73" i="18"/>
  <c r="Z73" i="18"/>
  <c r="H73" i="18"/>
  <c r="T73" i="18"/>
  <c r="M73" i="18"/>
  <c r="Q73" i="18"/>
  <c r="U73" i="18"/>
  <c r="Y73" i="18"/>
  <c r="AB104" i="18"/>
  <c r="X104" i="18"/>
  <c r="T104" i="18"/>
  <c r="P104" i="18"/>
  <c r="H104" i="18"/>
  <c r="AA104" i="18"/>
  <c r="W104" i="18"/>
  <c r="S104" i="18"/>
  <c r="O104" i="18"/>
  <c r="V104" i="18"/>
  <c r="G73" i="18"/>
  <c r="O73" i="18"/>
  <c r="S73" i="18"/>
  <c r="W73" i="18"/>
  <c r="N104" i="18"/>
  <c r="M104" i="18"/>
  <c r="Q104" i="18"/>
  <c r="U104" i="18"/>
  <c r="A4" i="1"/>
  <c r="F123" i="17"/>
  <c r="F121" i="17"/>
  <c r="K118" i="17"/>
  <c r="L118" i="17" s="1"/>
  <c r="J117" i="17"/>
  <c r="K117" i="17" s="1"/>
  <c r="L117" i="17" s="1"/>
  <c r="F117" i="17"/>
  <c r="J116" i="17"/>
  <c r="K116" i="17" s="1"/>
  <c r="L116" i="17" s="1"/>
  <c r="F116" i="17"/>
  <c r="J115" i="17"/>
  <c r="K115" i="17" s="1"/>
  <c r="L115" i="17" s="1"/>
  <c r="F115" i="17"/>
  <c r="J114" i="17"/>
  <c r="K114" i="17" s="1"/>
  <c r="L114" i="17" s="1"/>
  <c r="F114" i="17"/>
  <c r="J113" i="17"/>
  <c r="K113" i="17" s="1"/>
  <c r="L113" i="17" s="1"/>
  <c r="F113" i="17"/>
  <c r="J112" i="17"/>
  <c r="K112" i="17" s="1"/>
  <c r="L112" i="17" s="1"/>
  <c r="F112" i="17"/>
  <c r="J111" i="17"/>
  <c r="K111" i="17" s="1"/>
  <c r="L111" i="17" s="1"/>
  <c r="F111" i="17"/>
  <c r="J110" i="17"/>
  <c r="K110" i="17" s="1"/>
  <c r="L110" i="17" s="1"/>
  <c r="F110" i="17"/>
  <c r="J109" i="17"/>
  <c r="K109" i="17" s="1"/>
  <c r="L109" i="17" s="1"/>
  <c r="F109" i="17"/>
  <c r="J108" i="17"/>
  <c r="K108" i="17" s="1"/>
  <c r="L108" i="17" s="1"/>
  <c r="F108" i="17"/>
  <c r="J107" i="17"/>
  <c r="K107" i="17" s="1"/>
  <c r="L107" i="17" s="1"/>
  <c r="F107" i="17"/>
  <c r="J106" i="17"/>
  <c r="K106" i="17" s="1"/>
  <c r="L106" i="17" s="1"/>
  <c r="F106" i="17"/>
  <c r="H102" i="17"/>
  <c r="H104" i="17" s="1"/>
  <c r="G102" i="17"/>
  <c r="F92" i="17"/>
  <c r="F90" i="17"/>
  <c r="K87" i="17"/>
  <c r="L87" i="17" s="1"/>
  <c r="J86" i="17"/>
  <c r="K86" i="17" s="1"/>
  <c r="L86" i="17" s="1"/>
  <c r="F86" i="17"/>
  <c r="J85" i="17"/>
  <c r="K85" i="17" s="1"/>
  <c r="L85" i="17" s="1"/>
  <c r="F85" i="17"/>
  <c r="J84" i="17"/>
  <c r="K84" i="17" s="1"/>
  <c r="L84" i="17" s="1"/>
  <c r="F84" i="17"/>
  <c r="J83" i="17"/>
  <c r="K83" i="17" s="1"/>
  <c r="L83" i="17" s="1"/>
  <c r="F83" i="17"/>
  <c r="J82" i="17"/>
  <c r="K82" i="17" s="1"/>
  <c r="L82" i="17" s="1"/>
  <c r="F82" i="17"/>
  <c r="J81" i="17"/>
  <c r="K81" i="17" s="1"/>
  <c r="L81" i="17" s="1"/>
  <c r="F81" i="17"/>
  <c r="J80" i="17"/>
  <c r="K80" i="17" s="1"/>
  <c r="L80" i="17" s="1"/>
  <c r="F80" i="17"/>
  <c r="J79" i="17"/>
  <c r="K79" i="17" s="1"/>
  <c r="L79" i="17" s="1"/>
  <c r="F79" i="17"/>
  <c r="J78" i="17"/>
  <c r="K78" i="17" s="1"/>
  <c r="L78" i="17" s="1"/>
  <c r="F78" i="17"/>
  <c r="J77" i="17"/>
  <c r="K77" i="17" s="1"/>
  <c r="L77" i="17" s="1"/>
  <c r="F77" i="17"/>
  <c r="J76" i="17"/>
  <c r="K76" i="17" s="1"/>
  <c r="L76" i="17" s="1"/>
  <c r="F76" i="17"/>
  <c r="J75" i="17"/>
  <c r="K75" i="17" s="1"/>
  <c r="L75" i="17" s="1"/>
  <c r="F75" i="17"/>
  <c r="H71" i="17"/>
  <c r="H73" i="17" s="1"/>
  <c r="G71" i="17"/>
  <c r="F30" i="17"/>
  <c r="F28" i="17"/>
  <c r="K25" i="17"/>
  <c r="L25" i="17" s="1"/>
  <c r="J24" i="17"/>
  <c r="K24" i="17" s="1"/>
  <c r="L24" i="17" s="1"/>
  <c r="F24" i="17"/>
  <c r="J23" i="17"/>
  <c r="K23" i="17" s="1"/>
  <c r="L23" i="17" s="1"/>
  <c r="F23" i="17"/>
  <c r="J22" i="17"/>
  <c r="K22" i="17" s="1"/>
  <c r="L22" i="17" s="1"/>
  <c r="F22" i="17"/>
  <c r="J21" i="17"/>
  <c r="K21" i="17" s="1"/>
  <c r="L21" i="17" s="1"/>
  <c r="F21" i="17"/>
  <c r="J20" i="17"/>
  <c r="K20" i="17" s="1"/>
  <c r="L20" i="17" s="1"/>
  <c r="F20" i="17"/>
  <c r="J19" i="17"/>
  <c r="K19" i="17" s="1"/>
  <c r="L19" i="17" s="1"/>
  <c r="F19" i="17"/>
  <c r="J18" i="17"/>
  <c r="K18" i="17" s="1"/>
  <c r="L18" i="17" s="1"/>
  <c r="F18" i="17"/>
  <c r="J17" i="17"/>
  <c r="K17" i="17" s="1"/>
  <c r="L17" i="17" s="1"/>
  <c r="F17" i="17"/>
  <c r="J16" i="17"/>
  <c r="K16" i="17" s="1"/>
  <c r="L16" i="17" s="1"/>
  <c r="F16" i="17"/>
  <c r="J15" i="17"/>
  <c r="K15" i="17" s="1"/>
  <c r="L15" i="17" s="1"/>
  <c r="F15" i="17"/>
  <c r="J14" i="17"/>
  <c r="K14" i="17" s="1"/>
  <c r="L14" i="17" s="1"/>
  <c r="F14" i="17"/>
  <c r="J13" i="17"/>
  <c r="K13" i="17" s="1"/>
  <c r="L13" i="17" s="1"/>
  <c r="F13" i="17"/>
  <c r="H9" i="17"/>
  <c r="G9" i="17"/>
  <c r="G9" i="15"/>
  <c r="T81" i="20" l="1"/>
  <c r="T84" i="20"/>
  <c r="T116" i="20"/>
  <c r="Z15" i="20"/>
  <c r="T83" i="20"/>
  <c r="T86" i="20"/>
  <c r="T110" i="20"/>
  <c r="T107" i="20"/>
  <c r="Z17" i="20"/>
  <c r="Z20" i="20"/>
  <c r="T87" i="20"/>
  <c r="T114" i="20"/>
  <c r="T109" i="20"/>
  <c r="Z19" i="20"/>
  <c r="T76" i="20"/>
  <c r="T106" i="20"/>
  <c r="T121" i="20" s="1"/>
  <c r="T113" i="20"/>
  <c r="Z23" i="20"/>
  <c r="T78" i="20"/>
  <c r="T108" i="20"/>
  <c r="T117" i="20"/>
  <c r="Z22" i="20"/>
  <c r="T77" i="20"/>
  <c r="T80" i="20"/>
  <c r="T90" i="20" s="1"/>
  <c r="T111" i="20"/>
  <c r="T118" i="20"/>
  <c r="Z14" i="20"/>
  <c r="Z25" i="20"/>
  <c r="T75" i="20"/>
  <c r="Z18" i="20"/>
  <c r="T48" i="20"/>
  <c r="T50" i="20"/>
  <c r="Z16" i="20"/>
  <c r="Z21" i="20"/>
  <c r="T49" i="20"/>
  <c r="Z24" i="20"/>
  <c r="T47" i="20"/>
  <c r="V49" i="20"/>
  <c r="AB75" i="20"/>
  <c r="AB84" i="20"/>
  <c r="V46" i="20"/>
  <c r="V51" i="20"/>
  <c r="T51" i="20"/>
  <c r="T52" i="20"/>
  <c r="AB87" i="20"/>
  <c r="AB86" i="20"/>
  <c r="V48" i="20"/>
  <c r="V53" i="20"/>
  <c r="T53" i="20"/>
  <c r="T54" i="20"/>
  <c r="V44" i="20"/>
  <c r="AB76" i="20"/>
  <c r="V50" i="20"/>
  <c r="V55" i="20"/>
  <c r="T55" i="20"/>
  <c r="AB77" i="20"/>
  <c r="AB90" i="20" s="1"/>
  <c r="AB78" i="20"/>
  <c r="V56" i="20"/>
  <c r="V52" i="20"/>
  <c r="T56" i="20"/>
  <c r="AB79" i="20"/>
  <c r="AB80" i="20"/>
  <c r="V54" i="20"/>
  <c r="T44" i="20"/>
  <c r="AB81" i="20"/>
  <c r="T45" i="20"/>
  <c r="X86" i="20"/>
  <c r="X78" i="20"/>
  <c r="Y78" i="19"/>
  <c r="Y75" i="19"/>
  <c r="Y87" i="19"/>
  <c r="U108" i="19"/>
  <c r="Y77" i="19"/>
  <c r="U115" i="19"/>
  <c r="Y79" i="19"/>
  <c r="Y80" i="19"/>
  <c r="Y90" i="19" s="1"/>
  <c r="Y76" i="19"/>
  <c r="Y86" i="19"/>
  <c r="Y81" i="19"/>
  <c r="Y83" i="19"/>
  <c r="Y82" i="19"/>
  <c r="Y85" i="19"/>
  <c r="Y90" i="20"/>
  <c r="U107" i="19"/>
  <c r="U112" i="19"/>
  <c r="U117" i="19"/>
  <c r="U110" i="19"/>
  <c r="U116" i="19"/>
  <c r="U109" i="19"/>
  <c r="U118" i="19"/>
  <c r="U114" i="19"/>
  <c r="U113" i="19"/>
  <c r="U106" i="19"/>
  <c r="U111" i="19"/>
  <c r="Z84" i="19"/>
  <c r="Z75" i="19"/>
  <c r="Z76" i="19"/>
  <c r="Z77" i="19"/>
  <c r="Z87" i="19"/>
  <c r="R73" i="17"/>
  <c r="R104" i="17"/>
  <c r="M11" i="17"/>
  <c r="N73" i="17"/>
  <c r="N104" i="17"/>
  <c r="Z121" i="20"/>
  <c r="W28" i="20"/>
  <c r="Y121" i="20"/>
  <c r="AA117" i="20"/>
  <c r="AA115" i="20"/>
  <c r="AA113" i="20"/>
  <c r="AA111" i="20"/>
  <c r="AA109" i="20"/>
  <c r="AA116" i="20"/>
  <c r="AA114" i="20"/>
  <c r="AA112" i="20"/>
  <c r="AA110" i="20"/>
  <c r="AA118" i="20"/>
  <c r="AA107" i="20"/>
  <c r="AA108" i="20"/>
  <c r="AA106" i="20"/>
  <c r="S87" i="20"/>
  <c r="S86" i="20"/>
  <c r="S84" i="20"/>
  <c r="S83" i="20"/>
  <c r="S81" i="20"/>
  <c r="S79" i="20"/>
  <c r="S77" i="20"/>
  <c r="S82" i="20"/>
  <c r="S80" i="20"/>
  <c r="S78" i="20"/>
  <c r="S85" i="20"/>
  <c r="S76" i="20"/>
  <c r="S75" i="20"/>
  <c r="S25" i="20"/>
  <c r="S24" i="20"/>
  <c r="S20" i="20"/>
  <c r="S18" i="20"/>
  <c r="S16" i="20"/>
  <c r="S14" i="20"/>
  <c r="S22" i="20"/>
  <c r="S23" i="20"/>
  <c r="S21" i="20"/>
  <c r="S19" i="20"/>
  <c r="S17" i="20"/>
  <c r="S15" i="20"/>
  <c r="S13" i="20"/>
  <c r="X23" i="20"/>
  <c r="X24" i="20"/>
  <c r="X22" i="20"/>
  <c r="X25" i="20"/>
  <c r="X20" i="20"/>
  <c r="X18" i="20"/>
  <c r="X16" i="20"/>
  <c r="X14" i="20"/>
  <c r="X21" i="20"/>
  <c r="X19" i="20"/>
  <c r="X17" i="20"/>
  <c r="X15" i="20"/>
  <c r="X13" i="20"/>
  <c r="V24" i="20"/>
  <c r="V22" i="20"/>
  <c r="V23" i="20"/>
  <c r="V21" i="20"/>
  <c r="V19" i="20"/>
  <c r="V17" i="20"/>
  <c r="V15" i="20"/>
  <c r="V13" i="20"/>
  <c r="V25" i="20"/>
  <c r="V20" i="20"/>
  <c r="V18" i="20"/>
  <c r="V16" i="20"/>
  <c r="V14" i="20"/>
  <c r="U116" i="20"/>
  <c r="U114" i="20"/>
  <c r="U112" i="20"/>
  <c r="U110" i="20"/>
  <c r="U118" i="20"/>
  <c r="U117" i="20"/>
  <c r="U115" i="20"/>
  <c r="U113" i="20"/>
  <c r="U111" i="20"/>
  <c r="U109" i="20"/>
  <c r="U108" i="20"/>
  <c r="U107" i="20"/>
  <c r="U106" i="20"/>
  <c r="V121" i="20"/>
  <c r="W54" i="20"/>
  <c r="W52" i="20"/>
  <c r="W56" i="20"/>
  <c r="W48" i="20"/>
  <c r="W44" i="20"/>
  <c r="W49" i="20"/>
  <c r="W45" i="20"/>
  <c r="W53" i="20"/>
  <c r="W50" i="20"/>
  <c r="W46" i="20"/>
  <c r="W55" i="20"/>
  <c r="W51" i="20"/>
  <c r="W47" i="20"/>
  <c r="Y56" i="20"/>
  <c r="Y55" i="20"/>
  <c r="Y53" i="20"/>
  <c r="Y49" i="20"/>
  <c r="Y45" i="20"/>
  <c r="Y50" i="20"/>
  <c r="Y46" i="20"/>
  <c r="Y52" i="20"/>
  <c r="Y51" i="20"/>
  <c r="Y47" i="20"/>
  <c r="Y54" i="20"/>
  <c r="Y48" i="20"/>
  <c r="Y44" i="20"/>
  <c r="AA90" i="20"/>
  <c r="S54" i="20"/>
  <c r="S52" i="20"/>
  <c r="S56" i="20"/>
  <c r="S55" i="20"/>
  <c r="S50" i="20"/>
  <c r="S46" i="20"/>
  <c r="S51" i="20"/>
  <c r="S47" i="20"/>
  <c r="S48" i="20"/>
  <c r="S44" i="20"/>
  <c r="S53" i="20"/>
  <c r="S49" i="20"/>
  <c r="S45" i="20"/>
  <c r="AA59" i="20"/>
  <c r="AB23" i="20"/>
  <c r="AB24" i="20"/>
  <c r="AB22" i="20"/>
  <c r="AB20" i="20"/>
  <c r="AB18" i="20"/>
  <c r="AB16" i="20"/>
  <c r="AB14" i="20"/>
  <c r="AB25" i="20"/>
  <c r="AB21" i="20"/>
  <c r="AB19" i="20"/>
  <c r="AB17" i="20"/>
  <c r="AB13" i="20"/>
  <c r="AB15" i="20"/>
  <c r="Z28" i="20"/>
  <c r="U25" i="20"/>
  <c r="U22" i="20"/>
  <c r="U21" i="20"/>
  <c r="U19" i="20"/>
  <c r="U17" i="20"/>
  <c r="U15" i="20"/>
  <c r="U13" i="20"/>
  <c r="U23" i="20"/>
  <c r="U24" i="20"/>
  <c r="U20" i="20"/>
  <c r="U18" i="20"/>
  <c r="U16" i="20"/>
  <c r="U14" i="20"/>
  <c r="S117" i="20"/>
  <c r="S115" i="20"/>
  <c r="S113" i="20"/>
  <c r="S111" i="20"/>
  <c r="S109" i="20"/>
  <c r="S116" i="20"/>
  <c r="S114" i="20"/>
  <c r="S112" i="20"/>
  <c r="S110" i="20"/>
  <c r="S107" i="20"/>
  <c r="S108" i="20"/>
  <c r="S106" i="20"/>
  <c r="S118" i="20"/>
  <c r="Z85" i="20"/>
  <c r="Z86" i="20"/>
  <c r="Z83" i="20"/>
  <c r="Z81" i="20"/>
  <c r="Z79" i="20"/>
  <c r="Z77" i="20"/>
  <c r="Z82" i="20"/>
  <c r="Z80" i="20"/>
  <c r="Z76" i="20"/>
  <c r="Z87" i="20"/>
  <c r="Z84" i="20"/>
  <c r="Z78" i="20"/>
  <c r="Z75" i="20"/>
  <c r="U87" i="20"/>
  <c r="U82" i="20"/>
  <c r="U80" i="20"/>
  <c r="U78" i="20"/>
  <c r="U85" i="20"/>
  <c r="U83" i="20"/>
  <c r="U81" i="20"/>
  <c r="U79" i="20"/>
  <c r="U77" i="20"/>
  <c r="U76" i="20"/>
  <c r="U86" i="20"/>
  <c r="U84" i="20"/>
  <c r="U75" i="20"/>
  <c r="U56" i="20"/>
  <c r="U55" i="20"/>
  <c r="U53" i="20"/>
  <c r="U54" i="20"/>
  <c r="U51" i="20"/>
  <c r="U47" i="20"/>
  <c r="U48" i="20"/>
  <c r="U44" i="20"/>
  <c r="U49" i="20"/>
  <c r="U45" i="20"/>
  <c r="U52" i="20"/>
  <c r="U50" i="20"/>
  <c r="U46" i="20"/>
  <c r="X54" i="20"/>
  <c r="X52" i="20"/>
  <c r="X50" i="20"/>
  <c r="X48" i="20"/>
  <c r="X46" i="20"/>
  <c r="X44" i="20"/>
  <c r="X56" i="20"/>
  <c r="X55" i="20"/>
  <c r="X53" i="20"/>
  <c r="X51" i="20"/>
  <c r="X49" i="20"/>
  <c r="X47" i="20"/>
  <c r="X45" i="20"/>
  <c r="X118" i="20"/>
  <c r="X115" i="20"/>
  <c r="X111" i="20"/>
  <c r="X107" i="20"/>
  <c r="X114" i="20"/>
  <c r="X110" i="20"/>
  <c r="X117" i="20"/>
  <c r="X113" i="20"/>
  <c r="X109" i="20"/>
  <c r="X108" i="20"/>
  <c r="X106" i="20"/>
  <c r="X116" i="20"/>
  <c r="X112" i="20"/>
  <c r="W117" i="20"/>
  <c r="W115" i="20"/>
  <c r="W113" i="20"/>
  <c r="W111" i="20"/>
  <c r="W109" i="20"/>
  <c r="W116" i="20"/>
  <c r="W114" i="20"/>
  <c r="W112" i="20"/>
  <c r="W110" i="20"/>
  <c r="W107" i="20"/>
  <c r="W118" i="20"/>
  <c r="W106" i="20"/>
  <c r="W108" i="20"/>
  <c r="AB121" i="20"/>
  <c r="W87" i="20"/>
  <c r="W83" i="20"/>
  <c r="W81" i="20"/>
  <c r="W79" i="20"/>
  <c r="W77" i="20"/>
  <c r="W85" i="20"/>
  <c r="W84" i="20"/>
  <c r="W86" i="20"/>
  <c r="W82" i="20"/>
  <c r="W80" i="20"/>
  <c r="W75" i="20"/>
  <c r="W78" i="20"/>
  <c r="W76" i="20"/>
  <c r="V85" i="20"/>
  <c r="V86" i="20"/>
  <c r="V87" i="20"/>
  <c r="V83" i="20"/>
  <c r="V81" i="20"/>
  <c r="V79" i="20"/>
  <c r="V77" i="20"/>
  <c r="V84" i="20"/>
  <c r="V82" i="20"/>
  <c r="V80" i="20"/>
  <c r="V75" i="20"/>
  <c r="V76" i="20"/>
  <c r="V78" i="20"/>
  <c r="Z55" i="20"/>
  <c r="Z53" i="20"/>
  <c r="Z51" i="20"/>
  <c r="Z49" i="20"/>
  <c r="Z47" i="20"/>
  <c r="Z45" i="20"/>
  <c r="Z54" i="20"/>
  <c r="Z52" i="20"/>
  <c r="Z50" i="20"/>
  <c r="Z48" i="20"/>
  <c r="Z46" i="20"/>
  <c r="Z44" i="20"/>
  <c r="Z56" i="20"/>
  <c r="X90" i="20"/>
  <c r="AB59" i="20"/>
  <c r="Y25" i="20"/>
  <c r="Y23" i="20"/>
  <c r="Y24" i="20"/>
  <c r="Y21" i="20"/>
  <c r="Y19" i="20"/>
  <c r="Y17" i="20"/>
  <c r="Y15" i="20"/>
  <c r="Y13" i="20"/>
  <c r="Y22" i="20"/>
  <c r="Y20" i="20"/>
  <c r="Y18" i="20"/>
  <c r="Y16" i="20"/>
  <c r="Y14" i="20"/>
  <c r="T23" i="20"/>
  <c r="T24" i="20"/>
  <c r="T22" i="20"/>
  <c r="T20" i="20"/>
  <c r="T18" i="20"/>
  <c r="T16" i="20"/>
  <c r="T14" i="20"/>
  <c r="T25" i="20"/>
  <c r="T21" i="20"/>
  <c r="T19" i="20"/>
  <c r="T17" i="20"/>
  <c r="T13" i="20"/>
  <c r="T15" i="20"/>
  <c r="AA25" i="20"/>
  <c r="AA24" i="20"/>
  <c r="AA20" i="20"/>
  <c r="AA18" i="20"/>
  <c r="AA16" i="20"/>
  <c r="AA14" i="20"/>
  <c r="AA22" i="20"/>
  <c r="AA23" i="20"/>
  <c r="AA21" i="20"/>
  <c r="AA19" i="20"/>
  <c r="AA17" i="20"/>
  <c r="AA15" i="20"/>
  <c r="AA13" i="20"/>
  <c r="AA121" i="19"/>
  <c r="Y121" i="19"/>
  <c r="S121" i="19"/>
  <c r="Z118" i="19"/>
  <c r="Z112" i="19"/>
  <c r="Z111" i="19"/>
  <c r="Z117" i="19"/>
  <c r="Z114" i="19"/>
  <c r="Z113" i="19"/>
  <c r="Z116" i="19"/>
  <c r="Z115" i="19"/>
  <c r="Z106" i="19"/>
  <c r="Z108" i="19"/>
  <c r="Z110" i="19"/>
  <c r="Z109" i="19"/>
  <c r="Z107" i="19"/>
  <c r="AB118" i="19"/>
  <c r="AB117" i="19"/>
  <c r="AB115" i="19"/>
  <c r="AB114" i="19"/>
  <c r="AB116" i="19"/>
  <c r="AB111" i="19"/>
  <c r="AB110" i="19"/>
  <c r="AB113" i="19"/>
  <c r="AB108" i="19"/>
  <c r="AB109" i="19"/>
  <c r="AB107" i="19"/>
  <c r="AB112" i="19"/>
  <c r="AB106" i="19"/>
  <c r="U85" i="19"/>
  <c r="U83" i="19"/>
  <c r="U81" i="19"/>
  <c r="U80" i="19"/>
  <c r="U82" i="19"/>
  <c r="U79" i="19"/>
  <c r="U77" i="19"/>
  <c r="U75" i="19"/>
  <c r="U87" i="19"/>
  <c r="U84" i="19"/>
  <c r="U78" i="19"/>
  <c r="U86" i="19"/>
  <c r="U76" i="19"/>
  <c r="U54" i="19"/>
  <c r="U52" i="19"/>
  <c r="U50" i="19"/>
  <c r="U48" i="19"/>
  <c r="U46" i="19"/>
  <c r="U56" i="19"/>
  <c r="U53" i="19"/>
  <c r="U55" i="19"/>
  <c r="U51" i="19"/>
  <c r="U44" i="19"/>
  <c r="U49" i="19"/>
  <c r="U47" i="19"/>
  <c r="U45" i="19"/>
  <c r="X24" i="19"/>
  <c r="X22" i="19"/>
  <c r="X20" i="19"/>
  <c r="X18" i="19"/>
  <c r="X16" i="19"/>
  <c r="X14" i="19"/>
  <c r="X13" i="19"/>
  <c r="X23" i="19"/>
  <c r="X21" i="19"/>
  <c r="X19" i="19"/>
  <c r="X17" i="19"/>
  <c r="X15" i="19"/>
  <c r="X25" i="19"/>
  <c r="AB87" i="19"/>
  <c r="AB83" i="19"/>
  <c r="AB82" i="19"/>
  <c r="AB78" i="19"/>
  <c r="AB76" i="19"/>
  <c r="AB85" i="19"/>
  <c r="AB84" i="19"/>
  <c r="AB86" i="19"/>
  <c r="AB79" i="19"/>
  <c r="AB77" i="19"/>
  <c r="AB75" i="19"/>
  <c r="AB80" i="19"/>
  <c r="AB81" i="19"/>
  <c r="V54" i="19"/>
  <c r="V52" i="19"/>
  <c r="V50" i="19"/>
  <c r="V48" i="19"/>
  <c r="V56" i="19"/>
  <c r="V55" i="19"/>
  <c r="V53" i="19"/>
  <c r="V51" i="19"/>
  <c r="V44" i="19"/>
  <c r="V49" i="19"/>
  <c r="V47" i="19"/>
  <c r="V46" i="19"/>
  <c r="V45" i="19"/>
  <c r="AA56" i="19"/>
  <c r="AA55" i="19"/>
  <c r="AA53" i="19"/>
  <c r="AA51" i="19"/>
  <c r="AA49" i="19"/>
  <c r="AA47" i="19"/>
  <c r="AA50" i="19"/>
  <c r="AA48" i="19"/>
  <c r="AA45" i="19"/>
  <c r="AA54" i="19"/>
  <c r="AA46" i="19"/>
  <c r="AA52" i="19"/>
  <c r="AA44" i="19"/>
  <c r="X55" i="19"/>
  <c r="X53" i="19"/>
  <c r="X51" i="19"/>
  <c r="X49" i="19"/>
  <c r="X47" i="19"/>
  <c r="X54" i="19"/>
  <c r="X52" i="19"/>
  <c r="X46" i="19"/>
  <c r="X45" i="19"/>
  <c r="X56" i="19"/>
  <c r="X50" i="19"/>
  <c r="X48" i="19"/>
  <c r="X44" i="19"/>
  <c r="T24" i="19"/>
  <c r="T22" i="19"/>
  <c r="T20" i="19"/>
  <c r="T18" i="19"/>
  <c r="T16" i="19"/>
  <c r="T14" i="19"/>
  <c r="T23" i="19"/>
  <c r="T21" i="19"/>
  <c r="T19" i="19"/>
  <c r="T17" i="19"/>
  <c r="T15" i="19"/>
  <c r="T13" i="19"/>
  <c r="T25" i="19"/>
  <c r="S86" i="19"/>
  <c r="S84" i="19"/>
  <c r="S82" i="19"/>
  <c r="S80" i="19"/>
  <c r="S85" i="19"/>
  <c r="S78" i="19"/>
  <c r="S76" i="19"/>
  <c r="S81" i="19"/>
  <c r="S79" i="19"/>
  <c r="S75" i="19"/>
  <c r="S87" i="19"/>
  <c r="S83" i="19"/>
  <c r="S77" i="19"/>
  <c r="AB55" i="19"/>
  <c r="AB53" i="19"/>
  <c r="AB51" i="19"/>
  <c r="AB49" i="19"/>
  <c r="AB47" i="19"/>
  <c r="AB54" i="19"/>
  <c r="AB52" i="19"/>
  <c r="AB50" i="19"/>
  <c r="AB48" i="19"/>
  <c r="AB45" i="19"/>
  <c r="AB46" i="19"/>
  <c r="AB56" i="19"/>
  <c r="AB44" i="19"/>
  <c r="S25" i="19"/>
  <c r="S24" i="19"/>
  <c r="S22" i="19"/>
  <c r="S20" i="19"/>
  <c r="S18" i="19"/>
  <c r="S16" i="19"/>
  <c r="S14" i="19"/>
  <c r="S19" i="19"/>
  <c r="S21" i="19"/>
  <c r="S13" i="19"/>
  <c r="S17" i="19"/>
  <c r="S15" i="19"/>
  <c r="S23" i="19"/>
  <c r="AA25" i="19"/>
  <c r="AA24" i="19"/>
  <c r="AA22" i="19"/>
  <c r="AA20" i="19"/>
  <c r="AA18" i="19"/>
  <c r="AA16" i="19"/>
  <c r="AA14" i="19"/>
  <c r="AA23" i="19"/>
  <c r="AA15" i="19"/>
  <c r="AA17" i="19"/>
  <c r="AA21" i="19"/>
  <c r="AA13" i="19"/>
  <c r="AA19" i="19"/>
  <c r="T118" i="19"/>
  <c r="T117" i="19"/>
  <c r="T111" i="19"/>
  <c r="T110" i="19"/>
  <c r="T113" i="19"/>
  <c r="T112" i="19"/>
  <c r="T115" i="19"/>
  <c r="T114" i="19"/>
  <c r="T109" i="19"/>
  <c r="T108" i="19"/>
  <c r="T107" i="19"/>
  <c r="T116" i="19"/>
  <c r="T106" i="19"/>
  <c r="W87" i="19"/>
  <c r="W86" i="19"/>
  <c r="W84" i="19"/>
  <c r="W82" i="19"/>
  <c r="W80" i="19"/>
  <c r="W83" i="19"/>
  <c r="W85" i="19"/>
  <c r="W78" i="19"/>
  <c r="W76" i="19"/>
  <c r="W77" i="19"/>
  <c r="W81" i="19"/>
  <c r="W75" i="19"/>
  <c r="W79" i="19"/>
  <c r="T87" i="19"/>
  <c r="T86" i="19"/>
  <c r="T78" i="19"/>
  <c r="T76" i="19"/>
  <c r="T81" i="19"/>
  <c r="T80" i="19"/>
  <c r="T83" i="19"/>
  <c r="T82" i="19"/>
  <c r="T79" i="19"/>
  <c r="T77" i="19"/>
  <c r="T75" i="19"/>
  <c r="T85" i="19"/>
  <c r="T84" i="19"/>
  <c r="S56" i="19"/>
  <c r="S55" i="19"/>
  <c r="S53" i="19"/>
  <c r="S51" i="19"/>
  <c r="S49" i="19"/>
  <c r="S47" i="19"/>
  <c r="S54" i="19"/>
  <c r="S46" i="19"/>
  <c r="S52" i="19"/>
  <c r="S50" i="19"/>
  <c r="S48" i="19"/>
  <c r="S45" i="19"/>
  <c r="S44" i="19"/>
  <c r="Z23" i="19"/>
  <c r="Z21" i="19"/>
  <c r="Z19" i="19"/>
  <c r="Z17" i="19"/>
  <c r="Z15" i="19"/>
  <c r="Z13" i="19"/>
  <c r="Z25" i="19"/>
  <c r="Z24" i="19"/>
  <c r="Z22" i="19"/>
  <c r="Z20" i="19"/>
  <c r="Z18" i="19"/>
  <c r="Z16" i="19"/>
  <c r="Z14" i="19"/>
  <c r="W25" i="19"/>
  <c r="W24" i="19"/>
  <c r="W22" i="19"/>
  <c r="W20" i="19"/>
  <c r="W18" i="19"/>
  <c r="W16" i="19"/>
  <c r="W14" i="19"/>
  <c r="W17" i="19"/>
  <c r="W19" i="19"/>
  <c r="W23" i="19"/>
  <c r="W15" i="19"/>
  <c r="W21" i="19"/>
  <c r="W13" i="19"/>
  <c r="Y28" i="19"/>
  <c r="W117" i="19"/>
  <c r="W116" i="19"/>
  <c r="W114" i="19"/>
  <c r="W112" i="19"/>
  <c r="W110" i="19"/>
  <c r="W115" i="19"/>
  <c r="W107" i="19"/>
  <c r="W118" i="19"/>
  <c r="W111" i="19"/>
  <c r="W108" i="19"/>
  <c r="W106" i="19"/>
  <c r="W109" i="19"/>
  <c r="W113" i="19"/>
  <c r="V118" i="19"/>
  <c r="V114" i="19"/>
  <c r="V113" i="19"/>
  <c r="V116" i="19"/>
  <c r="V115" i="19"/>
  <c r="V110" i="19"/>
  <c r="V109" i="19"/>
  <c r="V112" i="19"/>
  <c r="V108" i="19"/>
  <c r="V107" i="19"/>
  <c r="V117" i="19"/>
  <c r="V111" i="19"/>
  <c r="V106" i="19"/>
  <c r="X118" i="19"/>
  <c r="X116" i="19"/>
  <c r="X109" i="19"/>
  <c r="X111" i="19"/>
  <c r="X110" i="19"/>
  <c r="X117" i="19"/>
  <c r="X113" i="19"/>
  <c r="X112" i="19"/>
  <c r="X107" i="19"/>
  <c r="X106" i="19"/>
  <c r="X115" i="19"/>
  <c r="X114" i="19"/>
  <c r="X108" i="19"/>
  <c r="U23" i="19"/>
  <c r="U21" i="19"/>
  <c r="U19" i="19"/>
  <c r="U17" i="19"/>
  <c r="U15" i="19"/>
  <c r="U13" i="19"/>
  <c r="U25" i="19"/>
  <c r="U18" i="19"/>
  <c r="U24" i="19"/>
  <c r="U16" i="19"/>
  <c r="U20" i="19"/>
  <c r="U22" i="19"/>
  <c r="U14" i="19"/>
  <c r="AB24" i="19"/>
  <c r="AB22" i="19"/>
  <c r="AB20" i="19"/>
  <c r="AB18" i="19"/>
  <c r="AB16" i="19"/>
  <c r="AB14" i="19"/>
  <c r="AB13" i="19"/>
  <c r="AB23" i="19"/>
  <c r="AB21" i="19"/>
  <c r="AB19" i="19"/>
  <c r="AB17" i="19"/>
  <c r="AB15" i="19"/>
  <c r="AB25" i="19"/>
  <c r="V87" i="19"/>
  <c r="V82" i="19"/>
  <c r="V81" i="19"/>
  <c r="V79" i="19"/>
  <c r="V77" i="19"/>
  <c r="V75" i="19"/>
  <c r="V84" i="19"/>
  <c r="V83" i="19"/>
  <c r="V86" i="19"/>
  <c r="V85" i="19"/>
  <c r="V78" i="19"/>
  <c r="V76" i="19"/>
  <c r="V80" i="19"/>
  <c r="AA86" i="19"/>
  <c r="AA84" i="19"/>
  <c r="AA82" i="19"/>
  <c r="AA80" i="19"/>
  <c r="AA81" i="19"/>
  <c r="AA87" i="19"/>
  <c r="AA83" i="19"/>
  <c r="AA78" i="19"/>
  <c r="AA76" i="19"/>
  <c r="AA85" i="19"/>
  <c r="AA77" i="19"/>
  <c r="AA75" i="19"/>
  <c r="AA79" i="19"/>
  <c r="X87" i="19"/>
  <c r="X85" i="19"/>
  <c r="X84" i="19"/>
  <c r="X78" i="19"/>
  <c r="X76" i="19"/>
  <c r="X86" i="19"/>
  <c r="X81" i="19"/>
  <c r="X80" i="19"/>
  <c r="X79" i="19"/>
  <c r="X77" i="19"/>
  <c r="X75" i="19"/>
  <c r="X82" i="19"/>
  <c r="X83" i="19"/>
  <c r="W56" i="19"/>
  <c r="W55" i="19"/>
  <c r="W53" i="19"/>
  <c r="W51" i="19"/>
  <c r="W49" i="19"/>
  <c r="W47" i="19"/>
  <c r="W52" i="19"/>
  <c r="W46" i="19"/>
  <c r="W45" i="19"/>
  <c r="W44" i="19"/>
  <c r="W54" i="19"/>
  <c r="W50" i="19"/>
  <c r="W48" i="19"/>
  <c r="T55" i="19"/>
  <c r="T53" i="19"/>
  <c r="T51" i="19"/>
  <c r="T49" i="19"/>
  <c r="T47" i="19"/>
  <c r="T54" i="19"/>
  <c r="T52" i="19"/>
  <c r="T56" i="19"/>
  <c r="T50" i="19"/>
  <c r="T48" i="19"/>
  <c r="T45" i="19"/>
  <c r="T44" i="19"/>
  <c r="T46" i="19"/>
  <c r="Y54" i="19"/>
  <c r="Y52" i="19"/>
  <c r="Y50" i="19"/>
  <c r="Y48" i="19"/>
  <c r="Y46" i="19"/>
  <c r="Y56" i="19"/>
  <c r="Y51" i="19"/>
  <c r="Y49" i="19"/>
  <c r="Y47" i="19"/>
  <c r="Y44" i="19"/>
  <c r="Y55" i="19"/>
  <c r="Y53" i="19"/>
  <c r="Y45" i="19"/>
  <c r="V23" i="19"/>
  <c r="V21" i="19"/>
  <c r="V19" i="19"/>
  <c r="V17" i="19"/>
  <c r="V15" i="19"/>
  <c r="V13" i="19"/>
  <c r="V25" i="19"/>
  <c r="V24" i="19"/>
  <c r="V22" i="19"/>
  <c r="V20" i="19"/>
  <c r="V18" i="19"/>
  <c r="V16" i="19"/>
  <c r="V14" i="19"/>
  <c r="Z59" i="19"/>
  <c r="G11" i="17"/>
  <c r="N11" i="17"/>
  <c r="V11" i="17"/>
  <c r="Z11" i="17"/>
  <c r="AB11" i="17"/>
  <c r="P11" i="17"/>
  <c r="X11" i="17"/>
  <c r="T11" i="17"/>
  <c r="H11" i="17"/>
  <c r="AA11" i="17"/>
  <c r="W11" i="17"/>
  <c r="S11" i="17"/>
  <c r="O11" i="17"/>
  <c r="Y11" i="17"/>
  <c r="R11" i="17"/>
  <c r="Q11" i="17"/>
  <c r="U11" i="17"/>
  <c r="Y73" i="17"/>
  <c r="V73" i="17"/>
  <c r="Z73" i="17"/>
  <c r="G73" i="17"/>
  <c r="O73" i="17"/>
  <c r="S73" i="17"/>
  <c r="W73" i="17"/>
  <c r="AA73" i="17"/>
  <c r="P73" i="17"/>
  <c r="T73" i="17"/>
  <c r="X73" i="17"/>
  <c r="AB73" i="17"/>
  <c r="Y104" i="17"/>
  <c r="V104" i="17"/>
  <c r="M73" i="17"/>
  <c r="Q73" i="17"/>
  <c r="U73" i="17"/>
  <c r="Z104" i="17"/>
  <c r="G104" i="17"/>
  <c r="O104" i="17"/>
  <c r="S104" i="17"/>
  <c r="W104" i="17"/>
  <c r="AA104" i="17"/>
  <c r="P104" i="17"/>
  <c r="T104" i="17"/>
  <c r="X104" i="17"/>
  <c r="AB104" i="17"/>
  <c r="M104" i="17"/>
  <c r="Q104" i="17"/>
  <c r="U104" i="17"/>
  <c r="BH120" i="1"/>
  <c r="BF120" i="1"/>
  <c r="BD120" i="1"/>
  <c r="BB120" i="1"/>
  <c r="BA120" i="1"/>
  <c r="AY120" i="1"/>
  <c r="AW120" i="1"/>
  <c r="AU120" i="1"/>
  <c r="AS120" i="1"/>
  <c r="AQ120" i="1"/>
  <c r="AO120" i="1"/>
  <c r="AM120" i="1"/>
  <c r="AK120" i="1"/>
  <c r="AI120" i="1"/>
  <c r="AG120" i="1"/>
  <c r="AE120" i="1"/>
  <c r="AC120" i="1"/>
  <c r="AA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BH119" i="1"/>
  <c r="BF119" i="1"/>
  <c r="BD119" i="1"/>
  <c r="BB119" i="1"/>
  <c r="BA119" i="1"/>
  <c r="AY119" i="1"/>
  <c r="AW119" i="1"/>
  <c r="AU119" i="1"/>
  <c r="AS119" i="1"/>
  <c r="AQ119" i="1"/>
  <c r="AO119" i="1"/>
  <c r="AM119" i="1"/>
  <c r="AK119" i="1"/>
  <c r="AI119" i="1"/>
  <c r="AG119" i="1"/>
  <c r="AE119" i="1"/>
  <c r="AC119" i="1"/>
  <c r="AA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BH118" i="1"/>
  <c r="BF118" i="1"/>
  <c r="BD118" i="1"/>
  <c r="BB118" i="1"/>
  <c r="BA118" i="1"/>
  <c r="AY118" i="1"/>
  <c r="AW118" i="1"/>
  <c r="AU118" i="1"/>
  <c r="AS118" i="1"/>
  <c r="AQ118" i="1"/>
  <c r="AO118" i="1"/>
  <c r="AM118" i="1"/>
  <c r="AK118" i="1"/>
  <c r="AI118" i="1"/>
  <c r="AG118" i="1"/>
  <c r="AE118" i="1"/>
  <c r="AC118" i="1"/>
  <c r="AA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BH117" i="1"/>
  <c r="BF117" i="1"/>
  <c r="BD117" i="1"/>
  <c r="BB117" i="1"/>
  <c r="BA117" i="1"/>
  <c r="AY117" i="1"/>
  <c r="AW117" i="1"/>
  <c r="AU117" i="1"/>
  <c r="AS117" i="1"/>
  <c r="AQ117" i="1"/>
  <c r="AO117" i="1"/>
  <c r="AM117" i="1"/>
  <c r="AK117" i="1"/>
  <c r="AI117" i="1"/>
  <c r="AG117" i="1"/>
  <c r="AE117" i="1"/>
  <c r="AC117" i="1"/>
  <c r="AA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BH116" i="1"/>
  <c r="BF116" i="1"/>
  <c r="BD116" i="1"/>
  <c r="BB116" i="1"/>
  <c r="BA116" i="1"/>
  <c r="AY116" i="1"/>
  <c r="AW116" i="1"/>
  <c r="AU116" i="1"/>
  <c r="AS116" i="1"/>
  <c r="AQ116" i="1"/>
  <c r="AO116" i="1"/>
  <c r="AM116" i="1"/>
  <c r="AK116" i="1"/>
  <c r="AI116" i="1"/>
  <c r="AG116" i="1"/>
  <c r="AE116" i="1"/>
  <c r="AC116" i="1"/>
  <c r="AA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BH115" i="1"/>
  <c r="BF115" i="1"/>
  <c r="BD115" i="1"/>
  <c r="BB115" i="1"/>
  <c r="BA115" i="1"/>
  <c r="AY115" i="1"/>
  <c r="AW115" i="1"/>
  <c r="AU115" i="1"/>
  <c r="AS115" i="1"/>
  <c r="AQ115" i="1"/>
  <c r="AO115" i="1"/>
  <c r="AM115" i="1"/>
  <c r="AK115" i="1"/>
  <c r="AI115" i="1"/>
  <c r="AG115" i="1"/>
  <c r="AE115" i="1"/>
  <c r="AC115" i="1"/>
  <c r="AA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BH114" i="1"/>
  <c r="BF114" i="1"/>
  <c r="BD114" i="1"/>
  <c r="BB114" i="1"/>
  <c r="BA114" i="1"/>
  <c r="AY114" i="1"/>
  <c r="AW114" i="1"/>
  <c r="AU114" i="1"/>
  <c r="AS114" i="1"/>
  <c r="AQ114" i="1"/>
  <c r="AO114" i="1"/>
  <c r="AM114" i="1"/>
  <c r="AK114" i="1"/>
  <c r="AI114" i="1"/>
  <c r="AG114" i="1"/>
  <c r="AE114" i="1"/>
  <c r="AC114" i="1"/>
  <c r="AA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BH113" i="1"/>
  <c r="BF113" i="1"/>
  <c r="BD113" i="1"/>
  <c r="BB113" i="1"/>
  <c r="BA113" i="1"/>
  <c r="AY113" i="1"/>
  <c r="AW113" i="1"/>
  <c r="AU113" i="1"/>
  <c r="AS113" i="1"/>
  <c r="AQ113" i="1"/>
  <c r="AO113" i="1"/>
  <c r="AM113" i="1"/>
  <c r="AK113" i="1"/>
  <c r="AI113" i="1"/>
  <c r="AG113" i="1"/>
  <c r="AE113" i="1"/>
  <c r="AC113" i="1"/>
  <c r="AA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BH112" i="1"/>
  <c r="BF112" i="1"/>
  <c r="BD112" i="1"/>
  <c r="BB112" i="1"/>
  <c r="BA112" i="1"/>
  <c r="AY112" i="1"/>
  <c r="AW112" i="1"/>
  <c r="AU112" i="1"/>
  <c r="AS112" i="1"/>
  <c r="AQ112" i="1"/>
  <c r="AO112" i="1"/>
  <c r="AM112" i="1"/>
  <c r="AK112" i="1"/>
  <c r="AI112" i="1"/>
  <c r="AG112" i="1"/>
  <c r="AE112" i="1"/>
  <c r="AC112" i="1"/>
  <c r="AA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BH111" i="1"/>
  <c r="BF111" i="1"/>
  <c r="BD111" i="1"/>
  <c r="BB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BH110" i="1"/>
  <c r="BF110" i="1"/>
  <c r="BD110" i="1"/>
  <c r="BB110" i="1"/>
  <c r="BA110" i="1"/>
  <c r="AY110" i="1"/>
  <c r="AW110" i="1"/>
  <c r="AU110" i="1"/>
  <c r="AS110" i="1"/>
  <c r="AQ110" i="1"/>
  <c r="AO110" i="1"/>
  <c r="AM110" i="1"/>
  <c r="AK110" i="1"/>
  <c r="AI110" i="1"/>
  <c r="AG110" i="1"/>
  <c r="AE110" i="1"/>
  <c r="AC110" i="1"/>
  <c r="AA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BH109" i="1"/>
  <c r="BF109" i="1"/>
  <c r="BD109" i="1"/>
  <c r="BB109" i="1"/>
  <c r="BA109" i="1"/>
  <c r="AY109" i="1"/>
  <c r="AW109" i="1"/>
  <c r="AU109" i="1"/>
  <c r="AS109" i="1"/>
  <c r="AQ109" i="1"/>
  <c r="AO109" i="1"/>
  <c r="AM109" i="1"/>
  <c r="AK109" i="1"/>
  <c r="AI109" i="1"/>
  <c r="AG109" i="1"/>
  <c r="AE109" i="1"/>
  <c r="AC109" i="1"/>
  <c r="AA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BH108" i="1"/>
  <c r="BF108" i="1"/>
  <c r="BD108" i="1"/>
  <c r="BB108" i="1"/>
  <c r="BA108" i="1"/>
  <c r="AY108" i="1"/>
  <c r="AW108" i="1"/>
  <c r="AU108" i="1"/>
  <c r="AS108" i="1"/>
  <c r="AQ108" i="1"/>
  <c r="AO108" i="1"/>
  <c r="AM108" i="1"/>
  <c r="AK108" i="1"/>
  <c r="AI108" i="1"/>
  <c r="AG108" i="1"/>
  <c r="AE108" i="1"/>
  <c r="AC108" i="1"/>
  <c r="AA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BH107" i="1"/>
  <c r="BF107" i="1"/>
  <c r="BD107" i="1"/>
  <c r="BB107" i="1"/>
  <c r="BA107" i="1"/>
  <c r="AY107" i="1"/>
  <c r="AW107" i="1"/>
  <c r="AU107" i="1"/>
  <c r="AS107" i="1"/>
  <c r="AQ107" i="1"/>
  <c r="AO107" i="1"/>
  <c r="AM107" i="1"/>
  <c r="AK107" i="1"/>
  <c r="AI107" i="1"/>
  <c r="AG107" i="1"/>
  <c r="AE107" i="1"/>
  <c r="AC107" i="1"/>
  <c r="AA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BH106" i="1"/>
  <c r="BF106" i="1"/>
  <c r="BD106" i="1"/>
  <c r="BB106" i="1"/>
  <c r="BA106" i="1"/>
  <c r="AY106" i="1"/>
  <c r="AW106" i="1"/>
  <c r="AU106" i="1"/>
  <c r="AS106" i="1"/>
  <c r="AQ106" i="1"/>
  <c r="AO106" i="1"/>
  <c r="AM106" i="1"/>
  <c r="AK106" i="1"/>
  <c r="AI106" i="1"/>
  <c r="AG106" i="1"/>
  <c r="AE106" i="1"/>
  <c r="AC106" i="1"/>
  <c r="AA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BH105" i="1"/>
  <c r="BF105" i="1"/>
  <c r="BD105" i="1"/>
  <c r="BB105" i="1"/>
  <c r="BA105" i="1"/>
  <c r="AY105" i="1"/>
  <c r="AW105" i="1"/>
  <c r="AU105" i="1"/>
  <c r="AS105" i="1"/>
  <c r="AQ105" i="1"/>
  <c r="AO105" i="1"/>
  <c r="AM105" i="1"/>
  <c r="AK105" i="1"/>
  <c r="AI105" i="1"/>
  <c r="AG105" i="1"/>
  <c r="AE105" i="1"/>
  <c r="AC105" i="1"/>
  <c r="AA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BH104" i="1"/>
  <c r="BF104" i="1"/>
  <c r="BD104" i="1"/>
  <c r="BB104" i="1"/>
  <c r="BA104" i="1"/>
  <c r="AY104" i="1"/>
  <c r="AW104" i="1"/>
  <c r="AU104" i="1"/>
  <c r="AS104" i="1"/>
  <c r="AQ104" i="1"/>
  <c r="AO104" i="1"/>
  <c r="AM104" i="1"/>
  <c r="AK104" i="1"/>
  <c r="AI104" i="1"/>
  <c r="AG104" i="1"/>
  <c r="AE104" i="1"/>
  <c r="AC104" i="1"/>
  <c r="AA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BH103" i="1"/>
  <c r="BF103" i="1"/>
  <c r="BD103" i="1"/>
  <c r="BB103" i="1"/>
  <c r="BA103" i="1"/>
  <c r="AY103" i="1"/>
  <c r="AW103" i="1"/>
  <c r="AU103" i="1"/>
  <c r="AS103" i="1"/>
  <c r="AQ103" i="1"/>
  <c r="AO103" i="1"/>
  <c r="AM103" i="1"/>
  <c r="AK103" i="1"/>
  <c r="AI103" i="1"/>
  <c r="AG103" i="1"/>
  <c r="AE103" i="1"/>
  <c r="AC103" i="1"/>
  <c r="AA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BH102" i="1"/>
  <c r="BF102" i="1"/>
  <c r="BD102" i="1"/>
  <c r="BB102" i="1"/>
  <c r="BA102" i="1"/>
  <c r="AY102" i="1"/>
  <c r="AW102" i="1"/>
  <c r="AU102" i="1"/>
  <c r="AS102" i="1"/>
  <c r="AQ102" i="1"/>
  <c r="AO102" i="1"/>
  <c r="AM102" i="1"/>
  <c r="AK102" i="1"/>
  <c r="AI102" i="1"/>
  <c r="AG102" i="1"/>
  <c r="AE102" i="1"/>
  <c r="AC102" i="1"/>
  <c r="AA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AX103" i="1" s="1"/>
  <c r="H102" i="1"/>
  <c r="G102" i="1"/>
  <c r="F102" i="1"/>
  <c r="BH101" i="1"/>
  <c r="BF101" i="1"/>
  <c r="BD101" i="1"/>
  <c r="BB101" i="1"/>
  <c r="BA101" i="1"/>
  <c r="AY101" i="1"/>
  <c r="AW101" i="1"/>
  <c r="AU101" i="1"/>
  <c r="AS101" i="1"/>
  <c r="AQ101" i="1"/>
  <c r="AO101" i="1"/>
  <c r="AM101" i="1"/>
  <c r="AK101" i="1"/>
  <c r="AI101" i="1"/>
  <c r="AG101" i="1"/>
  <c r="AE101" i="1"/>
  <c r="AC101" i="1"/>
  <c r="AA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BH100" i="1"/>
  <c r="BF100" i="1"/>
  <c r="BD100" i="1"/>
  <c r="BB100" i="1"/>
  <c r="BA100" i="1"/>
  <c r="AY100" i="1"/>
  <c r="AW100" i="1"/>
  <c r="AU100" i="1"/>
  <c r="AS100" i="1"/>
  <c r="AQ100" i="1"/>
  <c r="AO100" i="1"/>
  <c r="AM100" i="1"/>
  <c r="AK100" i="1"/>
  <c r="AI100" i="1"/>
  <c r="AG100" i="1"/>
  <c r="AE100" i="1"/>
  <c r="AC100" i="1"/>
  <c r="AA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BH99" i="1"/>
  <c r="BF99" i="1"/>
  <c r="BD99" i="1"/>
  <c r="BB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BH98" i="1"/>
  <c r="BF98" i="1"/>
  <c r="BD98" i="1"/>
  <c r="BB98" i="1"/>
  <c r="BA98" i="1"/>
  <c r="AY98" i="1"/>
  <c r="AW98" i="1"/>
  <c r="AU98" i="1"/>
  <c r="AS98" i="1"/>
  <c r="AQ98" i="1"/>
  <c r="AO98" i="1"/>
  <c r="AM98" i="1"/>
  <c r="AK98" i="1"/>
  <c r="AI98" i="1"/>
  <c r="AG98" i="1"/>
  <c r="AE98" i="1"/>
  <c r="AC98" i="1"/>
  <c r="AA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AX99" i="1" s="1"/>
  <c r="H98" i="1"/>
  <c r="G98" i="1"/>
  <c r="F98" i="1"/>
  <c r="BH97" i="1"/>
  <c r="BF97" i="1"/>
  <c r="BD97" i="1"/>
  <c r="BB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BH96" i="1"/>
  <c r="BF96" i="1"/>
  <c r="BD96" i="1"/>
  <c r="BB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BH95" i="1"/>
  <c r="BF95" i="1"/>
  <c r="BD95" i="1"/>
  <c r="BB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BH94" i="1"/>
  <c r="BF94" i="1"/>
  <c r="BD94" i="1"/>
  <c r="BB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BH93" i="1"/>
  <c r="BF93" i="1"/>
  <c r="BD93" i="1"/>
  <c r="BB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BH92" i="1"/>
  <c r="BF92" i="1"/>
  <c r="BD92" i="1"/>
  <c r="BB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BH91" i="1"/>
  <c r="BF91" i="1"/>
  <c r="BD91" i="1"/>
  <c r="BB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BH90" i="1"/>
  <c r="BF90" i="1"/>
  <c r="BD90" i="1"/>
  <c r="BB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BH89" i="1"/>
  <c r="BF89" i="1"/>
  <c r="BD89" i="1"/>
  <c r="BB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BH88" i="1"/>
  <c r="BF88" i="1"/>
  <c r="BD88" i="1"/>
  <c r="BB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BH87" i="1"/>
  <c r="BF87" i="1"/>
  <c r="BD87" i="1"/>
  <c r="BB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BH86" i="1"/>
  <c r="BF86" i="1"/>
  <c r="BD86" i="1"/>
  <c r="BB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BH85" i="1"/>
  <c r="BF85" i="1"/>
  <c r="BD85" i="1"/>
  <c r="BB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BH84" i="1"/>
  <c r="BF84" i="1"/>
  <c r="BD84" i="1"/>
  <c r="BB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BH83" i="1"/>
  <c r="BF83" i="1"/>
  <c r="BD83" i="1"/>
  <c r="BB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BH82" i="1"/>
  <c r="BF82" i="1"/>
  <c r="BD82" i="1"/>
  <c r="BB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BH81" i="1"/>
  <c r="BF81" i="1"/>
  <c r="BD81" i="1"/>
  <c r="BB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BH80" i="1"/>
  <c r="BF80" i="1"/>
  <c r="BD80" i="1"/>
  <c r="BB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BH79" i="1"/>
  <c r="BF79" i="1"/>
  <c r="BD79" i="1"/>
  <c r="BB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BH78" i="1"/>
  <c r="BF78" i="1"/>
  <c r="BD78" i="1"/>
  <c r="BB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BH77" i="1"/>
  <c r="BF77" i="1"/>
  <c r="BD77" i="1"/>
  <c r="BB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BH76" i="1"/>
  <c r="BF76" i="1"/>
  <c r="BD76" i="1"/>
  <c r="BB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BH75" i="1"/>
  <c r="BF75" i="1"/>
  <c r="BD75" i="1"/>
  <c r="BB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BH74" i="1"/>
  <c r="BF74" i="1"/>
  <c r="BD74" i="1"/>
  <c r="BB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BH73" i="1"/>
  <c r="BF73" i="1"/>
  <c r="BD73" i="1"/>
  <c r="BB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BH72" i="1"/>
  <c r="BF72" i="1"/>
  <c r="BD72" i="1"/>
  <c r="BB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AX73" i="1" s="1"/>
  <c r="H72" i="1"/>
  <c r="G72" i="1"/>
  <c r="F72" i="1"/>
  <c r="BH71" i="1"/>
  <c r="BF71" i="1"/>
  <c r="BD71" i="1"/>
  <c r="BB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BH70" i="1"/>
  <c r="BF70" i="1"/>
  <c r="BD70" i="1"/>
  <c r="BB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BA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7" i="1"/>
  <c r="P67" i="1"/>
  <c r="Q67" i="1"/>
  <c r="O68" i="1"/>
  <c r="P68" i="1"/>
  <c r="Q68" i="1"/>
  <c r="Q4" i="1"/>
  <c r="G19" i="17" s="1"/>
  <c r="P4" i="1"/>
  <c r="G18" i="17" s="1"/>
  <c r="O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H63" i="1"/>
  <c r="I63" i="1"/>
  <c r="J63" i="1"/>
  <c r="K63" i="1"/>
  <c r="L63" i="1"/>
  <c r="M63" i="1"/>
  <c r="N63" i="1"/>
  <c r="F64" i="1"/>
  <c r="H64" i="1"/>
  <c r="I64" i="1"/>
  <c r="J64" i="1"/>
  <c r="K64" i="1"/>
  <c r="L64" i="1"/>
  <c r="M64" i="1"/>
  <c r="N64" i="1"/>
  <c r="F65" i="1"/>
  <c r="H65" i="1"/>
  <c r="I65" i="1"/>
  <c r="J65" i="1"/>
  <c r="K65" i="1"/>
  <c r="L65" i="1"/>
  <c r="M65" i="1"/>
  <c r="N65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G4" i="1"/>
  <c r="G30" i="17" s="1"/>
  <c r="H4" i="1"/>
  <c r="I4" i="1"/>
  <c r="G28" i="17" s="1"/>
  <c r="J4" i="1"/>
  <c r="K4" i="1"/>
  <c r="G13" i="17" s="1"/>
  <c r="L4" i="1"/>
  <c r="G14" i="17" s="1"/>
  <c r="M4" i="1"/>
  <c r="G15" i="17" s="1"/>
  <c r="N4" i="1"/>
  <c r="G16" i="17" s="1"/>
  <c r="F4" i="1"/>
  <c r="T59" i="20" l="1"/>
  <c r="V59" i="20"/>
  <c r="V90" i="19"/>
  <c r="BE83" i="1"/>
  <c r="S90" i="20"/>
  <c r="AL89" i="1"/>
  <c r="AX97" i="1"/>
  <c r="AD106" i="1"/>
  <c r="AF96" i="1"/>
  <c r="Z90" i="19"/>
  <c r="U121" i="19"/>
  <c r="AA121" i="20"/>
  <c r="T28" i="20"/>
  <c r="Z59" i="20"/>
  <c r="W121" i="20"/>
  <c r="S28" i="20"/>
  <c r="X59" i="20"/>
  <c r="AA28" i="20"/>
  <c r="Y28" i="20"/>
  <c r="X121" i="20"/>
  <c r="Z90" i="20"/>
  <c r="S121" i="20"/>
  <c r="S59" i="20"/>
  <c r="W59" i="20"/>
  <c r="V90" i="20"/>
  <c r="W90" i="20"/>
  <c r="U59" i="20"/>
  <c r="AB28" i="20"/>
  <c r="Y59" i="20"/>
  <c r="U90" i="20"/>
  <c r="U28" i="20"/>
  <c r="U121" i="20"/>
  <c r="V28" i="20"/>
  <c r="X28" i="20"/>
  <c r="W90" i="19"/>
  <c r="AB121" i="19"/>
  <c r="X59" i="19"/>
  <c r="AA28" i="19"/>
  <c r="Y59" i="19"/>
  <c r="X90" i="19"/>
  <c r="X121" i="19"/>
  <c r="V121" i="19"/>
  <c r="S59" i="19"/>
  <c r="S28" i="19"/>
  <c r="AB59" i="19"/>
  <c r="U90" i="19"/>
  <c r="W28" i="19"/>
  <c r="T59" i="19"/>
  <c r="W121" i="19"/>
  <c r="T90" i="19"/>
  <c r="T121" i="19"/>
  <c r="S90" i="19"/>
  <c r="V59" i="19"/>
  <c r="X28" i="19"/>
  <c r="U59" i="19"/>
  <c r="Z121" i="19"/>
  <c r="V28" i="19"/>
  <c r="W59" i="19"/>
  <c r="AA90" i="19"/>
  <c r="AB28" i="19"/>
  <c r="U28" i="19"/>
  <c r="Z28" i="19"/>
  <c r="T28" i="19"/>
  <c r="AA59" i="19"/>
  <c r="AB90" i="19"/>
  <c r="AP81" i="1"/>
  <c r="BE81" i="1"/>
  <c r="AD71" i="1"/>
  <c r="AT71" i="1"/>
  <c r="AT80" i="1"/>
  <c r="BC100" i="1"/>
  <c r="AT101" i="1"/>
  <c r="Z103" i="1"/>
  <c r="AV106" i="1"/>
  <c r="AV116" i="1"/>
  <c r="Z81" i="1"/>
  <c r="AX81" i="1"/>
  <c r="AF76" i="1"/>
  <c r="AL93" i="1"/>
  <c r="AL94" i="1"/>
  <c r="AL96" i="1"/>
  <c r="AT96" i="1"/>
  <c r="AB98" i="1"/>
  <c r="AJ107" i="1"/>
  <c r="AB114" i="1"/>
  <c r="AB116" i="1"/>
  <c r="AJ119" i="1"/>
  <c r="AB99" i="1"/>
  <c r="AZ99" i="1"/>
  <c r="BG99" i="1"/>
  <c r="Z100" i="1"/>
  <c r="AH100" i="1"/>
  <c r="BE100" i="1"/>
  <c r="AV117" i="1"/>
  <c r="BC71" i="1"/>
  <c r="AN76" i="1"/>
  <c r="AV76" i="1"/>
  <c r="BC76" i="1"/>
  <c r="AF77" i="1"/>
  <c r="AN77" i="1"/>
  <c r="AV77" i="1"/>
  <c r="BC77" i="1"/>
  <c r="AF78" i="1"/>
  <c r="AN78" i="1"/>
  <c r="BC78" i="1"/>
  <c r="AF79" i="1"/>
  <c r="AN79" i="1"/>
  <c r="AV79" i="1"/>
  <c r="AF80" i="1"/>
  <c r="BC80" i="1"/>
  <c r="AZ89" i="1"/>
  <c r="AL91" i="1"/>
  <c r="Z90" i="1"/>
  <c r="AL92" i="1"/>
  <c r="AL95" i="1"/>
  <c r="Z94" i="1"/>
  <c r="AZ100" i="1"/>
  <c r="AJ102" i="1"/>
  <c r="AH103" i="1"/>
  <c r="AP103" i="1"/>
  <c r="AV105" i="1"/>
  <c r="AV107" i="1"/>
  <c r="AX116" i="1"/>
  <c r="BE116" i="1"/>
  <c r="AB118" i="1"/>
  <c r="AL90" i="1"/>
  <c r="AF100" i="1"/>
  <c r="AF89" i="1"/>
  <c r="AT89" i="1"/>
  <c r="AT100" i="1"/>
  <c r="AD102" i="1"/>
  <c r="AL102" i="1"/>
  <c r="AZ103" i="1"/>
  <c r="BG103" i="1"/>
  <c r="AZ104" i="1"/>
  <c r="BE104" i="1"/>
  <c r="AT114" i="1"/>
  <c r="AP114" i="1"/>
  <c r="AV114" i="1"/>
  <c r="AN115" i="1"/>
  <c r="BC115" i="1"/>
  <c r="AR116" i="1"/>
  <c r="AR117" i="1"/>
  <c r="AF92" i="1"/>
  <c r="AT92" i="1"/>
  <c r="AL101" i="1"/>
  <c r="AT72" i="1"/>
  <c r="BE71" i="1"/>
  <c r="AT74" i="1"/>
  <c r="AT75" i="1"/>
  <c r="Z74" i="1"/>
  <c r="AT76" i="1"/>
  <c r="AT77" i="1"/>
  <c r="AH80" i="1"/>
  <c r="AP80" i="1"/>
  <c r="AX80" i="1"/>
  <c r="AD81" i="1"/>
  <c r="Z92" i="1"/>
  <c r="AF93" i="1"/>
  <c r="AT93" i="1"/>
  <c r="Z96" i="1"/>
  <c r="AF97" i="1"/>
  <c r="AN97" i="1"/>
  <c r="AV97" i="1"/>
  <c r="AL98" i="1"/>
  <c r="AT99" i="1"/>
  <c r="AN100" i="1"/>
  <c r="AV100" i="1"/>
  <c r="BG100" i="1"/>
  <c r="AV101" i="1"/>
  <c r="BC101" i="1"/>
  <c r="AV102" i="1"/>
  <c r="AT103" i="1"/>
  <c r="AT104" i="1"/>
  <c r="BG104" i="1"/>
  <c r="AP105" i="1"/>
  <c r="BC105" i="1"/>
  <c r="AF106" i="1"/>
  <c r="AL109" i="1"/>
  <c r="AD110" i="1"/>
  <c r="AL110" i="1"/>
  <c r="AT110" i="1"/>
  <c r="BE114" i="1"/>
  <c r="AP115" i="1"/>
  <c r="AB117" i="1"/>
  <c r="BC117" i="1"/>
  <c r="AF118" i="1"/>
  <c r="AV118" i="1"/>
  <c r="AB76" i="1"/>
  <c r="AJ76" i="1"/>
  <c r="AR76" i="1"/>
  <c r="AZ76" i="1"/>
  <c r="BG76" i="1"/>
  <c r="AB77" i="1"/>
  <c r="AJ77" i="1"/>
  <c r="AR77" i="1"/>
  <c r="AZ77" i="1"/>
  <c r="BG77" i="1"/>
  <c r="AB78" i="1"/>
  <c r="AJ78" i="1"/>
  <c r="BG79" i="1"/>
  <c r="AZ80" i="1"/>
  <c r="BG80" i="1"/>
  <c r="AV84" i="1"/>
  <c r="AF90" i="1"/>
  <c r="AT90" i="1"/>
  <c r="AF94" i="1"/>
  <c r="AT94" i="1"/>
  <c r="AN99" i="1"/>
  <c r="AP100" i="1"/>
  <c r="Z102" i="1"/>
  <c r="AP102" i="1"/>
  <c r="AX102" i="1"/>
  <c r="AN103" i="1"/>
  <c r="AN104" i="1"/>
  <c r="AV104" i="1"/>
  <c r="AB105" i="1"/>
  <c r="BE106" i="1"/>
  <c r="AH107" i="1"/>
  <c r="AF108" i="1"/>
  <c r="BC110" i="1"/>
  <c r="BC111" i="1"/>
  <c r="BC112" i="1"/>
  <c r="AL114" i="1"/>
  <c r="BG114" i="1"/>
  <c r="AR115" i="1"/>
  <c r="AZ115" i="1"/>
  <c r="AX117" i="1"/>
  <c r="AB119" i="1"/>
  <c r="AB120" i="1"/>
  <c r="Z119" i="1"/>
  <c r="AF85" i="1"/>
  <c r="AV85" i="1"/>
  <c r="AF91" i="1"/>
  <c r="AT91" i="1"/>
  <c r="AF95" i="1"/>
  <c r="AT95" i="1"/>
  <c r="AH99" i="1"/>
  <c r="AP99" i="1"/>
  <c r="AD100" i="1"/>
  <c r="AJ100" i="1"/>
  <c r="AX100" i="1"/>
  <c r="BG101" i="1"/>
  <c r="AF105" i="1"/>
  <c r="BE107" i="1"/>
  <c r="AJ113" i="1"/>
  <c r="AF114" i="1"/>
  <c r="BC116" i="1"/>
  <c r="AF117" i="1"/>
  <c r="AZ117" i="1"/>
  <c r="AB71" i="1"/>
  <c r="AH71" i="1"/>
  <c r="AN71" i="1"/>
  <c r="AF72" i="1"/>
  <c r="AN72" i="1"/>
  <c r="AV72" i="1"/>
  <c r="BC72" i="1"/>
  <c r="AF73" i="1"/>
  <c r="AN73" i="1"/>
  <c r="AV73" i="1"/>
  <c r="BC73" i="1"/>
  <c r="AT78" i="1"/>
  <c r="AD79" i="1"/>
  <c r="AL79" i="1"/>
  <c r="AD80" i="1"/>
  <c r="AJ80" i="1"/>
  <c r="AR80" i="1"/>
  <c r="AB81" i="1"/>
  <c r="BG81" i="1"/>
  <c r="AB82" i="1"/>
  <c r="AZ82" i="1"/>
  <c r="BG82" i="1"/>
  <c r="AB83" i="1"/>
  <c r="AR83" i="1"/>
  <c r="AZ83" i="1"/>
  <c r="Z84" i="1"/>
  <c r="AT85" i="1"/>
  <c r="AR86" i="1"/>
  <c r="AZ86" i="1"/>
  <c r="BE86" i="1"/>
  <c r="AP87" i="1"/>
  <c r="BE87" i="1"/>
  <c r="AD89" i="1"/>
  <c r="AD90" i="1"/>
  <c r="Z89" i="1"/>
  <c r="AZ90" i="1"/>
  <c r="AD92" i="1"/>
  <c r="Z91" i="1"/>
  <c r="AZ92" i="1"/>
  <c r="AD94" i="1"/>
  <c r="Z93" i="1"/>
  <c r="AZ94" i="1"/>
  <c r="AD96" i="1"/>
  <c r="Z95" i="1"/>
  <c r="AZ96" i="1"/>
  <c r="Z98" i="1"/>
  <c r="AT98" i="1"/>
  <c r="Z97" i="1"/>
  <c r="AV98" i="1"/>
  <c r="BC98" i="1"/>
  <c r="Z101" i="1"/>
  <c r="AH101" i="1"/>
  <c r="AN101" i="1"/>
  <c r="AJ71" i="1"/>
  <c r="AP71" i="1"/>
  <c r="AV71" i="1"/>
  <c r="BG71" i="1"/>
  <c r="Z72" i="1"/>
  <c r="AH72" i="1"/>
  <c r="AP72" i="1"/>
  <c r="AX72" i="1"/>
  <c r="Z73" i="1"/>
  <c r="AH73" i="1"/>
  <c r="AP73" i="1"/>
  <c r="AF74" i="1"/>
  <c r="AN74" i="1"/>
  <c r="AV74" i="1"/>
  <c r="BC74" i="1"/>
  <c r="AF75" i="1"/>
  <c r="AN75" i="1"/>
  <c r="AV75" i="1"/>
  <c r="BC75" i="1"/>
  <c r="AD82" i="1"/>
  <c r="AD83" i="1"/>
  <c r="AB84" i="1"/>
  <c r="AJ84" i="1"/>
  <c r="AX84" i="1"/>
  <c r="BE84" i="1"/>
  <c r="AD86" i="1"/>
  <c r="AL86" i="1"/>
  <c r="AT86" i="1"/>
  <c r="AR87" i="1"/>
  <c r="AR71" i="1"/>
  <c r="AX71" i="1"/>
  <c r="AB72" i="1"/>
  <c r="AJ72" i="1"/>
  <c r="AR72" i="1"/>
  <c r="AZ72" i="1"/>
  <c r="BG72" i="1"/>
  <c r="AR73" i="1"/>
  <c r="BG73" i="1"/>
  <c r="AH74" i="1"/>
  <c r="AP74" i="1"/>
  <c r="AX74" i="1"/>
  <c r="Z75" i="1"/>
  <c r="AH75" i="1"/>
  <c r="AP75" i="1"/>
  <c r="AX75" i="1"/>
  <c r="Z76" i="1"/>
  <c r="AH76" i="1"/>
  <c r="AP76" i="1"/>
  <c r="AX76" i="1"/>
  <c r="Z77" i="1"/>
  <c r="AH77" i="1"/>
  <c r="AP77" i="1"/>
  <c r="AX77" i="1"/>
  <c r="Z78" i="1"/>
  <c r="AH78" i="1"/>
  <c r="AP78" i="1"/>
  <c r="Z79" i="1"/>
  <c r="AX79" i="1"/>
  <c r="BE79" i="1"/>
  <c r="Z80" i="1"/>
  <c r="AN80" i="1"/>
  <c r="AF81" i="1"/>
  <c r="AN81" i="1"/>
  <c r="AV81" i="1"/>
  <c r="AF82" i="1"/>
  <c r="AN82" i="1"/>
  <c r="AV82" i="1"/>
  <c r="AF83" i="1"/>
  <c r="AN83" i="1"/>
  <c r="AV83" i="1"/>
  <c r="AD91" i="1"/>
  <c r="AZ91" i="1"/>
  <c r="AD93" i="1"/>
  <c r="AZ93" i="1"/>
  <c r="AD95" i="1"/>
  <c r="AZ95" i="1"/>
  <c r="BC97" i="1"/>
  <c r="AD97" i="1"/>
  <c r="BG97" i="1"/>
  <c r="AP101" i="1"/>
  <c r="AX101" i="1"/>
  <c r="Z71" i="1"/>
  <c r="AF71" i="1"/>
  <c r="AL71" i="1"/>
  <c r="AZ71" i="1"/>
  <c r="AB74" i="1"/>
  <c r="AJ74" i="1"/>
  <c r="AR74" i="1"/>
  <c r="AZ74" i="1"/>
  <c r="BG74" i="1"/>
  <c r="AB75" i="1"/>
  <c r="AJ75" i="1"/>
  <c r="AR75" i="1"/>
  <c r="AZ75" i="1"/>
  <c r="BG75" i="1"/>
  <c r="Z82" i="1"/>
  <c r="AP82" i="1"/>
  <c r="AX82" i="1"/>
  <c r="BE82" i="1"/>
  <c r="Z83" i="1"/>
  <c r="AP83" i="1"/>
  <c r="BC83" i="1"/>
  <c r="AF84" i="1"/>
  <c r="AN84" i="1"/>
  <c r="Z86" i="1"/>
  <c r="AH86" i="1"/>
  <c r="AP86" i="1"/>
  <c r="AX86" i="1"/>
  <c r="BC86" i="1"/>
  <c r="AN87" i="1"/>
  <c r="AT108" i="1"/>
  <c r="AB89" i="1"/>
  <c r="AH89" i="1"/>
  <c r="AN89" i="1"/>
  <c r="AB90" i="1"/>
  <c r="AH90" i="1"/>
  <c r="AN90" i="1"/>
  <c r="AB91" i="1"/>
  <c r="AH91" i="1"/>
  <c r="AN91" i="1"/>
  <c r="AB92" i="1"/>
  <c r="AH92" i="1"/>
  <c r="AN92" i="1"/>
  <c r="AB93" i="1"/>
  <c r="AH93" i="1"/>
  <c r="AN93" i="1"/>
  <c r="AB94" i="1"/>
  <c r="AH94" i="1"/>
  <c r="AN94" i="1"/>
  <c r="AB95" i="1"/>
  <c r="AH95" i="1"/>
  <c r="AN95" i="1"/>
  <c r="AB96" i="1"/>
  <c r="AH96" i="1"/>
  <c r="AN96" i="1"/>
  <c r="AD98" i="1"/>
  <c r="AD99" i="1"/>
  <c r="AV99" i="1"/>
  <c r="AB101" i="1"/>
  <c r="AR101" i="1"/>
  <c r="AF102" i="1"/>
  <c r="BC102" i="1"/>
  <c r="AB103" i="1"/>
  <c r="AV103" i="1"/>
  <c r="AD105" i="1"/>
  <c r="AJ105" i="1"/>
  <c r="AR105" i="1"/>
  <c r="AX105" i="1"/>
  <c r="BE105" i="1"/>
  <c r="BC109" i="1"/>
  <c r="AP118" i="1"/>
  <c r="AL84" i="1"/>
  <c r="AZ84" i="1"/>
  <c r="BG84" i="1"/>
  <c r="AH85" i="1"/>
  <c r="BE85" i="1"/>
  <c r="AF86" i="1"/>
  <c r="AN86" i="1"/>
  <c r="AV86" i="1"/>
  <c r="AL87" i="1"/>
  <c r="AT87" i="1"/>
  <c r="AD88" i="1"/>
  <c r="AJ89" i="1"/>
  <c r="AP89" i="1"/>
  <c r="AV89" i="1"/>
  <c r="BC89" i="1"/>
  <c r="AJ90" i="1"/>
  <c r="AP90" i="1"/>
  <c r="AV90" i="1"/>
  <c r="BC90" i="1"/>
  <c r="AJ91" i="1"/>
  <c r="AP91" i="1"/>
  <c r="AV91" i="1"/>
  <c r="BC91" i="1"/>
  <c r="AJ92" i="1"/>
  <c r="AP92" i="1"/>
  <c r="AV92" i="1"/>
  <c r="BC92" i="1"/>
  <c r="AJ93" i="1"/>
  <c r="AP93" i="1"/>
  <c r="AV93" i="1"/>
  <c r="BC93" i="1"/>
  <c r="AJ94" i="1"/>
  <c r="AP94" i="1"/>
  <c r="AV94" i="1"/>
  <c r="BC94" i="1"/>
  <c r="AJ95" i="1"/>
  <c r="AP95" i="1"/>
  <c r="AV95" i="1"/>
  <c r="BC95" i="1"/>
  <c r="AJ96" i="1"/>
  <c r="AP96" i="1"/>
  <c r="AV96" i="1"/>
  <c r="BC96" i="1"/>
  <c r="AF98" i="1"/>
  <c r="BE98" i="1"/>
  <c r="AJ99" i="1"/>
  <c r="BC99" i="1"/>
  <c r="AB100" i="1"/>
  <c r="AL100" i="1"/>
  <c r="AR100" i="1"/>
  <c r="AD101" i="1"/>
  <c r="AJ101" i="1"/>
  <c r="AR102" i="1"/>
  <c r="BE102" i="1"/>
  <c r="AD103" i="1"/>
  <c r="AJ103" i="1"/>
  <c r="BC103" i="1"/>
  <c r="AP104" i="1"/>
  <c r="BC104" i="1"/>
  <c r="AL105" i="1"/>
  <c r="AT105" i="1"/>
  <c r="AZ105" i="1"/>
  <c r="BG105" i="1"/>
  <c r="AN106" i="1"/>
  <c r="AJ118" i="1"/>
  <c r="AR118" i="1"/>
  <c r="BC87" i="1"/>
  <c r="AR89" i="1"/>
  <c r="AX89" i="1"/>
  <c r="BE89" i="1"/>
  <c r="AR90" i="1"/>
  <c r="AX90" i="1"/>
  <c r="BE90" i="1"/>
  <c r="AR91" i="1"/>
  <c r="AX91" i="1"/>
  <c r="BE91" i="1"/>
  <c r="AR92" i="1"/>
  <c r="AX92" i="1"/>
  <c r="BE92" i="1"/>
  <c r="AR93" i="1"/>
  <c r="AX93" i="1"/>
  <c r="BE93" i="1"/>
  <c r="AR94" i="1"/>
  <c r="AX94" i="1"/>
  <c r="BE94" i="1"/>
  <c r="AR95" i="1"/>
  <c r="AX95" i="1"/>
  <c r="BE95" i="1"/>
  <c r="AR96" i="1"/>
  <c r="AX96" i="1"/>
  <c r="BE96" i="1"/>
  <c r="AL97" i="1"/>
  <c r="AN98" i="1"/>
  <c r="BG98" i="1"/>
  <c r="Z99" i="1"/>
  <c r="AF99" i="1"/>
  <c r="AL99" i="1"/>
  <c r="AR99" i="1"/>
  <c r="BE99" i="1"/>
  <c r="AF101" i="1"/>
  <c r="AZ101" i="1"/>
  <c r="BE101" i="1"/>
  <c r="AB102" i="1"/>
  <c r="AH102" i="1"/>
  <c r="AN102" i="1"/>
  <c r="AT102" i="1"/>
  <c r="AZ102" i="1"/>
  <c r="BG102" i="1"/>
  <c r="AF103" i="1"/>
  <c r="AL103" i="1"/>
  <c r="AR103" i="1"/>
  <c r="BE103" i="1"/>
  <c r="AL104" i="1"/>
  <c r="AR104" i="1"/>
  <c r="AX104" i="1"/>
  <c r="Z105" i="1"/>
  <c r="AN105" i="1"/>
  <c r="AB106" i="1"/>
  <c r="AJ106" i="1"/>
  <c r="AP106" i="1"/>
  <c r="BC106" i="1"/>
  <c r="AZ118" i="1"/>
  <c r="BG118" i="1"/>
  <c r="AL106" i="1"/>
  <c r="AR106" i="1"/>
  <c r="AX106" i="1"/>
  <c r="AH108" i="1"/>
  <c r="Z109" i="1"/>
  <c r="AH109" i="1"/>
  <c r="AP109" i="1"/>
  <c r="AX109" i="1"/>
  <c r="BE109" i="1"/>
  <c r="AT111" i="1"/>
  <c r="Z110" i="1"/>
  <c r="AH110" i="1"/>
  <c r="AP110" i="1"/>
  <c r="AX110" i="1"/>
  <c r="BE110" i="1"/>
  <c r="AT112" i="1"/>
  <c r="Z111" i="1"/>
  <c r="AH111" i="1"/>
  <c r="AP111" i="1"/>
  <c r="AX111" i="1"/>
  <c r="BE111" i="1"/>
  <c r="Z112" i="1"/>
  <c r="AH112" i="1"/>
  <c r="AP112" i="1"/>
  <c r="AX112" i="1"/>
  <c r="BE113" i="1"/>
  <c r="AJ115" i="1"/>
  <c r="BE115" i="1"/>
  <c r="BG116" i="1"/>
  <c r="BE117" i="1"/>
  <c r="Z118" i="1"/>
  <c r="BE119" i="1"/>
  <c r="AH105" i="1"/>
  <c r="Z106" i="1"/>
  <c r="AT106" i="1"/>
  <c r="AZ106" i="1"/>
  <c r="AB109" i="1"/>
  <c r="AR109" i="1"/>
  <c r="AB110" i="1"/>
  <c r="AJ110" i="1"/>
  <c r="AR110" i="1"/>
  <c r="AZ110" i="1"/>
  <c r="AB111" i="1"/>
  <c r="AJ111" i="1"/>
  <c r="AJ116" i="1"/>
  <c r="AH115" i="1"/>
  <c r="AH116" i="1"/>
  <c r="AH117" i="1"/>
  <c r="AP117" i="1"/>
  <c r="BG117" i="1"/>
  <c r="AX118" i="1"/>
  <c r="BC118" i="1"/>
  <c r="AH118" i="1"/>
  <c r="BE118" i="1"/>
  <c r="G17" i="17"/>
  <c r="BE72" i="1"/>
  <c r="BE73" i="1"/>
  <c r="BE74" i="1"/>
  <c r="BE75" i="1"/>
  <c r="BE76" i="1"/>
  <c r="BE77" i="1"/>
  <c r="AX78" i="1"/>
  <c r="BG78" i="1"/>
  <c r="AB79" i="1"/>
  <c r="AT79" i="1"/>
  <c r="BC79" i="1"/>
  <c r="BG88" i="1"/>
  <c r="Z88" i="1"/>
  <c r="AL88" i="1"/>
  <c r="AZ88" i="1"/>
  <c r="AZ78" i="1"/>
  <c r="AB88" i="1"/>
  <c r="AN88" i="1"/>
  <c r="AR78" i="1"/>
  <c r="AZ81" i="1"/>
  <c r="AJ85" i="1"/>
  <c r="BG85" i="1"/>
  <c r="AP88" i="1"/>
  <c r="BC88" i="1"/>
  <c r="AL85" i="1"/>
  <c r="AX85" i="1"/>
  <c r="AR88" i="1"/>
  <c r="BE88" i="1"/>
  <c r="AZ73" i="1"/>
  <c r="AB80" i="1"/>
  <c r="AR81" i="1"/>
  <c r="AR82" i="1"/>
  <c r="AT83" i="1"/>
  <c r="AD84" i="1"/>
  <c r="AP84" i="1"/>
  <c r="Z85" i="1"/>
  <c r="AZ85" i="1"/>
  <c r="AJ86" i="1"/>
  <c r="BG86" i="1"/>
  <c r="AF88" i="1"/>
  <c r="AB73" i="1"/>
  <c r="AD72" i="1"/>
  <c r="AL72" i="1"/>
  <c r="AD73" i="1"/>
  <c r="AL73" i="1"/>
  <c r="AT73" i="1"/>
  <c r="AD74" i="1"/>
  <c r="AL74" i="1"/>
  <c r="AD75" i="1"/>
  <c r="AL75" i="1"/>
  <c r="AD76" i="1"/>
  <c r="AL76" i="1"/>
  <c r="AD77" i="1"/>
  <c r="AL77" i="1"/>
  <c r="AD78" i="1"/>
  <c r="AL78" i="1"/>
  <c r="AP79" i="1"/>
  <c r="AZ79" i="1"/>
  <c r="AL80" i="1"/>
  <c r="AH81" i="1"/>
  <c r="AT81" i="1"/>
  <c r="BC81" i="1"/>
  <c r="AH82" i="1"/>
  <c r="AT82" i="1"/>
  <c r="BC82" i="1"/>
  <c r="AH83" i="1"/>
  <c r="AR84" i="1"/>
  <c r="BC84" i="1"/>
  <c r="AB85" i="1"/>
  <c r="AN85" i="1"/>
  <c r="AV87" i="1"/>
  <c r="AH88" i="1"/>
  <c r="AT88" i="1"/>
  <c r="AJ73" i="1"/>
  <c r="AV78" i="1"/>
  <c r="BE78" i="1"/>
  <c r="AH79" i="1"/>
  <c r="AR79" i="1"/>
  <c r="AV80" i="1"/>
  <c r="BE80" i="1"/>
  <c r="AJ81" i="1"/>
  <c r="BG83" i="1"/>
  <c r="AJ82" i="1"/>
  <c r="AJ83" i="1"/>
  <c r="AT84" i="1"/>
  <c r="AD85" i="1"/>
  <c r="AP85" i="1"/>
  <c r="BG87" i="1"/>
  <c r="AX87" i="1"/>
  <c r="AJ88" i="1"/>
  <c r="AV88" i="1"/>
  <c r="AJ79" i="1"/>
  <c r="AL81" i="1"/>
  <c r="AL82" i="1"/>
  <c r="AL83" i="1"/>
  <c r="AX83" i="1"/>
  <c r="AH84" i="1"/>
  <c r="AR85" i="1"/>
  <c r="BC85" i="1"/>
  <c r="AB86" i="1"/>
  <c r="AZ87" i="1"/>
  <c r="AX88" i="1"/>
  <c r="AP97" i="1"/>
  <c r="AZ97" i="1"/>
  <c r="BG107" i="1"/>
  <c r="AL107" i="1"/>
  <c r="AX107" i="1"/>
  <c r="AJ108" i="1"/>
  <c r="AX108" i="1"/>
  <c r="AH97" i="1"/>
  <c r="AR97" i="1"/>
  <c r="AX98" i="1"/>
  <c r="BG108" i="1"/>
  <c r="AV108" i="1"/>
  <c r="Z107" i="1"/>
  <c r="AZ107" i="1"/>
  <c r="AL108" i="1"/>
  <c r="AZ108" i="1"/>
  <c r="AJ97" i="1"/>
  <c r="AP98" i="1"/>
  <c r="AZ98" i="1"/>
  <c r="AB107" i="1"/>
  <c r="AN107" i="1"/>
  <c r="BG109" i="1"/>
  <c r="AV109" i="1"/>
  <c r="AN109" i="1"/>
  <c r="AF109" i="1"/>
  <c r="Z108" i="1"/>
  <c r="AD109" i="1"/>
  <c r="AT109" i="1"/>
  <c r="BG89" i="1"/>
  <c r="BG90" i="1"/>
  <c r="BG91" i="1"/>
  <c r="BG92" i="1"/>
  <c r="BG93" i="1"/>
  <c r="BG94" i="1"/>
  <c r="BG95" i="1"/>
  <c r="BG96" i="1"/>
  <c r="AB97" i="1"/>
  <c r="AT97" i="1"/>
  <c r="AH98" i="1"/>
  <c r="AR98" i="1"/>
  <c r="AD107" i="1"/>
  <c r="AP107" i="1"/>
  <c r="BC107" i="1"/>
  <c r="AB108" i="1"/>
  <c r="AN108" i="1"/>
  <c r="BC108" i="1"/>
  <c r="BE97" i="1"/>
  <c r="AJ98" i="1"/>
  <c r="AR107" i="1"/>
  <c r="AD108" i="1"/>
  <c r="AP108" i="1"/>
  <c r="BE108" i="1"/>
  <c r="BG106" i="1"/>
  <c r="AH106" i="1"/>
  <c r="AF107" i="1"/>
  <c r="AT107" i="1"/>
  <c r="AR108" i="1"/>
  <c r="AJ109" i="1"/>
  <c r="AZ109" i="1"/>
  <c r="AF110" i="1"/>
  <c r="AN110" i="1"/>
  <c r="AV110" i="1"/>
  <c r="AF111" i="1"/>
  <c r="AN111" i="1"/>
  <c r="AV111" i="1"/>
  <c r="AF112" i="1"/>
  <c r="AN112" i="1"/>
  <c r="AV112" i="1"/>
  <c r="AB113" i="1"/>
  <c r="AT113" i="1"/>
  <c r="AX120" i="1"/>
  <c r="BE112" i="1"/>
  <c r="AL113" i="1"/>
  <c r="AT120" i="1"/>
  <c r="AL120" i="1"/>
  <c r="AD120" i="1"/>
  <c r="AN120" i="1"/>
  <c r="BG112" i="1"/>
  <c r="AD113" i="1"/>
  <c r="AV113" i="1"/>
  <c r="BG113" i="1"/>
  <c r="AD114" i="1"/>
  <c r="AX114" i="1"/>
  <c r="AF115" i="1"/>
  <c r="AT117" i="1"/>
  <c r="AL117" i="1"/>
  <c r="AD117" i="1"/>
  <c r="Z116" i="1"/>
  <c r="AN117" i="1"/>
  <c r="AV119" i="1"/>
  <c r="BG119" i="1"/>
  <c r="AP120" i="1"/>
  <c r="AZ120" i="1"/>
  <c r="BG110" i="1"/>
  <c r="BG111" i="1"/>
  <c r="AN113" i="1"/>
  <c r="AX113" i="1"/>
  <c r="AN114" i="1"/>
  <c r="AX119" i="1"/>
  <c r="AF120" i="1"/>
  <c r="AR111" i="1"/>
  <c r="AZ111" i="1"/>
  <c r="AB112" i="1"/>
  <c r="AJ112" i="1"/>
  <c r="AR112" i="1"/>
  <c r="AZ112" i="1"/>
  <c r="AF113" i="1"/>
  <c r="AP113" i="1"/>
  <c r="AZ114" i="1"/>
  <c r="AT119" i="1"/>
  <c r="AL119" i="1"/>
  <c r="AD119" i="1"/>
  <c r="AN119" i="1"/>
  <c r="AH120" i="1"/>
  <c r="AR120" i="1"/>
  <c r="BC120" i="1"/>
  <c r="AH113" i="1"/>
  <c r="AZ113" i="1"/>
  <c r="AH114" i="1"/>
  <c r="AT116" i="1"/>
  <c r="AL116" i="1"/>
  <c r="AD116" i="1"/>
  <c r="Z115" i="1"/>
  <c r="AN116" i="1"/>
  <c r="AP119" i="1"/>
  <c r="AZ119" i="1"/>
  <c r="AD111" i="1"/>
  <c r="AL111" i="1"/>
  <c r="AD112" i="1"/>
  <c r="AL112" i="1"/>
  <c r="Z113" i="1"/>
  <c r="AR113" i="1"/>
  <c r="AT115" i="1"/>
  <c r="AL115" i="1"/>
  <c r="AD115" i="1"/>
  <c r="Z114" i="1"/>
  <c r="AR114" i="1"/>
  <c r="BC114" i="1"/>
  <c r="AV115" i="1"/>
  <c r="BG115" i="1"/>
  <c r="AP116" i="1"/>
  <c r="AZ116" i="1"/>
  <c r="AF119" i="1"/>
  <c r="Z120" i="1"/>
  <c r="AJ120" i="1"/>
  <c r="BE120" i="1"/>
  <c r="BC113" i="1"/>
  <c r="AJ114" i="1"/>
  <c r="AB115" i="1"/>
  <c r="AX115" i="1"/>
  <c r="AF116" i="1"/>
  <c r="AT118" i="1"/>
  <c r="AL118" i="1"/>
  <c r="AD118" i="1"/>
  <c r="Z117" i="1"/>
  <c r="AJ117" i="1"/>
  <c r="AN118" i="1"/>
  <c r="AH119" i="1"/>
  <c r="AR119" i="1"/>
  <c r="BC119" i="1"/>
  <c r="AV120" i="1"/>
  <c r="BG120" i="1"/>
  <c r="F115" i="16"/>
  <c r="F113" i="16"/>
  <c r="K111" i="16"/>
  <c r="L111" i="16" s="1"/>
  <c r="J110" i="16"/>
  <c r="K110" i="16" s="1"/>
  <c r="L110" i="16" s="1"/>
  <c r="F110" i="16"/>
  <c r="J109" i="16"/>
  <c r="K109" i="16" s="1"/>
  <c r="L109" i="16" s="1"/>
  <c r="F109" i="16"/>
  <c r="J108" i="16"/>
  <c r="K108" i="16" s="1"/>
  <c r="L108" i="16" s="1"/>
  <c r="F108" i="16"/>
  <c r="J107" i="16"/>
  <c r="K107" i="16" s="1"/>
  <c r="L107" i="16" s="1"/>
  <c r="F107" i="16"/>
  <c r="J106" i="16"/>
  <c r="K106" i="16" s="1"/>
  <c r="L106" i="16" s="1"/>
  <c r="F106" i="16"/>
  <c r="J105" i="16"/>
  <c r="K105" i="16" s="1"/>
  <c r="L105" i="16" s="1"/>
  <c r="F105" i="16"/>
  <c r="J104" i="16"/>
  <c r="K104" i="16" s="1"/>
  <c r="L104" i="16" s="1"/>
  <c r="F104" i="16"/>
  <c r="J103" i="16"/>
  <c r="K103" i="16" s="1"/>
  <c r="L103" i="16" s="1"/>
  <c r="F103" i="16"/>
  <c r="J102" i="16"/>
  <c r="K102" i="16" s="1"/>
  <c r="L102" i="16" s="1"/>
  <c r="F102" i="16"/>
  <c r="J101" i="16"/>
  <c r="K101" i="16" s="1"/>
  <c r="L101" i="16" s="1"/>
  <c r="F101" i="16"/>
  <c r="J100" i="16"/>
  <c r="K100" i="16" s="1"/>
  <c r="L100" i="16" s="1"/>
  <c r="F100" i="16"/>
  <c r="H96" i="16"/>
  <c r="G96" i="16"/>
  <c r="F86" i="16"/>
  <c r="F84" i="16"/>
  <c r="K82" i="16"/>
  <c r="L82" i="16" s="1"/>
  <c r="F82" i="16"/>
  <c r="J81" i="16"/>
  <c r="K81" i="16" s="1"/>
  <c r="L81" i="16" s="1"/>
  <c r="F81" i="16"/>
  <c r="J80" i="16"/>
  <c r="K80" i="16" s="1"/>
  <c r="L80" i="16" s="1"/>
  <c r="F80" i="16"/>
  <c r="J79" i="16"/>
  <c r="K79" i="16" s="1"/>
  <c r="L79" i="16" s="1"/>
  <c r="F79" i="16"/>
  <c r="J78" i="16"/>
  <c r="K78" i="16" s="1"/>
  <c r="L78" i="16" s="1"/>
  <c r="F78" i="16"/>
  <c r="J77" i="16"/>
  <c r="K77" i="16" s="1"/>
  <c r="L77" i="16" s="1"/>
  <c r="F77" i="16"/>
  <c r="J76" i="16"/>
  <c r="K76" i="16" s="1"/>
  <c r="L76" i="16" s="1"/>
  <c r="F76" i="16"/>
  <c r="J75" i="16"/>
  <c r="K75" i="16" s="1"/>
  <c r="L75" i="16" s="1"/>
  <c r="F75" i="16"/>
  <c r="J74" i="16"/>
  <c r="K74" i="16" s="1"/>
  <c r="L74" i="16" s="1"/>
  <c r="F74" i="16"/>
  <c r="J73" i="16"/>
  <c r="K73" i="16" s="1"/>
  <c r="L73" i="16" s="1"/>
  <c r="F73" i="16"/>
  <c r="J72" i="16"/>
  <c r="K72" i="16" s="1"/>
  <c r="L72" i="16" s="1"/>
  <c r="F72" i="16"/>
  <c r="J71" i="16"/>
  <c r="K71" i="16" s="1"/>
  <c r="L71" i="16" s="1"/>
  <c r="F71" i="16"/>
  <c r="H67" i="16"/>
  <c r="H69" i="16" s="1"/>
  <c r="G67" i="16"/>
  <c r="F57" i="16"/>
  <c r="F55" i="16"/>
  <c r="K53" i="16"/>
  <c r="L53" i="16" s="1"/>
  <c r="F53" i="16"/>
  <c r="J52" i="16"/>
  <c r="K52" i="16" s="1"/>
  <c r="L52" i="16" s="1"/>
  <c r="F52" i="16"/>
  <c r="J51" i="16"/>
  <c r="K51" i="16" s="1"/>
  <c r="L51" i="16" s="1"/>
  <c r="F51" i="16"/>
  <c r="J50" i="16"/>
  <c r="K50" i="16" s="1"/>
  <c r="L50" i="16" s="1"/>
  <c r="F50" i="16"/>
  <c r="J49" i="16"/>
  <c r="K49" i="16" s="1"/>
  <c r="L49" i="16" s="1"/>
  <c r="F49" i="16"/>
  <c r="J48" i="16"/>
  <c r="K48" i="16" s="1"/>
  <c r="L48" i="16" s="1"/>
  <c r="F48" i="16"/>
  <c r="J47" i="16"/>
  <c r="K47" i="16" s="1"/>
  <c r="L47" i="16" s="1"/>
  <c r="F47" i="16"/>
  <c r="J46" i="16"/>
  <c r="K46" i="16" s="1"/>
  <c r="L46" i="16" s="1"/>
  <c r="F46" i="16"/>
  <c r="J45" i="16"/>
  <c r="K45" i="16" s="1"/>
  <c r="L45" i="16" s="1"/>
  <c r="F45" i="16"/>
  <c r="J44" i="16"/>
  <c r="K44" i="16" s="1"/>
  <c r="L44" i="16" s="1"/>
  <c r="F44" i="16"/>
  <c r="J43" i="16"/>
  <c r="K43" i="16" s="1"/>
  <c r="L43" i="16" s="1"/>
  <c r="F43" i="16"/>
  <c r="J42" i="16"/>
  <c r="K42" i="16" s="1"/>
  <c r="L42" i="16" s="1"/>
  <c r="F42" i="16"/>
  <c r="H38" i="16"/>
  <c r="H40" i="16" s="1"/>
  <c r="G38" i="16"/>
  <c r="F28" i="16"/>
  <c r="F26" i="16"/>
  <c r="K24" i="16"/>
  <c r="L24" i="16" s="1"/>
  <c r="J23" i="16"/>
  <c r="K23" i="16" s="1"/>
  <c r="L23" i="16" s="1"/>
  <c r="F23" i="16"/>
  <c r="J22" i="16"/>
  <c r="K22" i="16" s="1"/>
  <c r="L22" i="16" s="1"/>
  <c r="F22" i="16"/>
  <c r="J21" i="16"/>
  <c r="K21" i="16" s="1"/>
  <c r="L21" i="16" s="1"/>
  <c r="F21" i="16"/>
  <c r="J20" i="16"/>
  <c r="K20" i="16" s="1"/>
  <c r="L20" i="16" s="1"/>
  <c r="F20" i="16"/>
  <c r="J19" i="16"/>
  <c r="K19" i="16" s="1"/>
  <c r="L19" i="16" s="1"/>
  <c r="F19" i="16"/>
  <c r="J18" i="16"/>
  <c r="K18" i="16" s="1"/>
  <c r="L18" i="16" s="1"/>
  <c r="F18" i="16"/>
  <c r="J17" i="16"/>
  <c r="K17" i="16" s="1"/>
  <c r="L17" i="16" s="1"/>
  <c r="F17" i="16"/>
  <c r="J16" i="16"/>
  <c r="K16" i="16" s="1"/>
  <c r="L16" i="16" s="1"/>
  <c r="F16" i="16"/>
  <c r="J15" i="16"/>
  <c r="K15" i="16" s="1"/>
  <c r="L15" i="16" s="1"/>
  <c r="F15" i="16"/>
  <c r="J14" i="16"/>
  <c r="K14" i="16" s="1"/>
  <c r="L14" i="16" s="1"/>
  <c r="F14" i="16"/>
  <c r="J13" i="16"/>
  <c r="K13" i="16" s="1"/>
  <c r="L13" i="16" s="1"/>
  <c r="F13" i="16"/>
  <c r="H9" i="16"/>
  <c r="H11" i="16" s="1"/>
  <c r="G9" i="16"/>
  <c r="F131" i="15"/>
  <c r="F129" i="15"/>
  <c r="K126" i="15"/>
  <c r="L126" i="15" s="1"/>
  <c r="J125" i="15"/>
  <c r="K125" i="15" s="1"/>
  <c r="L125" i="15" s="1"/>
  <c r="F125" i="15"/>
  <c r="J124" i="15"/>
  <c r="K124" i="15" s="1"/>
  <c r="L124" i="15" s="1"/>
  <c r="F124" i="15"/>
  <c r="J123" i="15"/>
  <c r="K123" i="15" s="1"/>
  <c r="L123" i="15" s="1"/>
  <c r="F123" i="15"/>
  <c r="J122" i="15"/>
  <c r="K122" i="15" s="1"/>
  <c r="L122" i="15" s="1"/>
  <c r="F122" i="15"/>
  <c r="J121" i="15"/>
  <c r="K121" i="15" s="1"/>
  <c r="L121" i="15" s="1"/>
  <c r="F121" i="15"/>
  <c r="J120" i="15"/>
  <c r="K120" i="15" s="1"/>
  <c r="L120" i="15" s="1"/>
  <c r="F120" i="15"/>
  <c r="J119" i="15"/>
  <c r="K119" i="15" s="1"/>
  <c r="L119" i="15" s="1"/>
  <c r="F119" i="15"/>
  <c r="J118" i="15"/>
  <c r="K118" i="15" s="1"/>
  <c r="L118" i="15" s="1"/>
  <c r="F118" i="15"/>
  <c r="J117" i="15"/>
  <c r="K117" i="15" s="1"/>
  <c r="L117" i="15" s="1"/>
  <c r="F117" i="15"/>
  <c r="J116" i="15"/>
  <c r="K116" i="15" s="1"/>
  <c r="L116" i="15" s="1"/>
  <c r="F116" i="15"/>
  <c r="J115" i="15"/>
  <c r="K115" i="15" s="1"/>
  <c r="L115" i="15" s="1"/>
  <c r="F115" i="15"/>
  <c r="J114" i="15"/>
  <c r="K114" i="15" s="1"/>
  <c r="L114" i="15" s="1"/>
  <c r="F114" i="15"/>
  <c r="J113" i="15"/>
  <c r="K113" i="15" s="1"/>
  <c r="L113" i="15" s="1"/>
  <c r="F113" i="15"/>
  <c r="J112" i="15"/>
  <c r="K112" i="15" s="1"/>
  <c r="L112" i="15" s="1"/>
  <c r="F112" i="15"/>
  <c r="H108" i="15"/>
  <c r="H110" i="15" s="1"/>
  <c r="G108" i="15"/>
  <c r="F98" i="15"/>
  <c r="F96" i="15"/>
  <c r="K93" i="15"/>
  <c r="L93" i="15" s="1"/>
  <c r="J92" i="15"/>
  <c r="K92" i="15" s="1"/>
  <c r="L92" i="15" s="1"/>
  <c r="F92" i="15"/>
  <c r="J91" i="15"/>
  <c r="K91" i="15" s="1"/>
  <c r="L91" i="15" s="1"/>
  <c r="F91" i="15"/>
  <c r="J90" i="15"/>
  <c r="K90" i="15" s="1"/>
  <c r="L90" i="15" s="1"/>
  <c r="F90" i="15"/>
  <c r="J89" i="15"/>
  <c r="K89" i="15" s="1"/>
  <c r="L89" i="15" s="1"/>
  <c r="F89" i="15"/>
  <c r="J88" i="15"/>
  <c r="K88" i="15" s="1"/>
  <c r="L88" i="15" s="1"/>
  <c r="F88" i="15"/>
  <c r="J87" i="15"/>
  <c r="K87" i="15" s="1"/>
  <c r="L87" i="15" s="1"/>
  <c r="F87" i="15"/>
  <c r="J86" i="15"/>
  <c r="K86" i="15" s="1"/>
  <c r="L86" i="15" s="1"/>
  <c r="F86" i="15"/>
  <c r="J85" i="15"/>
  <c r="K85" i="15" s="1"/>
  <c r="L85" i="15" s="1"/>
  <c r="F85" i="15"/>
  <c r="J84" i="15"/>
  <c r="K84" i="15" s="1"/>
  <c r="L84" i="15" s="1"/>
  <c r="F84" i="15"/>
  <c r="J83" i="15"/>
  <c r="K83" i="15" s="1"/>
  <c r="L83" i="15" s="1"/>
  <c r="F83" i="15"/>
  <c r="J82" i="15"/>
  <c r="K82" i="15" s="1"/>
  <c r="L82" i="15" s="1"/>
  <c r="F82" i="15"/>
  <c r="J81" i="15"/>
  <c r="K81" i="15" s="1"/>
  <c r="L81" i="15" s="1"/>
  <c r="F81" i="15"/>
  <c r="J80" i="15"/>
  <c r="K80" i="15" s="1"/>
  <c r="L80" i="15" s="1"/>
  <c r="F80" i="15"/>
  <c r="J79" i="15"/>
  <c r="K79" i="15" s="1"/>
  <c r="L79" i="15" s="1"/>
  <c r="F79" i="15"/>
  <c r="H75" i="15"/>
  <c r="G75" i="15"/>
  <c r="F65" i="15"/>
  <c r="F63" i="15"/>
  <c r="K60" i="15"/>
  <c r="L60" i="15" s="1"/>
  <c r="J59" i="15"/>
  <c r="K59" i="15" s="1"/>
  <c r="L59" i="15" s="1"/>
  <c r="F59" i="15"/>
  <c r="J58" i="15"/>
  <c r="K58" i="15" s="1"/>
  <c r="L58" i="15" s="1"/>
  <c r="F58" i="15"/>
  <c r="J57" i="15"/>
  <c r="K57" i="15" s="1"/>
  <c r="L57" i="15" s="1"/>
  <c r="F57" i="15"/>
  <c r="J56" i="15"/>
  <c r="K56" i="15" s="1"/>
  <c r="L56" i="15" s="1"/>
  <c r="F56" i="15"/>
  <c r="J55" i="15"/>
  <c r="K55" i="15" s="1"/>
  <c r="L55" i="15" s="1"/>
  <c r="F55" i="15"/>
  <c r="J54" i="15"/>
  <c r="K54" i="15" s="1"/>
  <c r="L54" i="15" s="1"/>
  <c r="F54" i="15"/>
  <c r="J53" i="15"/>
  <c r="K53" i="15" s="1"/>
  <c r="L53" i="15" s="1"/>
  <c r="F53" i="15"/>
  <c r="J52" i="15"/>
  <c r="K52" i="15" s="1"/>
  <c r="L52" i="15" s="1"/>
  <c r="F52" i="15"/>
  <c r="J51" i="15"/>
  <c r="K51" i="15" s="1"/>
  <c r="L51" i="15" s="1"/>
  <c r="F51" i="15"/>
  <c r="J50" i="15"/>
  <c r="K50" i="15" s="1"/>
  <c r="L50" i="15" s="1"/>
  <c r="F50" i="15"/>
  <c r="J49" i="15"/>
  <c r="K49" i="15" s="1"/>
  <c r="L49" i="15" s="1"/>
  <c r="F49" i="15"/>
  <c r="J48" i="15"/>
  <c r="K48" i="15" s="1"/>
  <c r="L48" i="15" s="1"/>
  <c r="F48" i="15"/>
  <c r="J47" i="15"/>
  <c r="K47" i="15" s="1"/>
  <c r="L47" i="15" s="1"/>
  <c r="F47" i="15"/>
  <c r="J46" i="15"/>
  <c r="K46" i="15" s="1"/>
  <c r="L46" i="15" s="1"/>
  <c r="F46" i="15"/>
  <c r="H42" i="15"/>
  <c r="G42" i="15"/>
  <c r="G44" i="15" s="1"/>
  <c r="H9" i="15"/>
  <c r="K27" i="15"/>
  <c r="L27" i="15" s="1"/>
  <c r="U11" i="16" l="1"/>
  <c r="S11" i="16"/>
  <c r="S14" i="16" s="1"/>
  <c r="AA11" i="16"/>
  <c r="AA14" i="16" s="1"/>
  <c r="N11" i="16"/>
  <c r="V11" i="16"/>
  <c r="V13" i="16" s="1"/>
  <c r="Y98" i="16"/>
  <c r="Y102" i="16" s="1"/>
  <c r="U69" i="16"/>
  <c r="G11" i="16"/>
  <c r="R40" i="16"/>
  <c r="N69" i="16"/>
  <c r="O69" i="16"/>
  <c r="P69" i="16"/>
  <c r="G98" i="16"/>
  <c r="R69" i="16"/>
  <c r="T98" i="16"/>
  <c r="T103" i="16" s="1"/>
  <c r="V69" i="16"/>
  <c r="V71" i="16" s="1"/>
  <c r="Z98" i="16"/>
  <c r="Z111" i="16" s="1"/>
  <c r="X69" i="16"/>
  <c r="X73" i="16" s="1"/>
  <c r="W69" i="16"/>
  <c r="W75" i="16" s="1"/>
  <c r="AA98" i="16"/>
  <c r="AA111" i="16" s="1"/>
  <c r="Z44" i="15"/>
  <c r="Z77" i="15"/>
  <c r="Z86" i="15" s="1"/>
  <c r="S44" i="15"/>
  <c r="S48" i="15" s="1"/>
  <c r="T77" i="15"/>
  <c r="T91" i="15" s="1"/>
  <c r="AA44" i="15"/>
  <c r="G77" i="15"/>
  <c r="R44" i="15"/>
  <c r="Y110" i="15"/>
  <c r="Y121" i="15" s="1"/>
  <c r="U21" i="16"/>
  <c r="U14" i="16"/>
  <c r="U22" i="16"/>
  <c r="U13" i="16"/>
  <c r="U18" i="16"/>
  <c r="U15" i="16"/>
  <c r="S18" i="16"/>
  <c r="S19" i="16"/>
  <c r="V14" i="16"/>
  <c r="AA21" i="16"/>
  <c r="O11" i="16"/>
  <c r="W11" i="16"/>
  <c r="P11" i="16"/>
  <c r="X11" i="16"/>
  <c r="N40" i="16"/>
  <c r="Q11" i="16"/>
  <c r="Y11" i="16"/>
  <c r="W40" i="16"/>
  <c r="O40" i="16"/>
  <c r="AB40" i="16"/>
  <c r="T40" i="16"/>
  <c r="AA40" i="16"/>
  <c r="Q40" i="16"/>
  <c r="Z40" i="16"/>
  <c r="P40" i="16"/>
  <c r="X40" i="16"/>
  <c r="M40" i="16"/>
  <c r="V40" i="16"/>
  <c r="G40" i="16"/>
  <c r="R11" i="16"/>
  <c r="Z11" i="16"/>
  <c r="S40" i="16"/>
  <c r="U40" i="16"/>
  <c r="T11" i="16"/>
  <c r="AB11" i="16"/>
  <c r="Y40" i="16"/>
  <c r="M11" i="16"/>
  <c r="X79" i="16"/>
  <c r="Z69" i="16"/>
  <c r="Q69" i="16"/>
  <c r="Y69" i="16"/>
  <c r="X98" i="16"/>
  <c r="P98" i="16"/>
  <c r="V98" i="16"/>
  <c r="N98" i="16"/>
  <c r="U98" i="16"/>
  <c r="M98" i="16"/>
  <c r="AB98" i="16"/>
  <c r="G69" i="16"/>
  <c r="S69" i="16"/>
  <c r="AA69" i="16"/>
  <c r="H98" i="16"/>
  <c r="T69" i="16"/>
  <c r="AB69" i="16"/>
  <c r="R98" i="16"/>
  <c r="M69" i="16"/>
  <c r="S98" i="16"/>
  <c r="O98" i="16"/>
  <c r="W98" i="16"/>
  <c r="Q98" i="16"/>
  <c r="H77" i="15"/>
  <c r="G110" i="15"/>
  <c r="AA110" i="15"/>
  <c r="AA113" i="15" s="1"/>
  <c r="R110" i="15"/>
  <c r="S110" i="15"/>
  <c r="S125" i="15" s="1"/>
  <c r="Y44" i="15"/>
  <c r="T110" i="15"/>
  <c r="T116" i="15" s="1"/>
  <c r="Y77" i="15"/>
  <c r="Z110" i="15"/>
  <c r="AA46" i="15"/>
  <c r="AA47" i="15"/>
  <c r="M110" i="15"/>
  <c r="X110" i="15"/>
  <c r="P110" i="15"/>
  <c r="U110" i="15"/>
  <c r="AB110" i="15"/>
  <c r="N110" i="15"/>
  <c r="V110" i="15"/>
  <c r="O110" i="15"/>
  <c r="W110" i="15"/>
  <c r="Q110" i="15"/>
  <c r="V77" i="15"/>
  <c r="N77" i="15"/>
  <c r="U77" i="15"/>
  <c r="X77" i="15"/>
  <c r="M77" i="15"/>
  <c r="AA77" i="15"/>
  <c r="P77" i="15"/>
  <c r="AB77" i="15"/>
  <c r="R77" i="15"/>
  <c r="S77" i="15"/>
  <c r="O77" i="15"/>
  <c r="W77" i="15"/>
  <c r="Q77" i="15"/>
  <c r="AA53" i="15"/>
  <c r="AA60" i="15"/>
  <c r="AA59" i="15"/>
  <c r="AA52" i="15"/>
  <c r="AA58" i="15"/>
  <c r="AA51" i="15"/>
  <c r="AA57" i="15"/>
  <c r="AA50" i="15"/>
  <c r="AA55" i="15"/>
  <c r="AA48" i="15"/>
  <c r="AA56" i="15"/>
  <c r="AA49" i="15"/>
  <c r="Z52" i="15"/>
  <c r="P44" i="15"/>
  <c r="X44" i="15"/>
  <c r="T44" i="15"/>
  <c r="AB44" i="15"/>
  <c r="V44" i="15"/>
  <c r="N44" i="15"/>
  <c r="H44" i="15"/>
  <c r="M44" i="15"/>
  <c r="U44" i="15"/>
  <c r="O44" i="15"/>
  <c r="W44" i="15"/>
  <c r="Q44" i="15"/>
  <c r="BA5" i="1"/>
  <c r="BB5" i="1"/>
  <c r="BD5" i="1"/>
  <c r="BF5" i="1"/>
  <c r="BH5" i="1"/>
  <c r="BA6" i="1"/>
  <c r="BB6" i="1"/>
  <c r="BD6" i="1"/>
  <c r="BF6" i="1"/>
  <c r="BH6" i="1"/>
  <c r="BA7" i="1"/>
  <c r="BB7" i="1"/>
  <c r="BD7" i="1"/>
  <c r="BF7" i="1"/>
  <c r="BH7" i="1"/>
  <c r="BA8" i="1"/>
  <c r="BB8" i="1"/>
  <c r="BD8" i="1"/>
  <c r="BF8" i="1"/>
  <c r="BH8" i="1"/>
  <c r="BA9" i="1"/>
  <c r="BB9" i="1"/>
  <c r="BD9" i="1"/>
  <c r="BF9" i="1"/>
  <c r="BH9" i="1"/>
  <c r="BA10" i="1"/>
  <c r="BB10" i="1"/>
  <c r="BD10" i="1"/>
  <c r="BF10" i="1"/>
  <c r="BH10" i="1"/>
  <c r="BA11" i="1"/>
  <c r="BB11" i="1"/>
  <c r="BD11" i="1"/>
  <c r="BF11" i="1"/>
  <c r="BH11" i="1"/>
  <c r="BA12" i="1"/>
  <c r="BB12" i="1"/>
  <c r="BD12" i="1"/>
  <c r="BF12" i="1"/>
  <c r="BH12" i="1"/>
  <c r="BA13" i="1"/>
  <c r="BB13" i="1"/>
  <c r="BD13" i="1"/>
  <c r="BF13" i="1"/>
  <c r="BH13" i="1"/>
  <c r="BA14" i="1"/>
  <c r="BB14" i="1"/>
  <c r="BD14" i="1"/>
  <c r="BF14" i="1"/>
  <c r="BH14" i="1"/>
  <c r="BA15" i="1"/>
  <c r="BB15" i="1"/>
  <c r="BD15" i="1"/>
  <c r="BF15" i="1"/>
  <c r="BH15" i="1"/>
  <c r="BA16" i="1"/>
  <c r="BB16" i="1"/>
  <c r="BD16" i="1"/>
  <c r="BF16" i="1"/>
  <c r="BH16" i="1"/>
  <c r="BA17" i="1"/>
  <c r="BB17" i="1"/>
  <c r="BD17" i="1"/>
  <c r="BF17" i="1"/>
  <c r="BH17" i="1"/>
  <c r="BA18" i="1"/>
  <c r="BB18" i="1"/>
  <c r="BD18" i="1"/>
  <c r="BF18" i="1"/>
  <c r="BH18" i="1"/>
  <c r="BA19" i="1"/>
  <c r="BB19" i="1"/>
  <c r="BD19" i="1"/>
  <c r="BF19" i="1"/>
  <c r="BH19" i="1"/>
  <c r="BA20" i="1"/>
  <c r="BB20" i="1"/>
  <c r="BD20" i="1"/>
  <c r="BF20" i="1"/>
  <c r="BH20" i="1"/>
  <c r="BA21" i="1"/>
  <c r="BB21" i="1"/>
  <c r="BD21" i="1"/>
  <c r="BF21" i="1"/>
  <c r="BH21" i="1"/>
  <c r="BA22" i="1"/>
  <c r="BB22" i="1"/>
  <c r="BD22" i="1"/>
  <c r="BF22" i="1"/>
  <c r="BH22" i="1"/>
  <c r="BA23" i="1"/>
  <c r="BB23" i="1"/>
  <c r="BD23" i="1"/>
  <c r="BF23" i="1"/>
  <c r="BH23" i="1"/>
  <c r="BA24" i="1"/>
  <c r="BB24" i="1"/>
  <c r="BD24" i="1"/>
  <c r="BF24" i="1"/>
  <c r="BH24" i="1"/>
  <c r="BA25" i="1"/>
  <c r="BB25" i="1"/>
  <c r="BD25" i="1"/>
  <c r="BF25" i="1"/>
  <c r="BH25" i="1"/>
  <c r="BA26" i="1"/>
  <c r="BB26" i="1"/>
  <c r="BD26" i="1"/>
  <c r="BF26" i="1"/>
  <c r="BH26" i="1"/>
  <c r="BA27" i="1"/>
  <c r="BB27" i="1"/>
  <c r="BD27" i="1"/>
  <c r="BF27" i="1"/>
  <c r="BH27" i="1"/>
  <c r="BA28" i="1"/>
  <c r="BB28" i="1"/>
  <c r="BD28" i="1"/>
  <c r="BF28" i="1"/>
  <c r="BH28" i="1"/>
  <c r="BA29" i="1"/>
  <c r="BB29" i="1"/>
  <c r="BD29" i="1"/>
  <c r="BF29" i="1"/>
  <c r="BH29" i="1"/>
  <c r="BA30" i="1"/>
  <c r="BB30" i="1"/>
  <c r="BD30" i="1"/>
  <c r="BF30" i="1"/>
  <c r="BH30" i="1"/>
  <c r="BA31" i="1"/>
  <c r="BB31" i="1"/>
  <c r="BD31" i="1"/>
  <c r="BF31" i="1"/>
  <c r="BH31" i="1"/>
  <c r="BA32" i="1"/>
  <c r="BB32" i="1"/>
  <c r="BD32" i="1"/>
  <c r="BF32" i="1"/>
  <c r="BH32" i="1"/>
  <c r="BA33" i="1"/>
  <c r="BB33" i="1"/>
  <c r="BD33" i="1"/>
  <c r="BF33" i="1"/>
  <c r="BH33" i="1"/>
  <c r="BA34" i="1"/>
  <c r="BB34" i="1"/>
  <c r="BD34" i="1"/>
  <c r="BF34" i="1"/>
  <c r="BH34" i="1"/>
  <c r="BA35" i="1"/>
  <c r="BB35" i="1"/>
  <c r="BD35" i="1"/>
  <c r="BF35" i="1"/>
  <c r="BH35" i="1"/>
  <c r="BA36" i="1"/>
  <c r="BB36" i="1"/>
  <c r="BD36" i="1"/>
  <c r="BF36" i="1"/>
  <c r="BH36" i="1"/>
  <c r="BA37" i="1"/>
  <c r="BB37" i="1"/>
  <c r="BD37" i="1"/>
  <c r="BF37" i="1"/>
  <c r="BH37" i="1"/>
  <c r="BA38" i="1"/>
  <c r="BB38" i="1"/>
  <c r="BD38" i="1"/>
  <c r="BF38" i="1"/>
  <c r="BH38" i="1"/>
  <c r="BA39" i="1"/>
  <c r="BB39" i="1"/>
  <c r="BD39" i="1"/>
  <c r="BF39" i="1"/>
  <c r="BH39" i="1"/>
  <c r="BA40" i="1"/>
  <c r="BB40" i="1"/>
  <c r="BD40" i="1"/>
  <c r="BF40" i="1"/>
  <c r="BH40" i="1"/>
  <c r="BA41" i="1"/>
  <c r="BB41" i="1"/>
  <c r="BD41" i="1"/>
  <c r="BF41" i="1"/>
  <c r="BH41" i="1"/>
  <c r="BA42" i="1"/>
  <c r="BB42" i="1"/>
  <c r="BD42" i="1"/>
  <c r="BF42" i="1"/>
  <c r="BH42" i="1"/>
  <c r="BA43" i="1"/>
  <c r="BB43" i="1"/>
  <c r="BD43" i="1"/>
  <c r="BF43" i="1"/>
  <c r="BH43" i="1"/>
  <c r="BA44" i="1"/>
  <c r="BB44" i="1"/>
  <c r="BD44" i="1"/>
  <c r="BF44" i="1"/>
  <c r="BH44" i="1"/>
  <c r="BA45" i="1"/>
  <c r="BB45" i="1"/>
  <c r="BD45" i="1"/>
  <c r="BF45" i="1"/>
  <c r="BH45" i="1"/>
  <c r="BA46" i="1"/>
  <c r="BB46" i="1"/>
  <c r="BD46" i="1"/>
  <c r="BF46" i="1"/>
  <c r="BH46" i="1"/>
  <c r="BA47" i="1"/>
  <c r="BB47" i="1"/>
  <c r="BD47" i="1"/>
  <c r="BF47" i="1"/>
  <c r="BH47" i="1"/>
  <c r="BA48" i="1"/>
  <c r="BB48" i="1"/>
  <c r="BD48" i="1"/>
  <c r="BF48" i="1"/>
  <c r="BH48" i="1"/>
  <c r="BA49" i="1"/>
  <c r="BB49" i="1"/>
  <c r="BD49" i="1"/>
  <c r="BF49" i="1"/>
  <c r="BH49" i="1"/>
  <c r="BA50" i="1"/>
  <c r="BB50" i="1"/>
  <c r="BD50" i="1"/>
  <c r="BF50" i="1"/>
  <c r="BH50" i="1"/>
  <c r="BA51" i="1"/>
  <c r="BB51" i="1"/>
  <c r="BD51" i="1"/>
  <c r="BF51" i="1"/>
  <c r="BH51" i="1"/>
  <c r="BA52" i="1"/>
  <c r="BB52" i="1"/>
  <c r="BD52" i="1"/>
  <c r="BF52" i="1"/>
  <c r="BH52" i="1"/>
  <c r="BA53" i="1"/>
  <c r="BB53" i="1"/>
  <c r="BD53" i="1"/>
  <c r="BF53" i="1"/>
  <c r="BH53" i="1"/>
  <c r="BA54" i="1"/>
  <c r="BB54" i="1"/>
  <c r="BD54" i="1"/>
  <c r="BF54" i="1"/>
  <c r="BH54" i="1"/>
  <c r="BA55" i="1"/>
  <c r="BB55" i="1"/>
  <c r="BD55" i="1"/>
  <c r="BF55" i="1"/>
  <c r="BH55" i="1"/>
  <c r="BA56" i="1"/>
  <c r="BB56" i="1"/>
  <c r="BD56" i="1"/>
  <c r="BF56" i="1"/>
  <c r="BH56" i="1"/>
  <c r="BA57" i="1"/>
  <c r="BB57" i="1"/>
  <c r="BD57" i="1"/>
  <c r="BF57" i="1"/>
  <c r="BH57" i="1"/>
  <c r="BA58" i="1"/>
  <c r="BB58" i="1"/>
  <c r="BD58" i="1"/>
  <c r="BF58" i="1"/>
  <c r="BH58" i="1"/>
  <c r="BA59" i="1"/>
  <c r="BB59" i="1"/>
  <c r="BD59" i="1"/>
  <c r="BF59" i="1"/>
  <c r="BH59" i="1"/>
  <c r="BA60" i="1"/>
  <c r="BB60" i="1"/>
  <c r="BD60" i="1"/>
  <c r="BF60" i="1"/>
  <c r="BH60" i="1"/>
  <c r="BA61" i="1"/>
  <c r="BB61" i="1"/>
  <c r="BD61" i="1"/>
  <c r="BF61" i="1"/>
  <c r="BH61" i="1"/>
  <c r="BA62" i="1"/>
  <c r="BB62" i="1"/>
  <c r="BD62" i="1"/>
  <c r="BF62" i="1"/>
  <c r="BH62" i="1"/>
  <c r="BA63" i="1"/>
  <c r="BB63" i="1"/>
  <c r="BD63" i="1"/>
  <c r="BF63" i="1"/>
  <c r="BH63" i="1"/>
  <c r="BA64" i="1"/>
  <c r="BB64" i="1"/>
  <c r="BD64" i="1"/>
  <c r="BF64" i="1"/>
  <c r="BH64" i="1"/>
  <c r="BA65" i="1"/>
  <c r="BB65" i="1"/>
  <c r="BD65" i="1"/>
  <c r="BF65" i="1"/>
  <c r="BH65" i="1"/>
  <c r="BA68" i="1"/>
  <c r="BB68" i="1"/>
  <c r="BC68" i="1" s="1"/>
  <c r="BD68" i="1"/>
  <c r="BE68" i="1" s="1"/>
  <c r="BF68" i="1"/>
  <c r="BG68" i="1" s="1"/>
  <c r="BH68" i="1"/>
  <c r="BB4" i="1"/>
  <c r="BD4" i="1"/>
  <c r="BF4" i="1"/>
  <c r="BH4" i="1"/>
  <c r="AA13" i="16" l="1"/>
  <c r="AA101" i="16"/>
  <c r="AA15" i="16"/>
  <c r="S112" i="15"/>
  <c r="S113" i="15"/>
  <c r="T125" i="15"/>
  <c r="S124" i="15"/>
  <c r="T117" i="15"/>
  <c r="V15" i="16"/>
  <c r="AA107" i="16"/>
  <c r="S120" i="15"/>
  <c r="T118" i="15"/>
  <c r="S122" i="15"/>
  <c r="S118" i="15"/>
  <c r="T126" i="15"/>
  <c r="T112" i="15"/>
  <c r="T115" i="15"/>
  <c r="Z85" i="15"/>
  <c r="T122" i="15"/>
  <c r="Z92" i="15"/>
  <c r="T114" i="15"/>
  <c r="T123" i="15"/>
  <c r="S114" i="15"/>
  <c r="S117" i="15"/>
  <c r="T81" i="15"/>
  <c r="S119" i="15"/>
  <c r="Z55" i="15"/>
  <c r="Z49" i="15"/>
  <c r="Z58" i="15"/>
  <c r="Z47" i="15"/>
  <c r="Z46" i="15"/>
  <c r="Z51" i="15"/>
  <c r="Z56" i="15"/>
  <c r="Z48" i="15"/>
  <c r="Z53" i="15"/>
  <c r="Z57" i="15"/>
  <c r="Z54" i="15"/>
  <c r="Z60" i="15"/>
  <c r="Z50" i="15"/>
  <c r="Z59" i="15"/>
  <c r="T89" i="15"/>
  <c r="V22" i="16"/>
  <c r="T87" i="15"/>
  <c r="Y87" i="15"/>
  <c r="V23" i="16"/>
  <c r="Z91" i="15"/>
  <c r="AA54" i="15"/>
  <c r="X80" i="16"/>
  <c r="T83" i="15"/>
  <c r="Y92" i="15"/>
  <c r="Z89" i="15"/>
  <c r="Z84" i="15"/>
  <c r="Z83" i="15"/>
  <c r="AA104" i="16"/>
  <c r="AA103" i="16"/>
  <c r="V18" i="16"/>
  <c r="V19" i="16"/>
  <c r="AA108" i="16"/>
  <c r="AA105" i="16"/>
  <c r="V16" i="16"/>
  <c r="V24" i="16"/>
  <c r="AA109" i="16"/>
  <c r="V17" i="16"/>
  <c r="AA106" i="16"/>
  <c r="V20" i="16"/>
  <c r="AA110" i="16"/>
  <c r="V21" i="16"/>
  <c r="AA100" i="16"/>
  <c r="U16" i="16"/>
  <c r="U19" i="16"/>
  <c r="U17" i="16"/>
  <c r="U23" i="16"/>
  <c r="U24" i="16"/>
  <c r="U20" i="16"/>
  <c r="T121" i="15"/>
  <c r="T124" i="15"/>
  <c r="S116" i="15"/>
  <c r="T119" i="15"/>
  <c r="T120" i="15"/>
  <c r="T113" i="15"/>
  <c r="S121" i="15"/>
  <c r="Z88" i="15"/>
  <c r="Z93" i="15"/>
  <c r="T85" i="15"/>
  <c r="T88" i="15"/>
  <c r="T79" i="15"/>
  <c r="Z87" i="15"/>
  <c r="Z79" i="15"/>
  <c r="T92" i="15"/>
  <c r="Z82" i="15"/>
  <c r="Y91" i="15"/>
  <c r="T93" i="15"/>
  <c r="Z81" i="15"/>
  <c r="T84" i="15"/>
  <c r="Z90" i="15"/>
  <c r="Z80" i="15"/>
  <c r="T80" i="15"/>
  <c r="T86" i="15"/>
  <c r="T82" i="15"/>
  <c r="T90" i="15"/>
  <c r="S56" i="15"/>
  <c r="S17" i="16"/>
  <c r="S16" i="16"/>
  <c r="S13" i="16"/>
  <c r="S21" i="16"/>
  <c r="S22" i="16"/>
  <c r="Z103" i="16"/>
  <c r="S20" i="16"/>
  <c r="S23" i="16"/>
  <c r="S24" i="16"/>
  <c r="S15" i="16"/>
  <c r="X82" i="16"/>
  <c r="AA19" i="16"/>
  <c r="X78" i="16"/>
  <c r="X75" i="16"/>
  <c r="AA18" i="16"/>
  <c r="X76" i="16"/>
  <c r="X74" i="16"/>
  <c r="AA24" i="16"/>
  <c r="X77" i="16"/>
  <c r="AA22" i="16"/>
  <c r="AA16" i="16"/>
  <c r="X81" i="16"/>
  <c r="AA23" i="16"/>
  <c r="AA17" i="16"/>
  <c r="AA20" i="16"/>
  <c r="Z104" i="16"/>
  <c r="Z105" i="16"/>
  <c r="Z109" i="16"/>
  <c r="Z106" i="16"/>
  <c r="Z110" i="16"/>
  <c r="Z101" i="16"/>
  <c r="Z107" i="16"/>
  <c r="Z108" i="16"/>
  <c r="Z100" i="16"/>
  <c r="Y104" i="16"/>
  <c r="AA102" i="16"/>
  <c r="Z102" i="16"/>
  <c r="T110" i="16"/>
  <c r="V76" i="16"/>
  <c r="Y105" i="16"/>
  <c r="Y111" i="16"/>
  <c r="Y109" i="16"/>
  <c r="Y107" i="16"/>
  <c r="Y106" i="16"/>
  <c r="Y100" i="16"/>
  <c r="Y103" i="16"/>
  <c r="Y110" i="16"/>
  <c r="Y108" i="16"/>
  <c r="Y101" i="16"/>
  <c r="U78" i="16"/>
  <c r="U71" i="16"/>
  <c r="U74" i="16"/>
  <c r="U72" i="16"/>
  <c r="U82" i="16"/>
  <c r="U73" i="16"/>
  <c r="U76" i="16"/>
  <c r="U79" i="16"/>
  <c r="U75" i="16"/>
  <c r="U80" i="16"/>
  <c r="U81" i="16"/>
  <c r="U77" i="16"/>
  <c r="T104" i="16"/>
  <c r="T105" i="16"/>
  <c r="T111" i="16"/>
  <c r="T109" i="16"/>
  <c r="T101" i="16"/>
  <c r="T102" i="16"/>
  <c r="T106" i="16"/>
  <c r="T108" i="16"/>
  <c r="V80" i="16"/>
  <c r="X72" i="16"/>
  <c r="V73" i="16"/>
  <c r="V79" i="16"/>
  <c r="V77" i="16"/>
  <c r="V81" i="16"/>
  <c r="V82" i="16"/>
  <c r="V78" i="16"/>
  <c r="V75" i="16"/>
  <c r="W72" i="16"/>
  <c r="W76" i="16"/>
  <c r="W79" i="16"/>
  <c r="W80" i="16"/>
  <c r="W71" i="16"/>
  <c r="W74" i="16"/>
  <c r="W77" i="16"/>
  <c r="W73" i="16"/>
  <c r="W81" i="16"/>
  <c r="W82" i="16"/>
  <c r="W78" i="16"/>
  <c r="V72" i="16"/>
  <c r="V74" i="16"/>
  <c r="X71" i="16"/>
  <c r="T107" i="16"/>
  <c r="T100" i="16"/>
  <c r="S51" i="15"/>
  <c r="Y93" i="15"/>
  <c r="S60" i="15"/>
  <c r="Y89" i="15"/>
  <c r="Y86" i="15"/>
  <c r="Y83" i="15"/>
  <c r="Y88" i="15"/>
  <c r="Y80" i="15"/>
  <c r="Y84" i="15"/>
  <c r="Y90" i="15"/>
  <c r="Y82" i="15"/>
  <c r="Y81" i="15"/>
  <c r="Y85" i="15"/>
  <c r="Y79" i="15"/>
  <c r="S58" i="15"/>
  <c r="S52" i="15"/>
  <c r="S46" i="15"/>
  <c r="S47" i="15"/>
  <c r="S49" i="15"/>
  <c r="S59" i="15"/>
  <c r="Y51" i="15"/>
  <c r="S50" i="15"/>
  <c r="S55" i="15"/>
  <c r="S54" i="15"/>
  <c r="Y59" i="15"/>
  <c r="S57" i="15"/>
  <c r="S53" i="15"/>
  <c r="AA124" i="15"/>
  <c r="AA114" i="15"/>
  <c r="S123" i="15"/>
  <c r="S126" i="15"/>
  <c r="Z121" i="15"/>
  <c r="Z120" i="15"/>
  <c r="AA112" i="15"/>
  <c r="Y113" i="15"/>
  <c r="AA118" i="15"/>
  <c r="AA121" i="15"/>
  <c r="Y120" i="15"/>
  <c r="AA125" i="15"/>
  <c r="AA119" i="15"/>
  <c r="Y122" i="15"/>
  <c r="Y123" i="15"/>
  <c r="AA115" i="15"/>
  <c r="Y117" i="15"/>
  <c r="Y126" i="15"/>
  <c r="AA122" i="15"/>
  <c r="AA120" i="15"/>
  <c r="Y124" i="15"/>
  <c r="Y116" i="15"/>
  <c r="AA116" i="15"/>
  <c r="Y118" i="15"/>
  <c r="Y119" i="15"/>
  <c r="AA123" i="15"/>
  <c r="Y115" i="15"/>
  <c r="Y114" i="15"/>
  <c r="Y125" i="15"/>
  <c r="Y112" i="15"/>
  <c r="AA117" i="15"/>
  <c r="AA126" i="15"/>
  <c r="Z112" i="15"/>
  <c r="Z114" i="15"/>
  <c r="Z124" i="15"/>
  <c r="Z113" i="15"/>
  <c r="Z118" i="15"/>
  <c r="Z125" i="15"/>
  <c r="Z117" i="15"/>
  <c r="Z119" i="15"/>
  <c r="Z126" i="15"/>
  <c r="Z116" i="15"/>
  <c r="Z115" i="15"/>
  <c r="S107" i="16"/>
  <c r="S111" i="16"/>
  <c r="S110" i="16"/>
  <c r="S106" i="16"/>
  <c r="S109" i="16"/>
  <c r="S105" i="16"/>
  <c r="S104" i="16"/>
  <c r="S103" i="16"/>
  <c r="S102" i="16"/>
  <c r="S108" i="16"/>
  <c r="S101" i="16"/>
  <c r="S100" i="16"/>
  <c r="T53" i="16"/>
  <c r="T46" i="16"/>
  <c r="T45" i="16"/>
  <c r="T43" i="16"/>
  <c r="T52" i="16"/>
  <c r="T51" i="16"/>
  <c r="T50" i="16"/>
  <c r="T49" i="16"/>
  <c r="T48" i="16"/>
  <c r="T47" i="16"/>
  <c r="T42" i="16"/>
  <c r="T44" i="16"/>
  <c r="U109" i="16"/>
  <c r="U105" i="16"/>
  <c r="U104" i="16"/>
  <c r="U103" i="16"/>
  <c r="U108" i="16"/>
  <c r="U102" i="16"/>
  <c r="U101" i="16"/>
  <c r="U107" i="16"/>
  <c r="U106" i="16"/>
  <c r="U100" i="16"/>
  <c r="U111" i="16"/>
  <c r="U110" i="16"/>
  <c r="Y53" i="16"/>
  <c r="Y49" i="16"/>
  <c r="Y52" i="16"/>
  <c r="Y48" i="16"/>
  <c r="Y46" i="16"/>
  <c r="Y47" i="16"/>
  <c r="Y45" i="16"/>
  <c r="Y42" i="16"/>
  <c r="Y50" i="16"/>
  <c r="Y51" i="16"/>
  <c r="Y44" i="16"/>
  <c r="Y43" i="16"/>
  <c r="V50" i="16"/>
  <c r="V44" i="16"/>
  <c r="V49" i="16"/>
  <c r="V43" i="16"/>
  <c r="V48" i="16"/>
  <c r="V47" i="16"/>
  <c r="V53" i="16"/>
  <c r="V46" i="16"/>
  <c r="V45" i="16"/>
  <c r="V42" i="16"/>
  <c r="V52" i="16"/>
  <c r="V51" i="16"/>
  <c r="AB46" i="16"/>
  <c r="AB45" i="16"/>
  <c r="AB43" i="16"/>
  <c r="AB44" i="16"/>
  <c r="AB53" i="16"/>
  <c r="AB52" i="16"/>
  <c r="AB51" i="16"/>
  <c r="AB50" i="16"/>
  <c r="AB47" i="16"/>
  <c r="AB48" i="16"/>
  <c r="AB49" i="16"/>
  <c r="AB42" i="16"/>
  <c r="AA82" i="16"/>
  <c r="AA81" i="16"/>
  <c r="AA74" i="16"/>
  <c r="AA79" i="16"/>
  <c r="AA73" i="16"/>
  <c r="AA72" i="16"/>
  <c r="AA78" i="16"/>
  <c r="AA77" i="16"/>
  <c r="AA80" i="16"/>
  <c r="AA71" i="16"/>
  <c r="AA76" i="16"/>
  <c r="AA75" i="16"/>
  <c r="AB21" i="16"/>
  <c r="AB15" i="16"/>
  <c r="AB24" i="16"/>
  <c r="AB18" i="16"/>
  <c r="AB14" i="16"/>
  <c r="AB19" i="16"/>
  <c r="AB23" i="16"/>
  <c r="AB22" i="16"/>
  <c r="AB20" i="16"/>
  <c r="AB17" i="16"/>
  <c r="AB16" i="16"/>
  <c r="AB13" i="16"/>
  <c r="S82" i="16"/>
  <c r="S74" i="16"/>
  <c r="S79" i="16"/>
  <c r="S73" i="16"/>
  <c r="S72" i="16"/>
  <c r="S81" i="16"/>
  <c r="S78" i="16"/>
  <c r="S75" i="16"/>
  <c r="S80" i="16"/>
  <c r="S77" i="16"/>
  <c r="S71" i="16"/>
  <c r="S76" i="16"/>
  <c r="V104" i="16"/>
  <c r="V103" i="16"/>
  <c r="V108" i="16"/>
  <c r="V102" i="16"/>
  <c r="V101" i="16"/>
  <c r="V100" i="16"/>
  <c r="V111" i="16"/>
  <c r="V105" i="16"/>
  <c r="V109" i="16"/>
  <c r="V107" i="16"/>
  <c r="V106" i="16"/>
  <c r="V110" i="16"/>
  <c r="T21" i="16"/>
  <c r="T18" i="16"/>
  <c r="T15" i="16"/>
  <c r="T23" i="16"/>
  <c r="T19" i="16"/>
  <c r="T14" i="16"/>
  <c r="T22" i="16"/>
  <c r="T20" i="16"/>
  <c r="T16" i="16"/>
  <c r="T24" i="16"/>
  <c r="T17" i="16"/>
  <c r="T13" i="16"/>
  <c r="X53" i="16"/>
  <c r="X42" i="16"/>
  <c r="X49" i="16"/>
  <c r="X51" i="16"/>
  <c r="X47" i="16"/>
  <c r="X48" i="16"/>
  <c r="X46" i="16"/>
  <c r="X45" i="16"/>
  <c r="X44" i="16"/>
  <c r="X50" i="16"/>
  <c r="X52" i="16"/>
  <c r="X43" i="16"/>
  <c r="W53" i="16"/>
  <c r="W43" i="16"/>
  <c r="W52" i="16"/>
  <c r="W48" i="16"/>
  <c r="W50" i="16"/>
  <c r="W49" i="16"/>
  <c r="W47" i="16"/>
  <c r="W46" i="16"/>
  <c r="W44" i="16"/>
  <c r="W45" i="16"/>
  <c r="W42" i="16"/>
  <c r="W51" i="16"/>
  <c r="AB82" i="16"/>
  <c r="AB81" i="16"/>
  <c r="AB79" i="16"/>
  <c r="AB73" i="16"/>
  <c r="AB72" i="16"/>
  <c r="AB71" i="16"/>
  <c r="AB78" i="16"/>
  <c r="AB77" i="16"/>
  <c r="AB80" i="16"/>
  <c r="AB76" i="16"/>
  <c r="AB74" i="16"/>
  <c r="AB75" i="16"/>
  <c r="U53" i="16"/>
  <c r="U45" i="16"/>
  <c r="U50" i="16"/>
  <c r="U42" i="16"/>
  <c r="U51" i="16"/>
  <c r="U49" i="16"/>
  <c r="U43" i="16"/>
  <c r="U48" i="16"/>
  <c r="U47" i="16"/>
  <c r="U46" i="16"/>
  <c r="U44" i="16"/>
  <c r="U52" i="16"/>
  <c r="Y24" i="16"/>
  <c r="Y23" i="16"/>
  <c r="Y22" i="16"/>
  <c r="Y20" i="16"/>
  <c r="Y17" i="16"/>
  <c r="Y15" i="16"/>
  <c r="Y18" i="16"/>
  <c r="Y14" i="16"/>
  <c r="Y19" i="16"/>
  <c r="Y13" i="16"/>
  <c r="Y21" i="16"/>
  <c r="Y16" i="16"/>
  <c r="X20" i="16"/>
  <c r="X24" i="16"/>
  <c r="X23" i="16"/>
  <c r="X17" i="16"/>
  <c r="X21" i="16"/>
  <c r="X16" i="16"/>
  <c r="X15" i="16"/>
  <c r="X14" i="16"/>
  <c r="X18" i="16"/>
  <c r="X22" i="16"/>
  <c r="X19" i="16"/>
  <c r="X13" i="16"/>
  <c r="W22" i="16"/>
  <c r="W18" i="16"/>
  <c r="W21" i="16"/>
  <c r="W20" i="16"/>
  <c r="W17" i="16"/>
  <c r="W24" i="16"/>
  <c r="W16" i="16"/>
  <c r="W15" i="16"/>
  <c r="W23" i="16"/>
  <c r="W19" i="16"/>
  <c r="W14" i="16"/>
  <c r="W13" i="16"/>
  <c r="T82" i="16"/>
  <c r="T81" i="16"/>
  <c r="T79" i="16"/>
  <c r="T73" i="16"/>
  <c r="T72" i="16"/>
  <c r="T71" i="16"/>
  <c r="T78" i="16"/>
  <c r="T77" i="16"/>
  <c r="T75" i="16"/>
  <c r="T80" i="16"/>
  <c r="T76" i="16"/>
  <c r="T74" i="16"/>
  <c r="X108" i="16"/>
  <c r="X102" i="16"/>
  <c r="X101" i="16"/>
  <c r="X100" i="16"/>
  <c r="X107" i="16"/>
  <c r="X111" i="16"/>
  <c r="X110" i="16"/>
  <c r="X106" i="16"/>
  <c r="X104" i="16"/>
  <c r="X105" i="16"/>
  <c r="X103" i="16"/>
  <c r="X109" i="16"/>
  <c r="S51" i="16"/>
  <c r="S47" i="16"/>
  <c r="S53" i="16"/>
  <c r="S46" i="16"/>
  <c r="S50" i="16"/>
  <c r="S44" i="16"/>
  <c r="S52" i="16"/>
  <c r="S49" i="16"/>
  <c r="S48" i="16"/>
  <c r="S45" i="16"/>
  <c r="S42" i="16"/>
  <c r="S43" i="16"/>
  <c r="Z52" i="16"/>
  <c r="Z48" i="16"/>
  <c r="Z51" i="16"/>
  <c r="Z47" i="16"/>
  <c r="Z45" i="16"/>
  <c r="Z46" i="16"/>
  <c r="Z42" i="16"/>
  <c r="Z44" i="16"/>
  <c r="Z53" i="16"/>
  <c r="Z49" i="16"/>
  <c r="Z43" i="16"/>
  <c r="Z50" i="16"/>
  <c r="Y82" i="16"/>
  <c r="Y81" i="16"/>
  <c r="Y80" i="16"/>
  <c r="Y76" i="16"/>
  <c r="Y75" i="16"/>
  <c r="Y74" i="16"/>
  <c r="Y79" i="16"/>
  <c r="Y72" i="16"/>
  <c r="Y73" i="16"/>
  <c r="Y77" i="16"/>
  <c r="Y71" i="16"/>
  <c r="Y78" i="16"/>
  <c r="Z82" i="16"/>
  <c r="Z81" i="16"/>
  <c r="Z80" i="16"/>
  <c r="Z75" i="16"/>
  <c r="Z74" i="16"/>
  <c r="Z79" i="16"/>
  <c r="Z73" i="16"/>
  <c r="Z71" i="16"/>
  <c r="Z77" i="16"/>
  <c r="Z72" i="16"/>
  <c r="Z78" i="16"/>
  <c r="Z76" i="16"/>
  <c r="Z22" i="16"/>
  <c r="Z21" i="16"/>
  <c r="Z20" i="16"/>
  <c r="Z17" i="16"/>
  <c r="Z16" i="16"/>
  <c r="Z24" i="16"/>
  <c r="Z18" i="16"/>
  <c r="Z14" i="16"/>
  <c r="Z19" i="16"/>
  <c r="Z13" i="16"/>
  <c r="Z23" i="16"/>
  <c r="Z15" i="16"/>
  <c r="W103" i="16"/>
  <c r="W108" i="16"/>
  <c r="W102" i="16"/>
  <c r="W101" i="16"/>
  <c r="W100" i="16"/>
  <c r="W107" i="16"/>
  <c r="W111" i="16"/>
  <c r="W109" i="16"/>
  <c r="W104" i="16"/>
  <c r="W106" i="16"/>
  <c r="W110" i="16"/>
  <c r="W105" i="16"/>
  <c r="AB111" i="16"/>
  <c r="AB110" i="16"/>
  <c r="AB106" i="16"/>
  <c r="AB109" i="16"/>
  <c r="AB105" i="16"/>
  <c r="AB104" i="16"/>
  <c r="AB103" i="16"/>
  <c r="AB108" i="16"/>
  <c r="AB102" i="16"/>
  <c r="AB107" i="16"/>
  <c r="AB101" i="16"/>
  <c r="AB100" i="16"/>
  <c r="AA51" i="16"/>
  <c r="AA47" i="16"/>
  <c r="AA46" i="16"/>
  <c r="AA50" i="16"/>
  <c r="AA44" i="16"/>
  <c r="AA53" i="16"/>
  <c r="AA52" i="16"/>
  <c r="AA43" i="16"/>
  <c r="AA48" i="16"/>
  <c r="AA49" i="16"/>
  <c r="AA45" i="16"/>
  <c r="AA42" i="16"/>
  <c r="Y49" i="15"/>
  <c r="Y56" i="15"/>
  <c r="Y58" i="15"/>
  <c r="Y60" i="15"/>
  <c r="Y57" i="15"/>
  <c r="Y53" i="15"/>
  <c r="Y48" i="15"/>
  <c r="Y52" i="15"/>
  <c r="Y46" i="15"/>
  <c r="Y47" i="15"/>
  <c r="Y54" i="15"/>
  <c r="Z123" i="15"/>
  <c r="Y55" i="15"/>
  <c r="Y50" i="15"/>
  <c r="Z122" i="15"/>
  <c r="S115" i="15"/>
  <c r="AA63" i="15"/>
  <c r="W122" i="15"/>
  <c r="W115" i="15"/>
  <c r="W118" i="15"/>
  <c r="W121" i="15"/>
  <c r="W114" i="15"/>
  <c r="W120" i="15"/>
  <c r="W113" i="15"/>
  <c r="W112" i="15"/>
  <c r="W125" i="15"/>
  <c r="W119" i="15"/>
  <c r="W126" i="15"/>
  <c r="W117" i="15"/>
  <c r="W116" i="15"/>
  <c r="W124" i="15"/>
  <c r="W123" i="15"/>
  <c r="AB126" i="15"/>
  <c r="AB125" i="15"/>
  <c r="AB118" i="15"/>
  <c r="AB124" i="15"/>
  <c r="AB117" i="15"/>
  <c r="AB123" i="15"/>
  <c r="AB116" i="15"/>
  <c r="AB120" i="15"/>
  <c r="AB122" i="15"/>
  <c r="AB115" i="15"/>
  <c r="AB114" i="15"/>
  <c r="AB121" i="15"/>
  <c r="AB113" i="15"/>
  <c r="AB119" i="15"/>
  <c r="AB112" i="15"/>
  <c r="V123" i="15"/>
  <c r="V116" i="15"/>
  <c r="V122" i="15"/>
  <c r="V115" i="15"/>
  <c r="V121" i="15"/>
  <c r="V114" i="15"/>
  <c r="V112" i="15"/>
  <c r="V120" i="15"/>
  <c r="V113" i="15"/>
  <c r="V119" i="15"/>
  <c r="V118" i="15"/>
  <c r="V126" i="15"/>
  <c r="V125" i="15"/>
  <c r="V117" i="15"/>
  <c r="V124" i="15"/>
  <c r="U124" i="15"/>
  <c r="U117" i="15"/>
  <c r="U113" i="15"/>
  <c r="U123" i="15"/>
  <c r="U116" i="15"/>
  <c r="U122" i="15"/>
  <c r="U115" i="15"/>
  <c r="U121" i="15"/>
  <c r="U114" i="15"/>
  <c r="U120" i="15"/>
  <c r="U119" i="15"/>
  <c r="U118" i="15"/>
  <c r="U112" i="15"/>
  <c r="U126" i="15"/>
  <c r="U125" i="15"/>
  <c r="X121" i="15"/>
  <c r="X114" i="15"/>
  <c r="X120" i="15"/>
  <c r="X113" i="15"/>
  <c r="X117" i="15"/>
  <c r="X112" i="15"/>
  <c r="X119" i="15"/>
  <c r="X124" i="15"/>
  <c r="X126" i="15"/>
  <c r="X125" i="15"/>
  <c r="X118" i="15"/>
  <c r="X116" i="15"/>
  <c r="X123" i="15"/>
  <c r="X115" i="15"/>
  <c r="X122" i="15"/>
  <c r="U91" i="15"/>
  <c r="U84" i="15"/>
  <c r="U89" i="15"/>
  <c r="U82" i="15"/>
  <c r="U88" i="15"/>
  <c r="U81" i="15"/>
  <c r="U79" i="15"/>
  <c r="U92" i="15"/>
  <c r="U90" i="15"/>
  <c r="U87" i="15"/>
  <c r="U86" i="15"/>
  <c r="U85" i="15"/>
  <c r="U83" i="15"/>
  <c r="U80" i="15"/>
  <c r="U93" i="15"/>
  <c r="AA86" i="15"/>
  <c r="AA93" i="15"/>
  <c r="AA91" i="15"/>
  <c r="AA84" i="15"/>
  <c r="AA90" i="15"/>
  <c r="AA83" i="15"/>
  <c r="AA87" i="15"/>
  <c r="AA85" i="15"/>
  <c r="AA81" i="15"/>
  <c r="AA79" i="15"/>
  <c r="AA82" i="15"/>
  <c r="AA80" i="15"/>
  <c r="AA92" i="15"/>
  <c r="AA89" i="15"/>
  <c r="AA88" i="15"/>
  <c r="V90" i="15"/>
  <c r="V83" i="15"/>
  <c r="V88" i="15"/>
  <c r="V81" i="15"/>
  <c r="V87" i="15"/>
  <c r="V80" i="15"/>
  <c r="V86" i="15"/>
  <c r="V85" i="15"/>
  <c r="V92" i="15"/>
  <c r="V91" i="15"/>
  <c r="V89" i="15"/>
  <c r="V84" i="15"/>
  <c r="V82" i="15"/>
  <c r="V79" i="15"/>
  <c r="V93" i="15"/>
  <c r="S86" i="15"/>
  <c r="S93" i="15"/>
  <c r="S91" i="15"/>
  <c r="S84" i="15"/>
  <c r="S90" i="15"/>
  <c r="S83" i="15"/>
  <c r="S80" i="15"/>
  <c r="S88" i="15"/>
  <c r="S81" i="15"/>
  <c r="S79" i="15"/>
  <c r="S89" i="15"/>
  <c r="S92" i="15"/>
  <c r="S87" i="15"/>
  <c r="S85" i="15"/>
  <c r="S82" i="15"/>
  <c r="W89" i="15"/>
  <c r="W82" i="15"/>
  <c r="W87" i="15"/>
  <c r="W80" i="15"/>
  <c r="W79" i="15"/>
  <c r="W92" i="15"/>
  <c r="W84" i="15"/>
  <c r="W91" i="15"/>
  <c r="W90" i="15"/>
  <c r="W88" i="15"/>
  <c r="W86" i="15"/>
  <c r="W85" i="15"/>
  <c r="W93" i="15"/>
  <c r="W83" i="15"/>
  <c r="W81" i="15"/>
  <c r="AB93" i="15"/>
  <c r="AB92" i="15"/>
  <c r="AB85" i="15"/>
  <c r="AB90" i="15"/>
  <c r="AB83" i="15"/>
  <c r="AB89" i="15"/>
  <c r="AB82" i="15"/>
  <c r="AB80" i="15"/>
  <c r="AB86" i="15"/>
  <c r="AB84" i="15"/>
  <c r="AB81" i="15"/>
  <c r="AB79" i="15"/>
  <c r="AB87" i="15"/>
  <c r="AB91" i="15"/>
  <c r="AB88" i="15"/>
  <c r="X88" i="15"/>
  <c r="X81" i="15"/>
  <c r="X79" i="15"/>
  <c r="X93" i="15"/>
  <c r="X92" i="15"/>
  <c r="X86" i="15"/>
  <c r="X91" i="15"/>
  <c r="X90" i="15"/>
  <c r="X89" i="15"/>
  <c r="X87" i="15"/>
  <c r="X85" i="15"/>
  <c r="X84" i="15"/>
  <c r="X83" i="15"/>
  <c r="X82" i="15"/>
  <c r="X80" i="15"/>
  <c r="W56" i="15"/>
  <c r="W49" i="15"/>
  <c r="W58" i="15"/>
  <c r="W55" i="15"/>
  <c r="W48" i="15"/>
  <c r="W54" i="15"/>
  <c r="W47" i="15"/>
  <c r="W60" i="15"/>
  <c r="W46" i="15"/>
  <c r="W52" i="15"/>
  <c r="W53" i="15"/>
  <c r="W59" i="15"/>
  <c r="W57" i="15"/>
  <c r="W51" i="15"/>
  <c r="W50" i="15"/>
  <c r="X55" i="15"/>
  <c r="X48" i="15"/>
  <c r="X54" i="15"/>
  <c r="X47" i="15"/>
  <c r="X46" i="15"/>
  <c r="X51" i="15"/>
  <c r="X53" i="15"/>
  <c r="X60" i="15"/>
  <c r="X59" i="15"/>
  <c r="X52" i="15"/>
  <c r="X58" i="15"/>
  <c r="X57" i="15"/>
  <c r="X56" i="15"/>
  <c r="X50" i="15"/>
  <c r="X49" i="15"/>
  <c r="U58" i="15"/>
  <c r="U51" i="15"/>
  <c r="U50" i="15"/>
  <c r="U57" i="15"/>
  <c r="U56" i="15"/>
  <c r="U49" i="15"/>
  <c r="U55" i="15"/>
  <c r="U48" i="15"/>
  <c r="U54" i="15"/>
  <c r="U47" i="15"/>
  <c r="U46" i="15"/>
  <c r="U59" i="15"/>
  <c r="U52" i="15"/>
  <c r="U60" i="15"/>
  <c r="U53" i="15"/>
  <c r="T60" i="15"/>
  <c r="T59" i="15"/>
  <c r="T52" i="15"/>
  <c r="T58" i="15"/>
  <c r="T51" i="15"/>
  <c r="T57" i="15"/>
  <c r="T50" i="15"/>
  <c r="T56" i="15"/>
  <c r="T49" i="15"/>
  <c r="T54" i="15"/>
  <c r="T47" i="15"/>
  <c r="T55" i="15"/>
  <c r="T48" i="15"/>
  <c r="T53" i="15"/>
  <c r="T46" i="15"/>
  <c r="V57" i="15"/>
  <c r="V50" i="15"/>
  <c r="V49" i="15"/>
  <c r="V56" i="15"/>
  <c r="V60" i="15"/>
  <c r="V59" i="15"/>
  <c r="V55" i="15"/>
  <c r="V48" i="15"/>
  <c r="V54" i="15"/>
  <c r="V47" i="15"/>
  <c r="V53" i="15"/>
  <c r="V46" i="15"/>
  <c r="V51" i="15"/>
  <c r="V58" i="15"/>
  <c r="V52" i="15"/>
  <c r="AB60" i="15"/>
  <c r="AB59" i="15"/>
  <c r="AB52" i="15"/>
  <c r="AB51" i="15"/>
  <c r="AB54" i="15"/>
  <c r="AB58" i="15"/>
  <c r="AB57" i="15"/>
  <c r="AB50" i="15"/>
  <c r="AB56" i="15"/>
  <c r="AB49" i="15"/>
  <c r="AB55" i="15"/>
  <c r="AB48" i="15"/>
  <c r="AB47" i="15"/>
  <c r="AB46" i="15"/>
  <c r="AB53" i="15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BC30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BG33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BG38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BE47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BG50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BC60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BC8" i="1"/>
  <c r="R7" i="1"/>
  <c r="S7" i="1"/>
  <c r="T7" i="1"/>
  <c r="U7" i="1"/>
  <c r="V7" i="1"/>
  <c r="W7" i="1"/>
  <c r="X7" i="1"/>
  <c r="Y7" i="1"/>
  <c r="BC9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BE12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BG5" i="1"/>
  <c r="R4" i="1"/>
  <c r="G20" i="17" s="1"/>
  <c r="S4" i="1"/>
  <c r="G21" i="17" s="1"/>
  <c r="T4" i="1"/>
  <c r="G22" i="17" s="1"/>
  <c r="U4" i="1"/>
  <c r="G23" i="17" s="1"/>
  <c r="V4" i="1"/>
  <c r="G24" i="17" s="1"/>
  <c r="W4" i="1"/>
  <c r="X4" i="1"/>
  <c r="Y4" i="1"/>
  <c r="U26" i="16" l="1"/>
  <c r="T129" i="15"/>
  <c r="S129" i="15"/>
  <c r="V26" i="16"/>
  <c r="Z63" i="15"/>
  <c r="T96" i="15"/>
  <c r="BE58" i="1"/>
  <c r="BC58" i="1"/>
  <c r="BG58" i="1"/>
  <c r="BE18" i="1"/>
  <c r="BC18" i="1"/>
  <c r="BG18" i="1"/>
  <c r="BE10" i="1"/>
  <c r="BC10" i="1"/>
  <c r="BG10" i="1"/>
  <c r="BG61" i="1"/>
  <c r="BE61" i="1"/>
  <c r="BC61" i="1"/>
  <c r="BG53" i="1"/>
  <c r="BC53" i="1"/>
  <c r="BE53" i="1"/>
  <c r="BE45" i="1"/>
  <c r="BG45" i="1"/>
  <c r="BC37" i="1"/>
  <c r="BG37" i="1"/>
  <c r="BE37" i="1"/>
  <c r="BC29" i="1"/>
  <c r="BG29" i="1"/>
  <c r="BE26" i="1"/>
  <c r="BG26" i="1"/>
  <c r="BE21" i="1"/>
  <c r="BG21" i="1"/>
  <c r="BC21" i="1"/>
  <c r="BE13" i="1"/>
  <c r="BG13" i="1"/>
  <c r="BG64" i="1"/>
  <c r="BC64" i="1"/>
  <c r="BE64" i="1"/>
  <c r="BE56" i="1"/>
  <c r="BG56" i="1"/>
  <c r="BC56" i="1"/>
  <c r="BC48" i="1"/>
  <c r="BE48" i="1"/>
  <c r="BC40" i="1"/>
  <c r="BG40" i="1"/>
  <c r="BE40" i="1"/>
  <c r="BE32" i="1"/>
  <c r="BG32" i="1"/>
  <c r="BC32" i="1"/>
  <c r="BG24" i="1"/>
  <c r="BC24" i="1"/>
  <c r="BE24" i="1"/>
  <c r="BE8" i="1"/>
  <c r="BG48" i="1"/>
  <c r="BE15" i="1"/>
  <c r="BC15" i="1"/>
  <c r="BG15" i="1"/>
  <c r="BC16" i="1"/>
  <c r="BE16" i="1"/>
  <c r="BG8" i="1"/>
  <c r="BG59" i="1"/>
  <c r="BE59" i="1"/>
  <c r="BC59" i="1"/>
  <c r="BC51" i="1"/>
  <c r="BE51" i="1"/>
  <c r="BG51" i="1"/>
  <c r="BC43" i="1"/>
  <c r="BE43" i="1"/>
  <c r="BG43" i="1"/>
  <c r="BG35" i="1"/>
  <c r="BE35" i="1"/>
  <c r="BC35" i="1"/>
  <c r="BG27" i="1"/>
  <c r="BC27" i="1"/>
  <c r="BE27" i="1"/>
  <c r="BG16" i="1"/>
  <c r="BC26" i="1"/>
  <c r="BE29" i="1"/>
  <c r="BE19" i="1"/>
  <c r="BG19" i="1"/>
  <c r="BC19" i="1"/>
  <c r="BE11" i="1"/>
  <c r="BC11" i="1"/>
  <c r="BG11" i="1"/>
  <c r="BE62" i="1"/>
  <c r="BC62" i="1"/>
  <c r="BG62" i="1"/>
  <c r="BE54" i="1"/>
  <c r="BC54" i="1"/>
  <c r="BG54" i="1"/>
  <c r="BE46" i="1"/>
  <c r="BG46" i="1"/>
  <c r="BC46" i="1"/>
  <c r="BE38" i="1"/>
  <c r="BC38" i="1"/>
  <c r="BE30" i="1"/>
  <c r="BG30" i="1"/>
  <c r="BE22" i="1"/>
  <c r="BC22" i="1"/>
  <c r="BG22" i="1"/>
  <c r="BE42" i="1"/>
  <c r="BC42" i="1"/>
  <c r="BG42" i="1"/>
  <c r="BE34" i="1"/>
  <c r="BC34" i="1"/>
  <c r="BG34" i="1"/>
  <c r="BE14" i="1"/>
  <c r="BG14" i="1"/>
  <c r="BC14" i="1"/>
  <c r="BE6" i="1"/>
  <c r="BC6" i="1"/>
  <c r="BG6" i="1"/>
  <c r="BC65" i="1"/>
  <c r="BG65" i="1"/>
  <c r="BE65" i="1"/>
  <c r="BE57" i="1"/>
  <c r="BC57" i="1"/>
  <c r="BG57" i="1"/>
  <c r="BG49" i="1"/>
  <c r="BE49" i="1"/>
  <c r="BC49" i="1"/>
  <c r="BG41" i="1"/>
  <c r="BE41" i="1"/>
  <c r="BE33" i="1"/>
  <c r="BC33" i="1"/>
  <c r="BG25" i="1"/>
  <c r="BC25" i="1"/>
  <c r="BE25" i="1"/>
  <c r="BC41" i="1"/>
  <c r="BG7" i="1"/>
  <c r="BE7" i="1"/>
  <c r="BC5" i="1"/>
  <c r="BE5" i="1"/>
  <c r="BG17" i="1"/>
  <c r="BC17" i="1"/>
  <c r="BG9" i="1"/>
  <c r="BE9" i="1"/>
  <c r="BE60" i="1"/>
  <c r="BG60" i="1"/>
  <c r="BE52" i="1"/>
  <c r="BC52" i="1"/>
  <c r="BG52" i="1"/>
  <c r="BG44" i="1"/>
  <c r="BE44" i="1"/>
  <c r="BC44" i="1"/>
  <c r="BC36" i="1"/>
  <c r="BG36" i="1"/>
  <c r="BE36" i="1"/>
  <c r="BE28" i="1"/>
  <c r="BC28" i="1"/>
  <c r="BG28" i="1"/>
  <c r="BC13" i="1"/>
  <c r="BE50" i="1"/>
  <c r="BC50" i="1"/>
  <c r="BG20" i="1"/>
  <c r="BC20" i="1"/>
  <c r="BE20" i="1"/>
  <c r="BC12" i="1"/>
  <c r="BG12" i="1"/>
  <c r="BC63" i="1"/>
  <c r="BE63" i="1"/>
  <c r="BG63" i="1"/>
  <c r="BC55" i="1"/>
  <c r="BG55" i="1"/>
  <c r="BE55" i="1"/>
  <c r="BC47" i="1"/>
  <c r="BG47" i="1"/>
  <c r="BG39" i="1"/>
  <c r="BE39" i="1"/>
  <c r="BC39" i="1"/>
  <c r="BG31" i="1"/>
  <c r="BC31" i="1"/>
  <c r="BE31" i="1"/>
  <c r="BE23" i="1"/>
  <c r="BG23" i="1"/>
  <c r="BC23" i="1"/>
  <c r="BE17" i="1"/>
  <c r="BC45" i="1"/>
  <c r="BC7" i="1"/>
  <c r="Z96" i="15"/>
  <c r="S63" i="15"/>
  <c r="AA26" i="16"/>
  <c r="S26" i="16"/>
  <c r="AA113" i="16"/>
  <c r="Y96" i="15"/>
  <c r="Z113" i="16"/>
  <c r="Y113" i="16"/>
  <c r="W84" i="16"/>
  <c r="V84" i="16"/>
  <c r="X84" i="16"/>
  <c r="U84" i="16"/>
  <c r="T113" i="16"/>
  <c r="AA55" i="16"/>
  <c r="Y129" i="15"/>
  <c r="AA129" i="15"/>
  <c r="Y63" i="15"/>
  <c r="Z129" i="15"/>
  <c r="T63" i="15"/>
  <c r="AB96" i="15"/>
  <c r="W96" i="15"/>
  <c r="S96" i="15"/>
  <c r="S113" i="16"/>
  <c r="T84" i="16"/>
  <c r="S84" i="16"/>
  <c r="AB84" i="16"/>
  <c r="Z26" i="16"/>
  <c r="T26" i="16"/>
  <c r="AA84" i="16"/>
  <c r="T55" i="16"/>
  <c r="Z84" i="16"/>
  <c r="Z55" i="16"/>
  <c r="X113" i="16"/>
  <c r="V113" i="16"/>
  <c r="Y84" i="16"/>
  <c r="Y26" i="16"/>
  <c r="X55" i="16"/>
  <c r="AB26" i="16"/>
  <c r="V55" i="16"/>
  <c r="Y55" i="16"/>
  <c r="W113" i="16"/>
  <c r="X26" i="16"/>
  <c r="W55" i="16"/>
  <c r="AB55" i="16"/>
  <c r="AB113" i="16"/>
  <c r="U55" i="16"/>
  <c r="U113" i="16"/>
  <c r="S55" i="16"/>
  <c r="W26" i="16"/>
  <c r="X129" i="15"/>
  <c r="W129" i="15"/>
  <c r="V129" i="15"/>
  <c r="AB129" i="15"/>
  <c r="U129" i="15"/>
  <c r="X96" i="15"/>
  <c r="U96" i="15"/>
  <c r="AA96" i="15"/>
  <c r="V96" i="15"/>
  <c r="V63" i="15"/>
  <c r="W63" i="15"/>
  <c r="AB63" i="15"/>
  <c r="X63" i="15"/>
  <c r="U63" i="15"/>
  <c r="F32" i="15"/>
  <c r="F30" i="15"/>
  <c r="J26" i="15"/>
  <c r="K26" i="15" s="1"/>
  <c r="F26" i="15"/>
  <c r="J25" i="15"/>
  <c r="K25" i="15" s="1"/>
  <c r="F25" i="15"/>
  <c r="J24" i="15"/>
  <c r="K24" i="15" s="1"/>
  <c r="L24" i="15" s="1"/>
  <c r="F24" i="15"/>
  <c r="J23" i="15"/>
  <c r="K23" i="15" s="1"/>
  <c r="F23" i="15"/>
  <c r="J22" i="15"/>
  <c r="K22" i="15" s="1"/>
  <c r="F22" i="15"/>
  <c r="J21" i="15"/>
  <c r="K21" i="15" s="1"/>
  <c r="F21" i="15"/>
  <c r="J20" i="15"/>
  <c r="K20" i="15" s="1"/>
  <c r="F20" i="15"/>
  <c r="J19" i="15"/>
  <c r="K19" i="15" s="1"/>
  <c r="F19" i="15"/>
  <c r="J18" i="15"/>
  <c r="K18" i="15" s="1"/>
  <c r="L18" i="15" s="1"/>
  <c r="F18" i="15"/>
  <c r="J17" i="15"/>
  <c r="K17" i="15" s="1"/>
  <c r="F17" i="15"/>
  <c r="J16" i="15"/>
  <c r="K16" i="15" s="1"/>
  <c r="F16" i="15"/>
  <c r="J15" i="15"/>
  <c r="K15" i="15" s="1"/>
  <c r="F15" i="15"/>
  <c r="J14" i="15"/>
  <c r="K14" i="15" s="1"/>
  <c r="F14" i="15"/>
  <c r="J13" i="15"/>
  <c r="K13" i="15" s="1"/>
  <c r="F13" i="15"/>
  <c r="H11" i="15"/>
  <c r="AA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W106" i="17" l="1"/>
  <c r="W112" i="17"/>
  <c r="Q24" i="19"/>
  <c r="M23" i="19"/>
  <c r="O84" i="19"/>
  <c r="Q20" i="19"/>
  <c r="M19" i="19"/>
  <c r="O80" i="19"/>
  <c r="Q16" i="19"/>
  <c r="M15" i="19"/>
  <c r="O76" i="19"/>
  <c r="R81" i="19"/>
  <c r="M54" i="19"/>
  <c r="W52" i="17"/>
  <c r="AB18" i="17"/>
  <c r="R16" i="19"/>
  <c r="P76" i="19"/>
  <c r="O55" i="19"/>
  <c r="Q86" i="19"/>
  <c r="W83" i="17"/>
  <c r="AA24" i="17"/>
  <c r="W23" i="17"/>
  <c r="Y84" i="17"/>
  <c r="AA20" i="17"/>
  <c r="W19" i="17"/>
  <c r="Y80" i="17"/>
  <c r="AA16" i="17"/>
  <c r="W15" i="17"/>
  <c r="Y76" i="17"/>
  <c r="H20" i="19"/>
  <c r="AB81" i="17"/>
  <c r="R24" i="19"/>
  <c r="AB22" i="17"/>
  <c r="R20" i="19"/>
  <c r="Q49" i="19"/>
  <c r="Z78" i="17"/>
  <c r="H51" i="17"/>
  <c r="Z14" i="17"/>
  <c r="Y23" i="17"/>
  <c r="AB51" i="17"/>
  <c r="W79" i="17"/>
  <c r="P55" i="19"/>
  <c r="P51" i="19"/>
  <c r="P47" i="19"/>
  <c r="M106" i="19"/>
  <c r="Q55" i="19"/>
  <c r="Q53" i="19"/>
  <c r="Q51" i="19"/>
  <c r="AA49" i="17"/>
  <c r="M44" i="19"/>
  <c r="N54" i="19"/>
  <c r="R51" i="19"/>
  <c r="R47" i="19"/>
  <c r="X75" i="17"/>
  <c r="Z55" i="17"/>
  <c r="Z51" i="17"/>
  <c r="Z47" i="17"/>
  <c r="O47" i="19"/>
  <c r="AA55" i="17"/>
  <c r="AA53" i="17"/>
  <c r="Z82" i="17"/>
  <c r="P80" i="19"/>
  <c r="W44" i="17"/>
  <c r="X54" i="17"/>
  <c r="Y19" i="17"/>
  <c r="AB47" i="17"/>
  <c r="O75" i="19"/>
  <c r="W116" i="17"/>
  <c r="O86" i="19"/>
  <c r="Q22" i="19"/>
  <c r="M21" i="19"/>
  <c r="O82" i="19"/>
  <c r="Q18" i="19"/>
  <c r="M17" i="19"/>
  <c r="O78" i="19"/>
  <c r="Q14" i="19"/>
  <c r="R44" i="19"/>
  <c r="Y47" i="17"/>
  <c r="Z86" i="17"/>
  <c r="P84" i="19"/>
  <c r="N15" i="19"/>
  <c r="M13" i="19"/>
  <c r="M85" i="19"/>
  <c r="X50" i="17"/>
  <c r="Y15" i="17"/>
  <c r="Y75" i="17"/>
  <c r="Y52" i="17"/>
  <c r="Y86" i="17"/>
  <c r="AA22" i="17"/>
  <c r="W21" i="17"/>
  <c r="Y82" i="17"/>
  <c r="AA18" i="17"/>
  <c r="W17" i="17"/>
  <c r="Y78" i="17"/>
  <c r="AA14" i="17"/>
  <c r="AB44" i="17"/>
  <c r="N13" i="19"/>
  <c r="X17" i="17"/>
  <c r="AB14" i="17"/>
  <c r="Z13" i="17"/>
  <c r="AA84" i="17"/>
  <c r="N50" i="19"/>
  <c r="X46" i="17"/>
  <c r="P53" i="19"/>
  <c r="P49" i="19"/>
  <c r="P45" i="19"/>
  <c r="X21" i="17"/>
  <c r="N19" i="19"/>
  <c r="M48" i="19"/>
  <c r="Q45" i="19"/>
  <c r="P24" i="19"/>
  <c r="Q13" i="19"/>
  <c r="R55" i="19"/>
  <c r="AA80" i="17"/>
  <c r="N46" i="19"/>
  <c r="G79" i="19"/>
  <c r="H15" i="19"/>
  <c r="G121" i="19"/>
  <c r="G77" i="19"/>
  <c r="G81" i="19"/>
  <c r="G19" i="19"/>
  <c r="G75" i="19"/>
  <c r="G13" i="19"/>
  <c r="G123" i="19"/>
  <c r="G44" i="19"/>
  <c r="G109" i="19"/>
  <c r="G47" i="19"/>
  <c r="G17" i="19"/>
  <c r="G45" i="19"/>
  <c r="G50" i="19"/>
  <c r="G59" i="19"/>
  <c r="G92" i="19"/>
  <c r="H28" i="19"/>
  <c r="G47" i="17"/>
  <c r="G48" i="17"/>
  <c r="G44" i="17"/>
  <c r="H13" i="19"/>
  <c r="G30" i="19"/>
  <c r="G106" i="19"/>
  <c r="H16" i="19"/>
  <c r="H30" i="19"/>
  <c r="H14" i="19"/>
  <c r="G28" i="19"/>
  <c r="G110" i="19"/>
  <c r="G111" i="19"/>
  <c r="G76" i="19"/>
  <c r="G49" i="17"/>
  <c r="G108" i="19"/>
  <c r="G15" i="19"/>
  <c r="G49" i="19"/>
  <c r="G112" i="19"/>
  <c r="G18" i="19"/>
  <c r="G46" i="17"/>
  <c r="H17" i="19"/>
  <c r="G46" i="19"/>
  <c r="G78" i="19"/>
  <c r="G80" i="19"/>
  <c r="G90" i="19"/>
  <c r="G14" i="19"/>
  <c r="H19" i="19"/>
  <c r="G48" i="19"/>
  <c r="G61" i="17"/>
  <c r="G61" i="19"/>
  <c r="G50" i="17"/>
  <c r="G45" i="17"/>
  <c r="H18" i="19"/>
  <c r="G107" i="19"/>
  <c r="G16" i="19"/>
  <c r="G59" i="17"/>
  <c r="H80" i="17"/>
  <c r="H61" i="17"/>
  <c r="H45" i="17"/>
  <c r="H80" i="19"/>
  <c r="I80" i="19" s="1"/>
  <c r="O10" i="21" s="1"/>
  <c r="H61" i="19"/>
  <c r="H46" i="17"/>
  <c r="H45" i="19"/>
  <c r="H79" i="17"/>
  <c r="H79" i="19"/>
  <c r="H49" i="17"/>
  <c r="I49" i="17" s="1"/>
  <c r="D10" i="21" s="1"/>
  <c r="H47" i="19"/>
  <c r="I47" i="19" s="1"/>
  <c r="N8" i="21" s="1"/>
  <c r="H49" i="19"/>
  <c r="I49" i="19" s="1"/>
  <c r="N10" i="21" s="1"/>
  <c r="H92" i="17"/>
  <c r="H92" i="19"/>
  <c r="H78" i="17"/>
  <c r="H78" i="19"/>
  <c r="H76" i="19"/>
  <c r="I76" i="19" s="1"/>
  <c r="O6" i="21" s="1"/>
  <c r="H50" i="19"/>
  <c r="G80" i="17"/>
  <c r="H18" i="17"/>
  <c r="I18" i="17" s="1"/>
  <c r="C10" i="21" s="1"/>
  <c r="H75" i="17"/>
  <c r="G76" i="17"/>
  <c r="H14" i="17"/>
  <c r="I14" i="17" s="1"/>
  <c r="C6" i="21" s="1"/>
  <c r="H28" i="17"/>
  <c r="I28" i="17" s="1"/>
  <c r="H75" i="19"/>
  <c r="H59" i="17"/>
  <c r="G79" i="17"/>
  <c r="H17" i="17"/>
  <c r="I17" i="17" s="1"/>
  <c r="C9" i="21" s="1"/>
  <c r="G78" i="17"/>
  <c r="H44" i="17"/>
  <c r="H90" i="17"/>
  <c r="H59" i="19"/>
  <c r="G92" i="17"/>
  <c r="G75" i="17"/>
  <c r="H16" i="17"/>
  <c r="I16" i="17" s="1"/>
  <c r="C8" i="21" s="1"/>
  <c r="H44" i="19"/>
  <c r="I44" i="19" s="1"/>
  <c r="N5" i="21" s="1"/>
  <c r="H90" i="19"/>
  <c r="I90" i="19" s="1"/>
  <c r="H81" i="17"/>
  <c r="H48" i="17"/>
  <c r="H77" i="17"/>
  <c r="H81" i="19"/>
  <c r="G90" i="17"/>
  <c r="H30" i="17"/>
  <c r="H46" i="19"/>
  <c r="H47" i="17"/>
  <c r="I47" i="17" s="1"/>
  <c r="D8" i="21" s="1"/>
  <c r="H48" i="19"/>
  <c r="H77" i="19"/>
  <c r="H13" i="17"/>
  <c r="I13" i="17" s="1"/>
  <c r="C5" i="21" s="1"/>
  <c r="G81" i="17"/>
  <c r="H19" i="17"/>
  <c r="I19" i="17" s="1"/>
  <c r="C11" i="21" s="1"/>
  <c r="H76" i="17"/>
  <c r="H50" i="17"/>
  <c r="I50" i="17" s="1"/>
  <c r="D11" i="21" s="1"/>
  <c r="G77" i="17"/>
  <c r="H15" i="17"/>
  <c r="I15" i="17" s="1"/>
  <c r="C7" i="21" s="1"/>
  <c r="U118" i="17"/>
  <c r="T56" i="17"/>
  <c r="U87" i="17"/>
  <c r="T25" i="17"/>
  <c r="U56" i="17"/>
  <c r="AA25" i="17"/>
  <c r="AB87" i="17"/>
  <c r="O56" i="19"/>
  <c r="Q56" i="19"/>
  <c r="X56" i="17"/>
  <c r="U25" i="17"/>
  <c r="M87" i="17"/>
  <c r="V118" i="17"/>
  <c r="M56" i="17"/>
  <c r="Q25" i="19"/>
  <c r="R87" i="19"/>
  <c r="AA87" i="17"/>
  <c r="Z25" i="17"/>
  <c r="W25" i="17"/>
  <c r="AB25" i="17"/>
  <c r="N56" i="19"/>
  <c r="V87" i="17"/>
  <c r="M25" i="17"/>
  <c r="V56" i="17"/>
  <c r="V25" i="17"/>
  <c r="Q87" i="19"/>
  <c r="P25" i="19"/>
  <c r="M25" i="19"/>
  <c r="R25" i="19"/>
  <c r="Y25" i="17"/>
  <c r="N87" i="17"/>
  <c r="N56" i="17"/>
  <c r="O87" i="17"/>
  <c r="N25" i="17"/>
  <c r="AB56" i="17"/>
  <c r="W118" i="17"/>
  <c r="O25" i="19"/>
  <c r="O56" i="17"/>
  <c r="P87" i="17"/>
  <c r="O25" i="17"/>
  <c r="P56" i="17"/>
  <c r="Y87" i="17"/>
  <c r="W56" i="17"/>
  <c r="R56" i="19"/>
  <c r="M118" i="19"/>
  <c r="P25" i="17"/>
  <c r="Q56" i="17"/>
  <c r="Q118" i="17"/>
  <c r="Q25" i="17"/>
  <c r="Q87" i="17"/>
  <c r="O87" i="19"/>
  <c r="M56" i="19"/>
  <c r="X87" i="17"/>
  <c r="Z87" i="17"/>
  <c r="R118" i="17"/>
  <c r="R25" i="17"/>
  <c r="R87" i="17"/>
  <c r="S118" i="17"/>
  <c r="R56" i="17"/>
  <c r="Z56" i="17"/>
  <c r="X25" i="17"/>
  <c r="N87" i="19"/>
  <c r="P87" i="19"/>
  <c r="W87" i="17"/>
  <c r="S87" i="17"/>
  <c r="T118" i="17"/>
  <c r="S56" i="17"/>
  <c r="T87" i="17"/>
  <c r="S25" i="17"/>
  <c r="P56" i="19"/>
  <c r="N25" i="19"/>
  <c r="Y56" i="17"/>
  <c r="AA56" i="17"/>
  <c r="M87" i="19"/>
  <c r="G53" i="19"/>
  <c r="T16" i="17"/>
  <c r="R80" i="17"/>
  <c r="P19" i="17"/>
  <c r="O75" i="17"/>
  <c r="N46" i="17"/>
  <c r="M79" i="17"/>
  <c r="Q75" i="17"/>
  <c r="S108" i="17"/>
  <c r="Q47" i="17"/>
  <c r="G82" i="17"/>
  <c r="G86" i="19"/>
  <c r="U107" i="17"/>
  <c r="S46" i="17"/>
  <c r="G84" i="19"/>
  <c r="N45" i="17"/>
  <c r="M78" i="17"/>
  <c r="T111" i="17"/>
  <c r="Q106" i="17"/>
  <c r="T76" i="17"/>
  <c r="R15" i="17"/>
  <c r="P79" i="17"/>
  <c r="G22" i="19"/>
  <c r="G55" i="17"/>
  <c r="O77" i="17"/>
  <c r="V110" i="17"/>
  <c r="M81" i="17"/>
  <c r="T114" i="17"/>
  <c r="R53" i="17"/>
  <c r="N17" i="17"/>
  <c r="M50" i="17"/>
  <c r="T83" i="17"/>
  <c r="R22" i="17"/>
  <c r="P86" i="17"/>
  <c r="T46" i="17"/>
  <c r="R110" i="17"/>
  <c r="P49" i="17"/>
  <c r="M21" i="17"/>
  <c r="T54" i="17"/>
  <c r="P16" i="17"/>
  <c r="N80" i="17"/>
  <c r="T21" i="17"/>
  <c r="R85" i="17"/>
  <c r="P24" i="17"/>
  <c r="N51" i="17"/>
  <c r="M84" i="17"/>
  <c r="T117" i="17"/>
  <c r="U49" i="17"/>
  <c r="S113" i="17"/>
  <c r="Q52" i="17"/>
  <c r="V24" i="17"/>
  <c r="S80" i="17"/>
  <c r="Q19" i="17"/>
  <c r="O83" i="17"/>
  <c r="V116" i="17"/>
  <c r="U24" i="17"/>
  <c r="P21" i="17"/>
  <c r="N85" i="17"/>
  <c r="O44" i="19"/>
  <c r="M111" i="19"/>
  <c r="N45" i="19"/>
  <c r="AB46" i="17"/>
  <c r="N49" i="19"/>
  <c r="R50" i="19"/>
  <c r="S45" i="17"/>
  <c r="U110" i="17"/>
  <c r="S49" i="17"/>
  <c r="Q113" i="17"/>
  <c r="O15" i="17"/>
  <c r="V48" i="17"/>
  <c r="Q76" i="17"/>
  <c r="T77" i="17"/>
  <c r="R16" i="17"/>
  <c r="U44" i="17"/>
  <c r="V44" i="17"/>
  <c r="S44" i="17"/>
  <c r="U75" i="17"/>
  <c r="G52" i="17"/>
  <c r="G85" i="17"/>
  <c r="O14" i="17"/>
  <c r="V47" i="17"/>
  <c r="U45" i="17"/>
  <c r="S109" i="17"/>
  <c r="Q48" i="17"/>
  <c r="S75" i="17"/>
  <c r="R107" i="17"/>
  <c r="P46" i="17"/>
  <c r="V50" i="17"/>
  <c r="U83" i="17"/>
  <c r="S22" i="17"/>
  <c r="Q86" i="17"/>
  <c r="V19" i="17"/>
  <c r="U52" i="17"/>
  <c r="S116" i="17"/>
  <c r="Q55" i="17"/>
  <c r="U15" i="17"/>
  <c r="S79" i="17"/>
  <c r="Q18" i="17"/>
  <c r="O82" i="17"/>
  <c r="V115" i="17"/>
  <c r="U23" i="17"/>
  <c r="Q110" i="17"/>
  <c r="O49" i="17"/>
  <c r="V82" i="17"/>
  <c r="U115" i="17"/>
  <c r="S54" i="17"/>
  <c r="Q81" i="17"/>
  <c r="O20" i="17"/>
  <c r="V53" i="17"/>
  <c r="U86" i="17"/>
  <c r="M49" i="17"/>
  <c r="T82" i="17"/>
  <c r="R21" i="17"/>
  <c r="P85" i="17"/>
  <c r="N24" i="17"/>
  <c r="T49" i="17"/>
  <c r="R113" i="17"/>
  <c r="P52" i="17"/>
  <c r="M24" i="17"/>
  <c r="Q115" i="17"/>
  <c r="O54" i="17"/>
  <c r="X76" i="17"/>
  <c r="W113" i="17"/>
  <c r="AB85" i="17"/>
  <c r="U108" i="17"/>
  <c r="T18" i="17"/>
  <c r="R82" i="17"/>
  <c r="R45" i="17"/>
  <c r="N48" i="17"/>
  <c r="U13" i="17"/>
  <c r="U46" i="17"/>
  <c r="S110" i="17"/>
  <c r="T44" i="17"/>
  <c r="G20" i="19"/>
  <c r="R44" i="17"/>
  <c r="V76" i="17"/>
  <c r="Q107" i="17"/>
  <c r="R13" i="17"/>
  <c r="N47" i="17"/>
  <c r="P13" i="17"/>
  <c r="M45" i="17"/>
  <c r="T78" i="17"/>
  <c r="R17" i="17"/>
  <c r="M75" i="17"/>
  <c r="S76" i="17"/>
  <c r="Q15" i="17"/>
  <c r="N50" i="17"/>
  <c r="M83" i="17"/>
  <c r="T116" i="17"/>
  <c r="R55" i="17"/>
  <c r="P80" i="17"/>
  <c r="N19" i="17"/>
  <c r="M52" i="17"/>
  <c r="T85" i="17"/>
  <c r="R24" i="17"/>
  <c r="M15" i="17"/>
  <c r="T48" i="17"/>
  <c r="R112" i="17"/>
  <c r="P51" i="17"/>
  <c r="M23" i="17"/>
  <c r="T15" i="17"/>
  <c r="R79" i="17"/>
  <c r="P18" i="17"/>
  <c r="N82" i="17"/>
  <c r="T23" i="17"/>
  <c r="R50" i="17"/>
  <c r="N53" i="17"/>
  <c r="M86" i="17"/>
  <c r="V18" i="17"/>
  <c r="U51" i="17"/>
  <c r="S115" i="17"/>
  <c r="Q54" i="17"/>
  <c r="U18" i="17"/>
  <c r="S82" i="17"/>
  <c r="Q21" i="17"/>
  <c r="O85" i="17"/>
  <c r="R84" i="17"/>
  <c r="P23" i="17"/>
  <c r="N76" i="19"/>
  <c r="M113" i="19"/>
  <c r="R85" i="19"/>
  <c r="O46" i="17"/>
  <c r="V79" i="17"/>
  <c r="U112" i="17"/>
  <c r="S51" i="17"/>
  <c r="S14" i="17"/>
  <c r="Q78" i="17"/>
  <c r="O17" i="17"/>
  <c r="G51" i="19"/>
  <c r="M46" i="17"/>
  <c r="T79" i="17"/>
  <c r="G51" i="17"/>
  <c r="R75" i="17"/>
  <c r="O13" i="17"/>
  <c r="Q44" i="17"/>
  <c r="N76" i="17"/>
  <c r="G117" i="19"/>
  <c r="G24" i="19"/>
  <c r="Q77" i="17"/>
  <c r="O16" i="17"/>
  <c r="G23" i="19"/>
  <c r="G83" i="19"/>
  <c r="V14" i="17"/>
  <c r="U47" i="17"/>
  <c r="S111" i="17"/>
  <c r="S13" i="17"/>
  <c r="T45" i="17"/>
  <c r="R109" i="17"/>
  <c r="Q80" i="17"/>
  <c r="O19" i="17"/>
  <c r="V52" i="17"/>
  <c r="U85" i="17"/>
  <c r="S24" i="17"/>
  <c r="Q49" i="17"/>
  <c r="V21" i="17"/>
  <c r="U54" i="17"/>
  <c r="V109" i="17"/>
  <c r="U17" i="17"/>
  <c r="S81" i="17"/>
  <c r="Q20" i="17"/>
  <c r="O84" i="17"/>
  <c r="V117" i="17"/>
  <c r="U109" i="17"/>
  <c r="S48" i="17"/>
  <c r="Q112" i="17"/>
  <c r="O51" i="17"/>
  <c r="V84" i="17"/>
  <c r="U117" i="17"/>
  <c r="U80" i="17"/>
  <c r="S19" i="17"/>
  <c r="Q83" i="17"/>
  <c r="O22" i="17"/>
  <c r="V55" i="17"/>
  <c r="N18" i="17"/>
  <c r="M51" i="17"/>
  <c r="T84" i="17"/>
  <c r="R23" i="17"/>
  <c r="M18" i="17"/>
  <c r="T51" i="17"/>
  <c r="R115" i="17"/>
  <c r="P54" i="17"/>
  <c r="S53" i="17"/>
  <c r="Q117" i="17"/>
  <c r="X82" i="17"/>
  <c r="X86" i="17"/>
  <c r="O14" i="19"/>
  <c r="P15" i="17"/>
  <c r="N79" i="17"/>
  <c r="T20" i="17"/>
  <c r="T108" i="17"/>
  <c r="R47" i="17"/>
  <c r="G21" i="19"/>
  <c r="V15" i="17"/>
  <c r="U48" i="17"/>
  <c r="V107" i="17"/>
  <c r="N75" i="17"/>
  <c r="G114" i="19"/>
  <c r="P44" i="17"/>
  <c r="O45" i="17"/>
  <c r="P75" i="17"/>
  <c r="N13" i="17"/>
  <c r="T107" i="17"/>
  <c r="R46" i="17"/>
  <c r="U106" i="17"/>
  <c r="G84" i="17"/>
  <c r="N14" i="17"/>
  <c r="M47" i="17"/>
  <c r="T80" i="17"/>
  <c r="U14" i="17"/>
  <c r="S78" i="17"/>
  <c r="R49" i="17"/>
  <c r="N52" i="17"/>
  <c r="M85" i="17"/>
  <c r="R18" i="17"/>
  <c r="P82" i="17"/>
  <c r="N21" i="17"/>
  <c r="M54" i="17"/>
  <c r="M17" i="17"/>
  <c r="T50" i="17"/>
  <c r="R114" i="17"/>
  <c r="P53" i="17"/>
  <c r="T17" i="17"/>
  <c r="R81" i="17"/>
  <c r="P20" i="17"/>
  <c r="N84" i="17"/>
  <c r="Q109" i="17"/>
  <c r="O48" i="17"/>
  <c r="V81" i="17"/>
  <c r="U114" i="17"/>
  <c r="U77" i="17"/>
  <c r="S16" i="17"/>
  <c r="V75" i="17"/>
  <c r="P76" i="17"/>
  <c r="N15" i="17"/>
  <c r="G53" i="17"/>
  <c r="O44" i="17"/>
  <c r="P14" i="17"/>
  <c r="G52" i="19"/>
  <c r="M13" i="17"/>
  <c r="U76" i="17"/>
  <c r="S15" i="17"/>
  <c r="Q79" i="17"/>
  <c r="T106" i="17"/>
  <c r="G55" i="19"/>
  <c r="V16" i="17"/>
  <c r="G82" i="19"/>
  <c r="M14" i="17"/>
  <c r="T47" i="17"/>
  <c r="S18" i="17"/>
  <c r="Q82" i="17"/>
  <c r="O21" i="17"/>
  <c r="V54" i="17"/>
  <c r="S112" i="17"/>
  <c r="Q51" i="17"/>
  <c r="V23" i="17"/>
  <c r="Q14" i="17"/>
  <c r="O78" i="17"/>
  <c r="V111" i="17"/>
  <c r="U19" i="17"/>
  <c r="S83" i="17"/>
  <c r="Q22" i="17"/>
  <c r="O86" i="17"/>
  <c r="V78" i="17"/>
  <c r="U111" i="17"/>
  <c r="S50" i="17"/>
  <c r="Q114" i="17"/>
  <c r="O53" i="17"/>
  <c r="V86" i="17"/>
  <c r="R78" i="17"/>
  <c r="P17" i="17"/>
  <c r="N81" i="17"/>
  <c r="T14" i="17"/>
  <c r="M77" i="17"/>
  <c r="T110" i="17"/>
  <c r="G54" i="17"/>
  <c r="Q45" i="17"/>
  <c r="V77" i="17"/>
  <c r="O76" i="17"/>
  <c r="T13" i="17"/>
  <c r="G85" i="19"/>
  <c r="N44" i="17"/>
  <c r="Q108" i="17"/>
  <c r="V13" i="17"/>
  <c r="G113" i="19"/>
  <c r="M76" i="17"/>
  <c r="T109" i="17"/>
  <c r="R48" i="17"/>
  <c r="S106" i="17"/>
  <c r="P77" i="17"/>
  <c r="N16" i="17"/>
  <c r="T75" i="17"/>
  <c r="Q13" i="17"/>
  <c r="G83" i="17"/>
  <c r="V108" i="17"/>
  <c r="U16" i="17"/>
  <c r="T112" i="17"/>
  <c r="R51" i="17"/>
  <c r="N54" i="17"/>
  <c r="M48" i="17"/>
  <c r="T81" i="17"/>
  <c r="R20" i="17"/>
  <c r="P84" i="17"/>
  <c r="N23" i="17"/>
  <c r="R108" i="17"/>
  <c r="P47" i="17"/>
  <c r="M19" i="17"/>
  <c r="T52" i="17"/>
  <c r="S47" i="17"/>
  <c r="Q111" i="17"/>
  <c r="O50" i="17"/>
  <c r="V46" i="17"/>
  <c r="U79" i="17"/>
  <c r="N77" i="17"/>
  <c r="R14" i="17"/>
  <c r="P78" i="17"/>
  <c r="G115" i="19"/>
  <c r="P45" i="17"/>
  <c r="G86" i="17"/>
  <c r="M44" i="17"/>
  <c r="R77" i="17"/>
  <c r="G116" i="19"/>
  <c r="V45" i="17"/>
  <c r="U78" i="17"/>
  <c r="S17" i="17"/>
  <c r="R106" i="17"/>
  <c r="S107" i="17"/>
  <c r="Q46" i="17"/>
  <c r="R76" i="17"/>
  <c r="V106" i="17"/>
  <c r="G54" i="19"/>
  <c r="M16" i="17"/>
  <c r="U81" i="17"/>
  <c r="S20" i="17"/>
  <c r="Q84" i="17"/>
  <c r="O23" i="17"/>
  <c r="V17" i="17"/>
  <c r="U50" i="17"/>
  <c r="S114" i="17"/>
  <c r="Q53" i="17"/>
  <c r="S77" i="17"/>
  <c r="Q16" i="17"/>
  <c r="O80" i="17"/>
  <c r="V113" i="17"/>
  <c r="U21" i="17"/>
  <c r="R116" i="17"/>
  <c r="N86" i="17"/>
  <c r="N49" i="17"/>
  <c r="T115" i="17"/>
  <c r="Q50" i="17"/>
  <c r="V22" i="17"/>
  <c r="O81" i="17"/>
  <c r="U22" i="17"/>
  <c r="R13" i="19"/>
  <c r="O51" i="19"/>
  <c r="AA77" i="17"/>
  <c r="O16" i="19"/>
  <c r="X49" i="17"/>
  <c r="W82" i="17"/>
  <c r="AA83" i="17"/>
  <c r="Y22" i="17"/>
  <c r="W86" i="17"/>
  <c r="AB83" i="17"/>
  <c r="P77" i="19"/>
  <c r="N16" i="19"/>
  <c r="R17" i="19"/>
  <c r="P81" i="19"/>
  <c r="N20" i="19"/>
  <c r="R21" i="19"/>
  <c r="P85" i="19"/>
  <c r="N24" i="19"/>
  <c r="Z20" i="17"/>
  <c r="W14" i="17"/>
  <c r="AA15" i="17"/>
  <c r="Y79" i="17"/>
  <c r="W18" i="17"/>
  <c r="AA19" i="17"/>
  <c r="Y83" i="17"/>
  <c r="W22" i="17"/>
  <c r="AA23" i="17"/>
  <c r="W107" i="17"/>
  <c r="Z18" i="17"/>
  <c r="H53" i="17"/>
  <c r="X77" i="17"/>
  <c r="AB78" i="17"/>
  <c r="Z17" i="17"/>
  <c r="X81" i="17"/>
  <c r="AB82" i="17"/>
  <c r="Z21" i="17"/>
  <c r="X85" i="17"/>
  <c r="AB86" i="17"/>
  <c r="Y53" i="17"/>
  <c r="R75" i="19"/>
  <c r="N75" i="19"/>
  <c r="Q76" i="19"/>
  <c r="O15" i="19"/>
  <c r="M79" i="19"/>
  <c r="Q80" i="19"/>
  <c r="O19" i="19"/>
  <c r="M83" i="19"/>
  <c r="Q84" i="19"/>
  <c r="O23" i="19"/>
  <c r="P13" i="19"/>
  <c r="P14" i="19"/>
  <c r="H51" i="19"/>
  <c r="R14" i="19"/>
  <c r="P78" i="19"/>
  <c r="N17" i="19"/>
  <c r="R18" i="19"/>
  <c r="P82" i="19"/>
  <c r="N21" i="19"/>
  <c r="R22" i="19"/>
  <c r="P86" i="19"/>
  <c r="O17" i="21"/>
  <c r="S85" i="17"/>
  <c r="V80" i="17"/>
  <c r="O55" i="17"/>
  <c r="O18" i="17"/>
  <c r="U84" i="17"/>
  <c r="R19" i="17"/>
  <c r="N22" i="17"/>
  <c r="P50" i="17"/>
  <c r="M22" i="17"/>
  <c r="V85" i="17"/>
  <c r="Y44" i="17"/>
  <c r="Q77" i="19"/>
  <c r="Y18" i="17"/>
  <c r="M82" i="19"/>
  <c r="Q83" i="19"/>
  <c r="O22" i="19"/>
  <c r="M86" i="19"/>
  <c r="R83" i="19"/>
  <c r="W45" i="17"/>
  <c r="AA46" i="17"/>
  <c r="W49" i="17"/>
  <c r="AA50" i="17"/>
  <c r="W53" i="17"/>
  <c r="AA54" i="17"/>
  <c r="N18" i="21"/>
  <c r="P20" i="19"/>
  <c r="M14" i="19"/>
  <c r="Q15" i="19"/>
  <c r="O79" i="19"/>
  <c r="M18" i="19"/>
  <c r="Q19" i="19"/>
  <c r="O83" i="19"/>
  <c r="M22" i="19"/>
  <c r="Q23" i="19"/>
  <c r="M107" i="19"/>
  <c r="P18" i="19"/>
  <c r="H53" i="19"/>
  <c r="N77" i="19"/>
  <c r="R78" i="19"/>
  <c r="P17" i="19"/>
  <c r="N81" i="19"/>
  <c r="R82" i="19"/>
  <c r="P21" i="19"/>
  <c r="N85" i="19"/>
  <c r="R86" i="19"/>
  <c r="O53" i="19"/>
  <c r="AA75" i="17"/>
  <c r="W75" i="17"/>
  <c r="R45" i="19"/>
  <c r="N48" i="19"/>
  <c r="R49" i="19"/>
  <c r="N52" i="19"/>
  <c r="R53" i="19"/>
  <c r="Y13" i="17"/>
  <c r="AB79" i="17"/>
  <c r="H21" i="17"/>
  <c r="I21" i="17" s="1"/>
  <c r="C13" i="21" s="1"/>
  <c r="W46" i="17"/>
  <c r="AA47" i="17"/>
  <c r="W50" i="17"/>
  <c r="AA51" i="17"/>
  <c r="W54" i="17"/>
  <c r="P55" i="17"/>
  <c r="T19" i="17"/>
  <c r="T113" i="17"/>
  <c r="V20" i="17"/>
  <c r="S117" i="17"/>
  <c r="O79" i="17"/>
  <c r="U20" i="17"/>
  <c r="Q23" i="17"/>
  <c r="R86" i="17"/>
  <c r="N86" i="19"/>
  <c r="W76" i="17"/>
  <c r="R46" i="19"/>
  <c r="AA79" i="17"/>
  <c r="O18" i="19"/>
  <c r="X51" i="17"/>
  <c r="R52" i="19"/>
  <c r="X55" i="17"/>
  <c r="Z44" i="17"/>
  <c r="M45" i="19"/>
  <c r="Q46" i="19"/>
  <c r="M49" i="19"/>
  <c r="Q50" i="19"/>
  <c r="M53" i="19"/>
  <c r="Q54" i="19"/>
  <c r="N44" i="19"/>
  <c r="C17" i="21"/>
  <c r="H83" i="17"/>
  <c r="Z48" i="17"/>
  <c r="Z52" i="17"/>
  <c r="Y45" i="17"/>
  <c r="W117" i="17"/>
  <c r="Y46" i="17"/>
  <c r="W110" i="17"/>
  <c r="Y50" i="17"/>
  <c r="W114" i="17"/>
  <c r="Y54" i="17"/>
  <c r="X80" i="17"/>
  <c r="Z22" i="17"/>
  <c r="Q75" i="19"/>
  <c r="M75" i="19"/>
  <c r="AB45" i="17"/>
  <c r="X48" i="17"/>
  <c r="AB49" i="17"/>
  <c r="X52" i="17"/>
  <c r="AB53" i="17"/>
  <c r="O13" i="19"/>
  <c r="R79" i="19"/>
  <c r="H21" i="19"/>
  <c r="M46" i="19"/>
  <c r="Q47" i="19"/>
  <c r="Q24" i="17"/>
  <c r="U113" i="17"/>
  <c r="U82" i="17"/>
  <c r="Q85" i="17"/>
  <c r="N20" i="17"/>
  <c r="T86" i="17"/>
  <c r="P48" i="17"/>
  <c r="M20" i="17"/>
  <c r="R117" i="17"/>
  <c r="V83" i="17"/>
  <c r="S55" i="17"/>
  <c r="AB77" i="17"/>
  <c r="C18" i="21"/>
  <c r="M76" i="19"/>
  <c r="W78" i="17"/>
  <c r="Q79" i="19"/>
  <c r="N51" i="19"/>
  <c r="AB52" i="17"/>
  <c r="N55" i="19"/>
  <c r="P44" i="19"/>
  <c r="X14" i="17"/>
  <c r="AB15" i="17"/>
  <c r="Z79" i="17"/>
  <c r="X18" i="17"/>
  <c r="AB19" i="17"/>
  <c r="Z83" i="17"/>
  <c r="X22" i="17"/>
  <c r="AB23" i="17"/>
  <c r="X44" i="17"/>
  <c r="M17" i="21"/>
  <c r="H83" i="19"/>
  <c r="P48" i="19"/>
  <c r="P52" i="19"/>
  <c r="O45" i="19"/>
  <c r="M117" i="19"/>
  <c r="O46" i="19"/>
  <c r="M110" i="19"/>
  <c r="O50" i="19"/>
  <c r="M114" i="19"/>
  <c r="O54" i="19"/>
  <c r="N80" i="19"/>
  <c r="P22" i="19"/>
  <c r="H22" i="17"/>
  <c r="I22" i="17" s="1"/>
  <c r="C14" i="21" s="1"/>
  <c r="Z75" i="17"/>
  <c r="H52" i="17"/>
  <c r="W77" i="17"/>
  <c r="AA78" i="17"/>
  <c r="Y17" i="17"/>
  <c r="W81" i="17"/>
  <c r="AA82" i="17"/>
  <c r="Y21" i="17"/>
  <c r="W85" i="17"/>
  <c r="AA86" i="17"/>
  <c r="W13" i="17"/>
  <c r="Y55" i="17"/>
  <c r="Z76" i="17"/>
  <c r="X15" i="17"/>
  <c r="AB16" i="17"/>
  <c r="Z80" i="17"/>
  <c r="X19" i="17"/>
  <c r="AB20" i="17"/>
  <c r="Z84" i="17"/>
  <c r="X23" i="17"/>
  <c r="AB24" i="17"/>
  <c r="X13" i="17"/>
  <c r="H20" i="17"/>
  <c r="I20" i="17" s="1"/>
  <c r="C12" i="21" s="1"/>
  <c r="R83" i="17"/>
  <c r="M82" i="17"/>
  <c r="R54" i="17"/>
  <c r="U55" i="17"/>
  <c r="Q17" i="17"/>
  <c r="V114" i="17"/>
  <c r="S86" i="17"/>
  <c r="N83" i="17"/>
  <c r="T24" i="17"/>
  <c r="R77" i="19"/>
  <c r="X45" i="17"/>
  <c r="M78" i="19"/>
  <c r="AB48" i="17"/>
  <c r="Y20" i="17"/>
  <c r="W84" i="17"/>
  <c r="AA85" i="17"/>
  <c r="Y24" i="17"/>
  <c r="Y49" i="17"/>
  <c r="H84" i="17"/>
  <c r="I84" i="17" s="1"/>
  <c r="E14" i="21" s="1"/>
  <c r="N14" i="19"/>
  <c r="R15" i="19"/>
  <c r="P79" i="19"/>
  <c r="N18" i="19"/>
  <c r="R19" i="19"/>
  <c r="P83" i="19"/>
  <c r="N22" i="19"/>
  <c r="R23" i="19"/>
  <c r="X78" i="17"/>
  <c r="H54" i="17"/>
  <c r="Y77" i="17"/>
  <c r="W16" i="17"/>
  <c r="AA17" i="17"/>
  <c r="Y81" i="17"/>
  <c r="W20" i="17"/>
  <c r="AA21" i="17"/>
  <c r="Y85" i="17"/>
  <c r="W24" i="17"/>
  <c r="H86" i="17"/>
  <c r="W109" i="17"/>
  <c r="H23" i="17"/>
  <c r="I23" i="17" s="1"/>
  <c r="C15" i="21" s="1"/>
  <c r="AB76" i="17"/>
  <c r="Z15" i="17"/>
  <c r="X79" i="17"/>
  <c r="AB80" i="17"/>
  <c r="Z19" i="17"/>
  <c r="X83" i="17"/>
  <c r="AB84" i="17"/>
  <c r="Z23" i="17"/>
  <c r="W115" i="17"/>
  <c r="H22" i="19"/>
  <c r="P75" i="19"/>
  <c r="H52" i="19"/>
  <c r="I52" i="19" s="1"/>
  <c r="N13" i="21" s="1"/>
  <c r="M77" i="19"/>
  <c r="Q78" i="19"/>
  <c r="O17" i="19"/>
  <c r="M81" i="19"/>
  <c r="Q82" i="19"/>
  <c r="O21" i="19"/>
  <c r="S52" i="17"/>
  <c r="V51" i="17"/>
  <c r="S23" i="17"/>
  <c r="P83" i="17"/>
  <c r="M55" i="17"/>
  <c r="R111" i="17"/>
  <c r="T55" i="17"/>
  <c r="O52" i="17"/>
  <c r="W111" i="17"/>
  <c r="Y14" i="17"/>
  <c r="N47" i="19"/>
  <c r="R48" i="19"/>
  <c r="AA81" i="17"/>
  <c r="O20" i="19"/>
  <c r="M84" i="19"/>
  <c r="Q85" i="19"/>
  <c r="O24" i="19"/>
  <c r="O49" i="19"/>
  <c r="H84" i="19"/>
  <c r="W47" i="17"/>
  <c r="AA48" i="17"/>
  <c r="W51" i="17"/>
  <c r="AA52" i="17"/>
  <c r="W55" i="17"/>
  <c r="N78" i="19"/>
  <c r="H54" i="19"/>
  <c r="O77" i="19"/>
  <c r="M16" i="19"/>
  <c r="Q17" i="19"/>
  <c r="O81" i="19"/>
  <c r="M20" i="19"/>
  <c r="Q21" i="19"/>
  <c r="O85" i="19"/>
  <c r="M24" i="19"/>
  <c r="H86" i="19"/>
  <c r="M109" i="19"/>
  <c r="H23" i="19"/>
  <c r="I23" i="19" s="1"/>
  <c r="M15" i="21" s="1"/>
  <c r="R76" i="19"/>
  <c r="P15" i="19"/>
  <c r="N79" i="19"/>
  <c r="R80" i="19"/>
  <c r="P19" i="19"/>
  <c r="N83" i="19"/>
  <c r="R84" i="19"/>
  <c r="P23" i="19"/>
  <c r="M115" i="19"/>
  <c r="N78" i="17"/>
  <c r="P22" i="17"/>
  <c r="M80" i="17"/>
  <c r="R52" i="17"/>
  <c r="N55" i="17"/>
  <c r="U53" i="17"/>
  <c r="V112" i="17"/>
  <c r="S84" i="17"/>
  <c r="T22" i="17"/>
  <c r="N82" i="19"/>
  <c r="H85" i="17"/>
  <c r="I85" i="17" s="1"/>
  <c r="E15" i="21" s="1"/>
  <c r="X47" i="17"/>
  <c r="W80" i="17"/>
  <c r="Q81" i="19"/>
  <c r="X53" i="17"/>
  <c r="AB54" i="17"/>
  <c r="H55" i="17"/>
  <c r="M47" i="19"/>
  <c r="Q48" i="19"/>
  <c r="M51" i="19"/>
  <c r="Q52" i="19"/>
  <c r="M55" i="19"/>
  <c r="H24" i="17"/>
  <c r="I24" i="17" s="1"/>
  <c r="C16" i="21" s="1"/>
  <c r="Z46" i="17"/>
  <c r="Z50" i="17"/>
  <c r="Z54" i="17"/>
  <c r="AA44" i="17"/>
  <c r="Z16" i="17"/>
  <c r="H82" i="17"/>
  <c r="W108" i="17"/>
  <c r="O47" i="17"/>
  <c r="Q116" i="17"/>
  <c r="V49" i="17"/>
  <c r="S21" i="17"/>
  <c r="O24" i="17"/>
  <c r="P81" i="17"/>
  <c r="M53" i="17"/>
  <c r="T53" i="17"/>
  <c r="U116" i="17"/>
  <c r="AB13" i="17"/>
  <c r="Y51" i="17"/>
  <c r="H85" i="19"/>
  <c r="I85" i="19" s="1"/>
  <c r="O15" i="21" s="1"/>
  <c r="Y16" i="17"/>
  <c r="M80" i="19"/>
  <c r="AB50" i="17"/>
  <c r="N53" i="19"/>
  <c r="R54" i="19"/>
  <c r="H55" i="19"/>
  <c r="Z77" i="17"/>
  <c r="X16" i="17"/>
  <c r="AB17" i="17"/>
  <c r="Z81" i="17"/>
  <c r="X20" i="17"/>
  <c r="AB21" i="17"/>
  <c r="Z85" i="17"/>
  <c r="X24" i="17"/>
  <c r="H24" i="19"/>
  <c r="P46" i="19"/>
  <c r="P59" i="19" s="1"/>
  <c r="P50" i="19"/>
  <c r="P54" i="19"/>
  <c r="Q44" i="19"/>
  <c r="P16" i="19"/>
  <c r="H82" i="19"/>
  <c r="I82" i="19" s="1"/>
  <c r="O12" i="21" s="1"/>
  <c r="M108" i="19"/>
  <c r="O48" i="19"/>
  <c r="M112" i="19"/>
  <c r="O52" i="19"/>
  <c r="M116" i="19"/>
  <c r="N84" i="19"/>
  <c r="AB75" i="17"/>
  <c r="Z53" i="17"/>
  <c r="Z49" i="17"/>
  <c r="Z45" i="17"/>
  <c r="N23" i="19"/>
  <c r="M52" i="19"/>
  <c r="M50" i="19"/>
  <c r="W48" i="17"/>
  <c r="AA45" i="17"/>
  <c r="Z24" i="17"/>
  <c r="AA13" i="17"/>
  <c r="AB55" i="17"/>
  <c r="AA76" i="17"/>
  <c r="X84" i="17"/>
  <c r="Y48" i="17"/>
  <c r="G50" i="15"/>
  <c r="G48" i="15"/>
  <c r="G58" i="15"/>
  <c r="G47" i="15"/>
  <c r="G57" i="15"/>
  <c r="G63" i="15"/>
  <c r="G65" i="15"/>
  <c r="G51" i="15"/>
  <c r="G92" i="15"/>
  <c r="G54" i="15"/>
  <c r="G53" i="15"/>
  <c r="G89" i="15"/>
  <c r="G79" i="15"/>
  <c r="G56" i="15"/>
  <c r="G46" i="15"/>
  <c r="G98" i="15"/>
  <c r="G49" i="15"/>
  <c r="G59" i="15"/>
  <c r="G55" i="15"/>
  <c r="G52" i="15"/>
  <c r="R46" i="15"/>
  <c r="H84" i="15"/>
  <c r="G86" i="15"/>
  <c r="H96" i="15"/>
  <c r="R58" i="15"/>
  <c r="R48" i="15"/>
  <c r="G83" i="15"/>
  <c r="G119" i="15"/>
  <c r="G112" i="15"/>
  <c r="H81" i="15"/>
  <c r="G80" i="15"/>
  <c r="G88" i="15"/>
  <c r="R52" i="15"/>
  <c r="R57" i="15"/>
  <c r="G85" i="15"/>
  <c r="G125" i="15"/>
  <c r="G122" i="15"/>
  <c r="H90" i="15"/>
  <c r="H79" i="15"/>
  <c r="R59" i="15"/>
  <c r="R56" i="15"/>
  <c r="G113" i="15"/>
  <c r="G129" i="15"/>
  <c r="G115" i="15"/>
  <c r="G124" i="15"/>
  <c r="H87" i="15"/>
  <c r="H85" i="15"/>
  <c r="H92" i="15"/>
  <c r="R55" i="15"/>
  <c r="R47" i="15"/>
  <c r="H80" i="15"/>
  <c r="H83" i="15"/>
  <c r="G87" i="15"/>
  <c r="G82" i="15"/>
  <c r="R60" i="15"/>
  <c r="R49" i="15"/>
  <c r="H82" i="15"/>
  <c r="G123" i="15"/>
  <c r="G91" i="15"/>
  <c r="R54" i="15"/>
  <c r="G81" i="15"/>
  <c r="G118" i="15"/>
  <c r="G131" i="15"/>
  <c r="G84" i="15"/>
  <c r="H86" i="15"/>
  <c r="H98" i="15"/>
  <c r="G90" i="15"/>
  <c r="R51" i="15"/>
  <c r="R50" i="15"/>
  <c r="G120" i="15"/>
  <c r="G121" i="15"/>
  <c r="G114" i="15"/>
  <c r="G116" i="15"/>
  <c r="M117" i="15"/>
  <c r="M120" i="15"/>
  <c r="N89" i="15"/>
  <c r="N91" i="15"/>
  <c r="P84" i="15"/>
  <c r="P85" i="15"/>
  <c r="M90" i="15"/>
  <c r="M80" i="15"/>
  <c r="Q85" i="15"/>
  <c r="Q89" i="15"/>
  <c r="R91" i="15"/>
  <c r="R88" i="15"/>
  <c r="O90" i="15"/>
  <c r="O54" i="15"/>
  <c r="O52" i="15"/>
  <c r="P57" i="15"/>
  <c r="Q53" i="15"/>
  <c r="Q56" i="15"/>
  <c r="M57" i="15"/>
  <c r="M59" i="15"/>
  <c r="H57" i="15"/>
  <c r="H59" i="15"/>
  <c r="N49" i="15"/>
  <c r="N60" i="15"/>
  <c r="P86" i="15"/>
  <c r="R89" i="15"/>
  <c r="P47" i="15"/>
  <c r="M47" i="15"/>
  <c r="M113" i="15"/>
  <c r="N92" i="15"/>
  <c r="P83" i="15"/>
  <c r="P90" i="15"/>
  <c r="M87" i="15"/>
  <c r="M92" i="15"/>
  <c r="Q83" i="15"/>
  <c r="Q88" i="15"/>
  <c r="R84" i="15"/>
  <c r="R86" i="15"/>
  <c r="O93" i="15"/>
  <c r="O88" i="15"/>
  <c r="O47" i="15"/>
  <c r="O51" i="15"/>
  <c r="P46" i="15"/>
  <c r="P49" i="15"/>
  <c r="Q57" i="15"/>
  <c r="Q49" i="15"/>
  <c r="M50" i="15"/>
  <c r="M53" i="15"/>
  <c r="H63" i="15"/>
  <c r="H52" i="15"/>
  <c r="N55" i="15"/>
  <c r="N59" i="15"/>
  <c r="P87" i="15"/>
  <c r="M46" i="15"/>
  <c r="H88" i="15"/>
  <c r="H91" i="15"/>
  <c r="M123" i="15"/>
  <c r="M119" i="15"/>
  <c r="N90" i="15"/>
  <c r="N84" i="15"/>
  <c r="P88" i="15"/>
  <c r="P82" i="15"/>
  <c r="M91" i="15"/>
  <c r="M79" i="15"/>
  <c r="Q79" i="15"/>
  <c r="Q84" i="15"/>
  <c r="R82" i="15"/>
  <c r="R87" i="15"/>
  <c r="O86" i="15"/>
  <c r="O91" i="15"/>
  <c r="O50" i="15"/>
  <c r="P53" i="15"/>
  <c r="P56" i="15"/>
  <c r="Q60" i="15"/>
  <c r="Q55" i="15"/>
  <c r="M56" i="15"/>
  <c r="M52" i="15"/>
  <c r="H54" i="15"/>
  <c r="H50" i="15"/>
  <c r="N48" i="15"/>
  <c r="N52" i="15"/>
  <c r="M114" i="15"/>
  <c r="N80" i="15"/>
  <c r="O79" i="15"/>
  <c r="O48" i="15"/>
  <c r="H58" i="15"/>
  <c r="G96" i="15"/>
  <c r="M116" i="15"/>
  <c r="M112" i="15"/>
  <c r="N83" i="15"/>
  <c r="N79" i="15"/>
  <c r="P81" i="15"/>
  <c r="P80" i="15"/>
  <c r="M84" i="15"/>
  <c r="Q87" i="15"/>
  <c r="Q82" i="15"/>
  <c r="R81" i="15"/>
  <c r="O89" i="15"/>
  <c r="O85" i="15"/>
  <c r="O46" i="15"/>
  <c r="O57" i="15"/>
  <c r="P60" i="15"/>
  <c r="P50" i="15"/>
  <c r="Q59" i="15"/>
  <c r="Q48" i="15"/>
  <c r="M49" i="15"/>
  <c r="M60" i="15"/>
  <c r="H49" i="15"/>
  <c r="N54" i="15"/>
  <c r="N51" i="15"/>
  <c r="Q51" i="15"/>
  <c r="M122" i="15"/>
  <c r="M118" i="15"/>
  <c r="N88" i="15"/>
  <c r="N93" i="15"/>
  <c r="P92" i="15"/>
  <c r="M89" i="15"/>
  <c r="M93" i="15"/>
  <c r="Q80" i="15"/>
  <c r="Q81" i="15"/>
  <c r="R79" i="15"/>
  <c r="R80" i="15"/>
  <c r="O82" i="15"/>
  <c r="O84" i="15"/>
  <c r="O56" i="15"/>
  <c r="O60" i="15"/>
  <c r="P55" i="15"/>
  <c r="P59" i="15"/>
  <c r="Q54" i="15"/>
  <c r="Q52" i="15"/>
  <c r="M58" i="15"/>
  <c r="M55" i="15"/>
  <c r="H55" i="15"/>
  <c r="H46" i="15"/>
  <c r="I46" i="15" s="1"/>
  <c r="H56" i="15"/>
  <c r="N47" i="15"/>
  <c r="N58" i="15"/>
  <c r="M81" i="15"/>
  <c r="O59" i="15"/>
  <c r="N56" i="15"/>
  <c r="R53" i="15"/>
  <c r="M115" i="15"/>
  <c r="M126" i="15"/>
  <c r="N81" i="15"/>
  <c r="N86" i="15"/>
  <c r="P79" i="15"/>
  <c r="P91" i="15"/>
  <c r="M82" i="15"/>
  <c r="M86" i="15"/>
  <c r="Q86" i="15"/>
  <c r="Q91" i="15"/>
  <c r="R93" i="15"/>
  <c r="R83" i="15"/>
  <c r="O87" i="15"/>
  <c r="O83" i="15"/>
  <c r="O49" i="15"/>
  <c r="O53" i="15"/>
  <c r="P48" i="15"/>
  <c r="P52" i="15"/>
  <c r="Q47" i="15"/>
  <c r="Q50" i="15"/>
  <c r="M51" i="15"/>
  <c r="M48" i="15"/>
  <c r="H48" i="15"/>
  <c r="H65" i="15"/>
  <c r="N57" i="15"/>
  <c r="M83" i="15"/>
  <c r="R85" i="15"/>
  <c r="P51" i="15"/>
  <c r="H51" i="15"/>
  <c r="H89" i="15"/>
  <c r="G117" i="15"/>
  <c r="M121" i="15"/>
  <c r="M125" i="15"/>
  <c r="N87" i="15"/>
  <c r="N85" i="15"/>
  <c r="P93" i="15"/>
  <c r="P89" i="15"/>
  <c r="M88" i="15"/>
  <c r="M85" i="15"/>
  <c r="Q93" i="15"/>
  <c r="Q90" i="15"/>
  <c r="R92" i="15"/>
  <c r="R90" i="15"/>
  <c r="O80" i="15"/>
  <c r="O81" i="15"/>
  <c r="O55" i="15"/>
  <c r="O58" i="15"/>
  <c r="P54" i="15"/>
  <c r="P58" i="15"/>
  <c r="Q58" i="15"/>
  <c r="M54" i="15"/>
  <c r="H47" i="15"/>
  <c r="H53" i="15"/>
  <c r="N50" i="15"/>
  <c r="N46" i="15"/>
  <c r="M124" i="15"/>
  <c r="N82" i="15"/>
  <c r="Q92" i="15"/>
  <c r="O92" i="15"/>
  <c r="Q46" i="15"/>
  <c r="N53" i="15"/>
  <c r="AA13" i="15"/>
  <c r="AA20" i="15"/>
  <c r="AA19" i="15"/>
  <c r="AA26" i="15"/>
  <c r="AA18" i="15"/>
  <c r="AA25" i="15"/>
  <c r="AA14" i="15"/>
  <c r="AA21" i="15"/>
  <c r="AA17" i="15"/>
  <c r="AA24" i="15"/>
  <c r="AA16" i="15"/>
  <c r="AA23" i="15"/>
  <c r="AA27" i="15"/>
  <c r="AA15" i="15"/>
  <c r="AA22" i="15"/>
  <c r="H32" i="15"/>
  <c r="H17" i="15"/>
  <c r="H24" i="15"/>
  <c r="H30" i="15"/>
  <c r="H18" i="15"/>
  <c r="H25" i="15"/>
  <c r="H19" i="15"/>
  <c r="H26" i="15"/>
  <c r="H20" i="15"/>
  <c r="H13" i="15"/>
  <c r="H22" i="15"/>
  <c r="H14" i="15"/>
  <c r="H21" i="15"/>
  <c r="H15" i="15"/>
  <c r="H16" i="15"/>
  <c r="H23" i="15"/>
  <c r="V11" i="15"/>
  <c r="L22" i="15"/>
  <c r="L19" i="15"/>
  <c r="L21" i="15"/>
  <c r="AB11" i="15"/>
  <c r="N11" i="15"/>
  <c r="T11" i="15"/>
  <c r="L23" i="15"/>
  <c r="L16" i="15"/>
  <c r="L15" i="15"/>
  <c r="M11" i="15"/>
  <c r="U11" i="15"/>
  <c r="L13" i="15"/>
  <c r="L17" i="15"/>
  <c r="L20" i="15"/>
  <c r="L26" i="15"/>
  <c r="O11" i="15"/>
  <c r="W11" i="15"/>
  <c r="L14" i="15"/>
  <c r="P11" i="15"/>
  <c r="X11" i="15"/>
  <c r="L25" i="15"/>
  <c r="Q11" i="15"/>
  <c r="Y11" i="15"/>
  <c r="R11" i="15"/>
  <c r="Z11" i="15"/>
  <c r="G11" i="15"/>
  <c r="G18" i="15" s="1"/>
  <c r="S11" i="15"/>
  <c r="AZ68" i="1"/>
  <c r="AZ67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X68" i="1"/>
  <c r="AX67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V68" i="1"/>
  <c r="AV67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R68" i="1"/>
  <c r="AR67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P68" i="1"/>
  <c r="AP67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N68" i="1"/>
  <c r="AN67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7" i="1"/>
  <c r="AL68" i="1"/>
  <c r="AL5" i="1"/>
  <c r="I24" i="19" l="1"/>
  <c r="M16" i="21" s="1"/>
  <c r="AC86" i="19"/>
  <c r="AE86" i="19" s="1"/>
  <c r="AD86" i="19" s="1"/>
  <c r="I51" i="19"/>
  <c r="N12" i="21" s="1"/>
  <c r="I83" i="19"/>
  <c r="O13" i="21" s="1"/>
  <c r="I81" i="19"/>
  <c r="O11" i="21" s="1"/>
  <c r="I79" i="19"/>
  <c r="O9" i="21" s="1"/>
  <c r="I86" i="19"/>
  <c r="O16" i="21" s="1"/>
  <c r="I17" i="19"/>
  <c r="M9" i="21" s="1"/>
  <c r="I86" i="17"/>
  <c r="E16" i="21" s="1"/>
  <c r="AC14" i="17"/>
  <c r="AE14" i="17" s="1"/>
  <c r="G6" i="21" s="1"/>
  <c r="I48" i="17"/>
  <c r="D9" i="21" s="1"/>
  <c r="I59" i="19"/>
  <c r="I13" i="19"/>
  <c r="M5" i="21" s="1"/>
  <c r="I84" i="19"/>
  <c r="O14" i="21" s="1"/>
  <c r="I22" i="19"/>
  <c r="M14" i="21" s="1"/>
  <c r="I46" i="19"/>
  <c r="N7" i="21" s="1"/>
  <c r="I77" i="19"/>
  <c r="O7" i="21" s="1"/>
  <c r="R28" i="19"/>
  <c r="I83" i="17"/>
  <c r="E13" i="21" s="1"/>
  <c r="I45" i="17"/>
  <c r="D6" i="21" s="1"/>
  <c r="I78" i="19"/>
  <c r="O8" i="21" s="1"/>
  <c r="M28" i="19"/>
  <c r="AC84" i="19"/>
  <c r="AE84" i="19" s="1"/>
  <c r="AD84" i="19" s="1"/>
  <c r="D18" i="21"/>
  <c r="AA28" i="17"/>
  <c r="AC13" i="19"/>
  <c r="AE13" i="19" s="1"/>
  <c r="Y90" i="17"/>
  <c r="S17" i="21"/>
  <c r="I45" i="19"/>
  <c r="N6" i="21" s="1"/>
  <c r="AC83" i="19"/>
  <c r="AE83" i="19" s="1"/>
  <c r="AD83" i="19" s="1"/>
  <c r="AC44" i="19"/>
  <c r="AE44" i="19" s="1"/>
  <c r="I21" i="19"/>
  <c r="M13" i="21" s="1"/>
  <c r="AC53" i="19"/>
  <c r="AE53" i="19" s="1"/>
  <c r="AD53" i="19" s="1"/>
  <c r="I75" i="17"/>
  <c r="E5" i="21" s="1"/>
  <c r="Y28" i="17"/>
  <c r="AC20" i="19"/>
  <c r="AE20" i="19" s="1"/>
  <c r="Q12" i="21" s="1"/>
  <c r="Z28" i="17"/>
  <c r="AC75" i="19"/>
  <c r="AC23" i="19"/>
  <c r="AE23" i="19" s="1"/>
  <c r="Q15" i="21" s="1"/>
  <c r="AC24" i="19"/>
  <c r="AE24" i="19" s="1"/>
  <c r="AD24" i="19" s="1"/>
  <c r="AC78" i="19"/>
  <c r="AE78" i="19" s="1"/>
  <c r="AD78" i="19" s="1"/>
  <c r="I18" i="21"/>
  <c r="AC75" i="17"/>
  <c r="AE75" i="17" s="1"/>
  <c r="AD75" i="17" s="1"/>
  <c r="R59" i="19"/>
  <c r="AC21" i="19"/>
  <c r="AE21" i="19" s="1"/>
  <c r="AD21" i="19" s="1"/>
  <c r="M121" i="19"/>
  <c r="AC19" i="19"/>
  <c r="AE19" i="19" s="1"/>
  <c r="AD19" i="19" s="1"/>
  <c r="N28" i="19"/>
  <c r="AC15" i="17"/>
  <c r="AE15" i="17" s="1"/>
  <c r="AD15" i="17" s="1"/>
  <c r="I78" i="17"/>
  <c r="E8" i="21" s="1"/>
  <c r="AC46" i="17"/>
  <c r="AE46" i="17" s="1"/>
  <c r="AD46" i="17" s="1"/>
  <c r="AC55" i="19"/>
  <c r="AE55" i="19" s="1"/>
  <c r="AD55" i="19" s="1"/>
  <c r="O90" i="19"/>
  <c r="AC52" i="17"/>
  <c r="AE52" i="17" s="1"/>
  <c r="H13" i="21" s="1"/>
  <c r="W121" i="17"/>
  <c r="AC78" i="17"/>
  <c r="AE78" i="17" s="1"/>
  <c r="AD78" i="17" s="1"/>
  <c r="AC51" i="19"/>
  <c r="AE51" i="19" s="1"/>
  <c r="AD51" i="19" s="1"/>
  <c r="W28" i="17"/>
  <c r="AC50" i="19"/>
  <c r="AE50" i="19" s="1"/>
  <c r="R11" i="21" s="1"/>
  <c r="I46" i="17"/>
  <c r="D7" i="21" s="1"/>
  <c r="AA59" i="17"/>
  <c r="I55" i="17"/>
  <c r="D16" i="21" s="1"/>
  <c r="I54" i="17"/>
  <c r="D15" i="21" s="1"/>
  <c r="I48" i="19"/>
  <c r="N9" i="21" s="1"/>
  <c r="W59" i="17"/>
  <c r="AC82" i="17"/>
  <c r="AE82" i="17" s="1"/>
  <c r="AD82" i="17" s="1"/>
  <c r="I59" i="17"/>
  <c r="Y59" i="17"/>
  <c r="I75" i="19"/>
  <c r="O5" i="21" s="1"/>
  <c r="I82" i="17"/>
  <c r="E12" i="21" s="1"/>
  <c r="AC80" i="17"/>
  <c r="AE80" i="17" s="1"/>
  <c r="AD80" i="17" s="1"/>
  <c r="Q28" i="19"/>
  <c r="AC14" i="19"/>
  <c r="AE14" i="19" s="1"/>
  <c r="AD14" i="19" s="1"/>
  <c r="AB59" i="17"/>
  <c r="I44" i="17"/>
  <c r="D5" i="21" s="1"/>
  <c r="I50" i="19"/>
  <c r="N11" i="21" s="1"/>
  <c r="AC81" i="17"/>
  <c r="AE81" i="17" s="1"/>
  <c r="I11" i="21" s="1"/>
  <c r="Z59" i="17"/>
  <c r="AC52" i="19"/>
  <c r="AE52" i="19" s="1"/>
  <c r="AD52" i="19" s="1"/>
  <c r="AC80" i="19"/>
  <c r="AE80" i="19" s="1"/>
  <c r="AD80" i="19" s="1"/>
  <c r="AB90" i="17"/>
  <c r="AC54" i="19"/>
  <c r="AE54" i="19" s="1"/>
  <c r="R15" i="21" s="1"/>
  <c r="AC45" i="19"/>
  <c r="AE45" i="19" s="1"/>
  <c r="AD45" i="19" s="1"/>
  <c r="AC85" i="19"/>
  <c r="AE85" i="19" s="1"/>
  <c r="AD85" i="19" s="1"/>
  <c r="AC18" i="19"/>
  <c r="AE18" i="19" s="1"/>
  <c r="AD18" i="19" s="1"/>
  <c r="AC82" i="19"/>
  <c r="AE82" i="19" s="1"/>
  <c r="AD82" i="19" s="1"/>
  <c r="AC18" i="17"/>
  <c r="AE18" i="17" s="1"/>
  <c r="G10" i="21" s="1"/>
  <c r="Q17" i="21"/>
  <c r="R90" i="19"/>
  <c r="AA90" i="17"/>
  <c r="AC19" i="17"/>
  <c r="AE19" i="17" s="1"/>
  <c r="AD19" i="17" s="1"/>
  <c r="AC48" i="17"/>
  <c r="AE48" i="17" s="1"/>
  <c r="AD48" i="17" s="1"/>
  <c r="AC47" i="17"/>
  <c r="AE47" i="17" s="1"/>
  <c r="AD47" i="17" s="1"/>
  <c r="AC83" i="17"/>
  <c r="AE83" i="17" s="1"/>
  <c r="AD83" i="17" s="1"/>
  <c r="AC81" i="19"/>
  <c r="AE81" i="19" s="1"/>
  <c r="AD81" i="19" s="1"/>
  <c r="M90" i="19"/>
  <c r="AC15" i="19"/>
  <c r="AE15" i="19" s="1"/>
  <c r="Q7" i="21" s="1"/>
  <c r="Z90" i="17"/>
  <c r="AC20" i="17"/>
  <c r="AE20" i="17" s="1"/>
  <c r="AD20" i="17" s="1"/>
  <c r="M59" i="19"/>
  <c r="Q90" i="19"/>
  <c r="W90" i="17"/>
  <c r="AC22" i="17"/>
  <c r="AE22" i="17" s="1"/>
  <c r="AD22" i="17" s="1"/>
  <c r="P28" i="19"/>
  <c r="AC79" i="19"/>
  <c r="AE79" i="19" s="1"/>
  <c r="AD79" i="19" s="1"/>
  <c r="X90" i="17"/>
  <c r="AC45" i="17"/>
  <c r="AE45" i="17" s="1"/>
  <c r="AD45" i="17" s="1"/>
  <c r="AC50" i="17"/>
  <c r="AE50" i="17" s="1"/>
  <c r="AD50" i="17" s="1"/>
  <c r="AC16" i="17"/>
  <c r="AE16" i="17" s="1"/>
  <c r="AD16" i="17" s="1"/>
  <c r="AC51" i="17"/>
  <c r="AE51" i="17" s="1"/>
  <c r="H12" i="21" s="1"/>
  <c r="AC13" i="17"/>
  <c r="AE13" i="17" s="1"/>
  <c r="AD13" i="17" s="1"/>
  <c r="AC86" i="17"/>
  <c r="AE86" i="17" s="1"/>
  <c r="AD86" i="17" s="1"/>
  <c r="AC54" i="17"/>
  <c r="AE54" i="17" s="1"/>
  <c r="AD54" i="17" s="1"/>
  <c r="AC53" i="17"/>
  <c r="AE53" i="17" s="1"/>
  <c r="H14" i="21" s="1"/>
  <c r="AC25" i="19"/>
  <c r="AE25" i="19" s="1"/>
  <c r="Q19" i="21" s="1"/>
  <c r="AC24" i="17"/>
  <c r="AE24" i="17" s="1"/>
  <c r="AD24" i="17" s="1"/>
  <c r="AC21" i="17"/>
  <c r="AE21" i="17" s="1"/>
  <c r="G13" i="21" s="1"/>
  <c r="AC47" i="19"/>
  <c r="AE47" i="19" s="1"/>
  <c r="AD47" i="19" s="1"/>
  <c r="O59" i="19"/>
  <c r="X59" i="17"/>
  <c r="AC49" i="19"/>
  <c r="AE49" i="19" s="1"/>
  <c r="AD49" i="19" s="1"/>
  <c r="AC48" i="19"/>
  <c r="AE48" i="19" s="1"/>
  <c r="AD48" i="19" s="1"/>
  <c r="N90" i="19"/>
  <c r="AC22" i="19"/>
  <c r="AE22" i="19" s="1"/>
  <c r="Q14" i="21" s="1"/>
  <c r="AC17" i="19"/>
  <c r="AE17" i="19" s="1"/>
  <c r="Q9" i="21" s="1"/>
  <c r="AC76" i="19"/>
  <c r="AE76" i="19" s="1"/>
  <c r="AD76" i="19" s="1"/>
  <c r="AC49" i="17"/>
  <c r="AE49" i="17" s="1"/>
  <c r="H10" i="21" s="1"/>
  <c r="AC23" i="17"/>
  <c r="AE23" i="17" s="1"/>
  <c r="AD23" i="17" s="1"/>
  <c r="AC76" i="17"/>
  <c r="AE76" i="17" s="1"/>
  <c r="AD76" i="17" s="1"/>
  <c r="AC44" i="17"/>
  <c r="AE44" i="17" s="1"/>
  <c r="AD44" i="17" s="1"/>
  <c r="AC17" i="17"/>
  <c r="AE17" i="17" s="1"/>
  <c r="AD17" i="17" s="1"/>
  <c r="AC85" i="17"/>
  <c r="AE85" i="17" s="1"/>
  <c r="AD85" i="17" s="1"/>
  <c r="AC79" i="17"/>
  <c r="AE79" i="17" s="1"/>
  <c r="AD79" i="17" s="1"/>
  <c r="N59" i="19"/>
  <c r="AC55" i="17"/>
  <c r="AE55" i="17" s="1"/>
  <c r="H16" i="21" s="1"/>
  <c r="X28" i="17"/>
  <c r="I53" i="17"/>
  <c r="D14" i="21" s="1"/>
  <c r="V121" i="17"/>
  <c r="S6" i="21"/>
  <c r="AC16" i="19"/>
  <c r="AE16" i="19" s="1"/>
  <c r="AD16" i="19" s="1"/>
  <c r="P90" i="19"/>
  <c r="O28" i="19"/>
  <c r="I55" i="19"/>
  <c r="N16" i="21" s="1"/>
  <c r="I53" i="19"/>
  <c r="N14" i="21" s="1"/>
  <c r="I18" i="19"/>
  <c r="M10" i="21" s="1"/>
  <c r="I54" i="19"/>
  <c r="N15" i="21" s="1"/>
  <c r="AB28" i="17"/>
  <c r="AC77" i="17"/>
  <c r="AE77" i="17" s="1"/>
  <c r="AD77" i="17" s="1"/>
  <c r="T28" i="17"/>
  <c r="Q59" i="19"/>
  <c r="AC84" i="17"/>
  <c r="AE84" i="17" s="1"/>
  <c r="AD84" i="17" s="1"/>
  <c r="AC46" i="19"/>
  <c r="AE46" i="19" s="1"/>
  <c r="AD46" i="19" s="1"/>
  <c r="M18" i="21"/>
  <c r="I52" i="17"/>
  <c r="D13" i="21" s="1"/>
  <c r="N17" i="21"/>
  <c r="M59" i="17"/>
  <c r="AC77" i="19"/>
  <c r="AE77" i="19" s="1"/>
  <c r="AD77" i="19" s="1"/>
  <c r="T90" i="17"/>
  <c r="I92" i="17"/>
  <c r="AE92" i="17" s="1"/>
  <c r="AE93" i="17" s="1"/>
  <c r="I25" i="21" s="1"/>
  <c r="I19" i="19"/>
  <c r="M11" i="21" s="1"/>
  <c r="V28" i="17"/>
  <c r="O59" i="17"/>
  <c r="N90" i="17"/>
  <c r="O28" i="17"/>
  <c r="U59" i="17"/>
  <c r="AC56" i="17"/>
  <c r="AC92" i="19"/>
  <c r="I92" i="19"/>
  <c r="AE92" i="19" s="1"/>
  <c r="AE93" i="19" s="1"/>
  <c r="AC92" i="17"/>
  <c r="I80" i="17"/>
  <c r="E10" i="21" s="1"/>
  <c r="I16" i="19"/>
  <c r="M8" i="21" s="1"/>
  <c r="T121" i="17"/>
  <c r="R90" i="17"/>
  <c r="T59" i="17"/>
  <c r="S90" i="17"/>
  <c r="Q90" i="17"/>
  <c r="AC87" i="19"/>
  <c r="AC61" i="19"/>
  <c r="I61" i="19"/>
  <c r="AE61" i="19" s="1"/>
  <c r="N59" i="17"/>
  <c r="M90" i="17"/>
  <c r="AC87" i="17"/>
  <c r="I15" i="19"/>
  <c r="M7" i="21" s="1"/>
  <c r="S121" i="17"/>
  <c r="N28" i="17"/>
  <c r="S28" i="17"/>
  <c r="R28" i="17"/>
  <c r="U90" i="17"/>
  <c r="Q121" i="17"/>
  <c r="AC56" i="19"/>
  <c r="I77" i="17"/>
  <c r="E7" i="21" s="1"/>
  <c r="I28" i="19"/>
  <c r="P90" i="17"/>
  <c r="U28" i="17"/>
  <c r="O90" i="17"/>
  <c r="AC30" i="17"/>
  <c r="I30" i="17"/>
  <c r="AE30" i="17" s="1"/>
  <c r="I90" i="17"/>
  <c r="E18" i="21"/>
  <c r="O18" i="21"/>
  <c r="M28" i="17"/>
  <c r="D17" i="21"/>
  <c r="S59" i="17"/>
  <c r="I61" i="17"/>
  <c r="AE61" i="17" s="1"/>
  <c r="AC61" i="17"/>
  <c r="AC30" i="19"/>
  <c r="I30" i="19"/>
  <c r="AE30" i="19" s="1"/>
  <c r="E17" i="21"/>
  <c r="R121" i="17"/>
  <c r="Q28" i="17"/>
  <c r="P59" i="17"/>
  <c r="R59" i="17"/>
  <c r="V59" i="17"/>
  <c r="I81" i="17"/>
  <c r="E11" i="21" s="1"/>
  <c r="I76" i="17"/>
  <c r="E6" i="21" s="1"/>
  <c r="I51" i="17"/>
  <c r="D12" i="21" s="1"/>
  <c r="I20" i="19"/>
  <c r="M12" i="21" s="1"/>
  <c r="V90" i="17"/>
  <c r="U121" i="17"/>
  <c r="Q59" i="17"/>
  <c r="P28" i="17"/>
  <c r="AC25" i="17"/>
  <c r="I24" i="21"/>
  <c r="I79" i="17"/>
  <c r="E9" i="21" s="1"/>
  <c r="I14" i="19"/>
  <c r="M6" i="21" s="1"/>
  <c r="I81" i="15"/>
  <c r="AD14" i="17"/>
  <c r="G17" i="21"/>
  <c r="I79" i="15"/>
  <c r="AE75" i="19"/>
  <c r="AD75" i="19" s="1"/>
  <c r="I51" i="15"/>
  <c r="I55" i="15"/>
  <c r="I54" i="15"/>
  <c r="I56" i="15"/>
  <c r="I63" i="15"/>
  <c r="P96" i="15"/>
  <c r="I86" i="15"/>
  <c r="I91" i="15"/>
  <c r="I82" i="15"/>
  <c r="I89" i="15"/>
  <c r="I59" i="15"/>
  <c r="I58" i="15"/>
  <c r="I47" i="15"/>
  <c r="P63" i="15"/>
  <c r="O63" i="15"/>
  <c r="I52" i="15"/>
  <c r="I57" i="15"/>
  <c r="AC48" i="15"/>
  <c r="AD48" i="15" s="1"/>
  <c r="I92" i="15"/>
  <c r="AC58" i="15"/>
  <c r="AD58" i="15" s="1"/>
  <c r="I87" i="15"/>
  <c r="I18" i="15"/>
  <c r="R63" i="15"/>
  <c r="I50" i="15"/>
  <c r="N63" i="15"/>
  <c r="AC60" i="15"/>
  <c r="AD60" i="15" s="1"/>
  <c r="O96" i="15"/>
  <c r="AC91" i="15"/>
  <c r="AD91" i="15" s="1"/>
  <c r="AC53" i="15"/>
  <c r="AD53" i="15" s="1"/>
  <c r="AC80" i="15"/>
  <c r="AD80" i="15" s="1"/>
  <c r="AC47" i="15"/>
  <c r="AD47" i="15" s="1"/>
  <c r="AC49" i="15"/>
  <c r="AD49" i="15" s="1"/>
  <c r="AC52" i="15"/>
  <c r="AD52" i="15" s="1"/>
  <c r="AC46" i="15"/>
  <c r="M63" i="15"/>
  <c r="AC50" i="15"/>
  <c r="AD50" i="15" s="1"/>
  <c r="AC90" i="15"/>
  <c r="AD90" i="15" s="1"/>
  <c r="I90" i="15"/>
  <c r="I83" i="15"/>
  <c r="R96" i="15"/>
  <c r="AC84" i="15"/>
  <c r="AD84" i="15" s="1"/>
  <c r="M96" i="15"/>
  <c r="AC79" i="15"/>
  <c r="AC87" i="15"/>
  <c r="AD87" i="15" s="1"/>
  <c r="Q63" i="15"/>
  <c r="I53" i="15"/>
  <c r="AC85" i="15"/>
  <c r="AD85" i="15" s="1"/>
  <c r="AC93" i="15"/>
  <c r="AD93" i="15" s="1"/>
  <c r="N96" i="15"/>
  <c r="AC56" i="15"/>
  <c r="AD56" i="15" s="1"/>
  <c r="AC59" i="15"/>
  <c r="AD59" i="15" s="1"/>
  <c r="AC98" i="15"/>
  <c r="I98" i="15"/>
  <c r="AD98" i="15" s="1"/>
  <c r="I96" i="15"/>
  <c r="AC88" i="15"/>
  <c r="AD88" i="15" s="1"/>
  <c r="AC65" i="15"/>
  <c r="I65" i="15"/>
  <c r="AD65" i="15" s="1"/>
  <c r="AC86" i="15"/>
  <c r="AD86" i="15" s="1"/>
  <c r="AC89" i="15"/>
  <c r="AD89" i="15" s="1"/>
  <c r="AC57" i="15"/>
  <c r="AD57" i="15" s="1"/>
  <c r="I85" i="15"/>
  <c r="I84" i="15"/>
  <c r="AC54" i="15"/>
  <c r="AD54" i="15" s="1"/>
  <c r="I48" i="15"/>
  <c r="AC82" i="15"/>
  <c r="AD82" i="15" s="1"/>
  <c r="AC81" i="15"/>
  <c r="AD81" i="15" s="1"/>
  <c r="AC55" i="15"/>
  <c r="AD55" i="15" s="1"/>
  <c r="M129" i="15"/>
  <c r="I88" i="15"/>
  <c r="AC83" i="15"/>
  <c r="AD83" i="15" s="1"/>
  <c r="AC51" i="15"/>
  <c r="AD51" i="15" s="1"/>
  <c r="I49" i="15"/>
  <c r="Q96" i="15"/>
  <c r="AC92" i="15"/>
  <c r="AD92" i="15" s="1"/>
  <c r="I80" i="15"/>
  <c r="W17" i="15"/>
  <c r="W24" i="15"/>
  <c r="W16" i="15"/>
  <c r="W23" i="15"/>
  <c r="W27" i="15"/>
  <c r="W15" i="15"/>
  <c r="W22" i="15"/>
  <c r="W14" i="15"/>
  <c r="W21" i="15"/>
  <c r="W13" i="15"/>
  <c r="W20" i="15"/>
  <c r="W19" i="15"/>
  <c r="W26" i="15"/>
  <c r="W18" i="15"/>
  <c r="W25" i="15"/>
  <c r="O17" i="15"/>
  <c r="O24" i="15"/>
  <c r="O16" i="15"/>
  <c r="O23" i="15"/>
  <c r="O27" i="15"/>
  <c r="O25" i="15"/>
  <c r="O15" i="15"/>
  <c r="O22" i="15"/>
  <c r="O14" i="15"/>
  <c r="O21" i="15"/>
  <c r="O13" i="15"/>
  <c r="O19" i="15"/>
  <c r="O26" i="15"/>
  <c r="O20" i="15"/>
  <c r="O18" i="15"/>
  <c r="Z20" i="15"/>
  <c r="Z19" i="15"/>
  <c r="Z26" i="15"/>
  <c r="Z18" i="15"/>
  <c r="Z25" i="15"/>
  <c r="Z17" i="15"/>
  <c r="Z24" i="15"/>
  <c r="Z16" i="15"/>
  <c r="Z23" i="15"/>
  <c r="Z27" i="15"/>
  <c r="Z15" i="15"/>
  <c r="Z22" i="15"/>
  <c r="Z14" i="15"/>
  <c r="Z21" i="15"/>
  <c r="Z13" i="15"/>
  <c r="X18" i="15"/>
  <c r="X25" i="15"/>
  <c r="X17" i="15"/>
  <c r="X24" i="15"/>
  <c r="X16" i="15"/>
  <c r="X23" i="15"/>
  <c r="X27" i="15"/>
  <c r="X15" i="15"/>
  <c r="X22" i="15"/>
  <c r="X14" i="15"/>
  <c r="X21" i="15"/>
  <c r="X19" i="15"/>
  <c r="X13" i="15"/>
  <c r="X20" i="15"/>
  <c r="X26" i="15"/>
  <c r="U15" i="15"/>
  <c r="U22" i="15"/>
  <c r="U14" i="15"/>
  <c r="U21" i="15"/>
  <c r="U13" i="15"/>
  <c r="U20" i="15"/>
  <c r="U23" i="15"/>
  <c r="U19" i="15"/>
  <c r="U26" i="15"/>
  <c r="U17" i="15"/>
  <c r="U18" i="15"/>
  <c r="U25" i="15"/>
  <c r="U24" i="15"/>
  <c r="U16" i="15"/>
  <c r="U27" i="15"/>
  <c r="R20" i="15"/>
  <c r="R19" i="15"/>
  <c r="R26" i="15"/>
  <c r="R13" i="15"/>
  <c r="R18" i="15"/>
  <c r="R25" i="15"/>
  <c r="R17" i="15"/>
  <c r="R24" i="15"/>
  <c r="R16" i="15"/>
  <c r="R23" i="15"/>
  <c r="R27" i="15"/>
  <c r="R14" i="15"/>
  <c r="R21" i="15"/>
  <c r="R15" i="15"/>
  <c r="R22" i="15"/>
  <c r="P18" i="15"/>
  <c r="P25" i="15"/>
  <c r="P17" i="15"/>
  <c r="P24" i="15"/>
  <c r="P16" i="15"/>
  <c r="P23" i="15"/>
  <c r="P27" i="15"/>
  <c r="P15" i="15"/>
  <c r="P22" i="15"/>
  <c r="P19" i="15"/>
  <c r="P26" i="15"/>
  <c r="P14" i="15"/>
  <c r="P21" i="15"/>
  <c r="P20" i="15"/>
  <c r="P13" i="15"/>
  <c r="M22" i="15"/>
  <c r="M15" i="15"/>
  <c r="M21" i="15"/>
  <c r="M14" i="15"/>
  <c r="M13" i="15"/>
  <c r="M20" i="15"/>
  <c r="M26" i="15"/>
  <c r="M19" i="15"/>
  <c r="M24" i="15"/>
  <c r="M25" i="15"/>
  <c r="M18" i="15"/>
  <c r="M17" i="15"/>
  <c r="M27" i="15"/>
  <c r="M23" i="15"/>
  <c r="M16" i="15"/>
  <c r="T14" i="15"/>
  <c r="T21" i="15"/>
  <c r="T13" i="15"/>
  <c r="T20" i="15"/>
  <c r="T19" i="15"/>
  <c r="T26" i="15"/>
  <c r="T18" i="15"/>
  <c r="T25" i="15"/>
  <c r="T16" i="15"/>
  <c r="T17" i="15"/>
  <c r="T24" i="15"/>
  <c r="T23" i="15"/>
  <c r="T27" i="15"/>
  <c r="T15" i="15"/>
  <c r="T22" i="15"/>
  <c r="Y19" i="15"/>
  <c r="Y26" i="15"/>
  <c r="Y18" i="15"/>
  <c r="Y25" i="15"/>
  <c r="Y20" i="15"/>
  <c r="Y17" i="15"/>
  <c r="Y24" i="15"/>
  <c r="Y16" i="15"/>
  <c r="Y23" i="15"/>
  <c r="Y27" i="15"/>
  <c r="Y15" i="15"/>
  <c r="Y22" i="15"/>
  <c r="Y13" i="15"/>
  <c r="Y14" i="15"/>
  <c r="Y21" i="15"/>
  <c r="V16" i="15"/>
  <c r="V23" i="15"/>
  <c r="V27" i="15"/>
  <c r="V15" i="15"/>
  <c r="V22" i="15"/>
  <c r="V14" i="15"/>
  <c r="V21" i="15"/>
  <c r="V13" i="15"/>
  <c r="V17" i="15"/>
  <c r="V20" i="15"/>
  <c r="V18" i="15"/>
  <c r="V19" i="15"/>
  <c r="V26" i="15"/>
  <c r="V25" i="15"/>
  <c r="V24" i="15"/>
  <c r="S13" i="15"/>
  <c r="S20" i="15"/>
  <c r="S19" i="15"/>
  <c r="S26" i="15"/>
  <c r="S14" i="15"/>
  <c r="S21" i="15"/>
  <c r="S18" i="15"/>
  <c r="S25" i="15"/>
  <c r="S17" i="15"/>
  <c r="S24" i="15"/>
  <c r="S15" i="15"/>
  <c r="S22" i="15"/>
  <c r="S16" i="15"/>
  <c r="S23" i="15"/>
  <c r="S27" i="15"/>
  <c r="Q19" i="15"/>
  <c r="Q26" i="15"/>
  <c r="Q18" i="15"/>
  <c r="Q25" i="15"/>
  <c r="Q17" i="15"/>
  <c r="Q24" i="15"/>
  <c r="Q16" i="15"/>
  <c r="Q23" i="15"/>
  <c r="Q27" i="15"/>
  <c r="Q15" i="15"/>
  <c r="Q22" i="15"/>
  <c r="Q14" i="15"/>
  <c r="Q21" i="15"/>
  <c r="Q13" i="15"/>
  <c r="Q20" i="15"/>
  <c r="N16" i="15"/>
  <c r="N23" i="15"/>
  <c r="N27" i="15"/>
  <c r="N15" i="15"/>
  <c r="N22" i="15"/>
  <c r="N14" i="15"/>
  <c r="N21" i="15"/>
  <c r="N13" i="15"/>
  <c r="N20" i="15"/>
  <c r="N25" i="15"/>
  <c r="N19" i="15"/>
  <c r="N26" i="15"/>
  <c r="N18" i="15"/>
  <c r="N17" i="15"/>
  <c r="N24" i="15"/>
  <c r="G23" i="15"/>
  <c r="I23" i="15" s="1"/>
  <c r="G16" i="15"/>
  <c r="I16" i="15" s="1"/>
  <c r="G22" i="15"/>
  <c r="I22" i="15" s="1"/>
  <c r="G15" i="15"/>
  <c r="I15" i="15" s="1"/>
  <c r="G32" i="15"/>
  <c r="G21" i="15"/>
  <c r="I21" i="15" s="1"/>
  <c r="G14" i="15"/>
  <c r="I14" i="15" s="1"/>
  <c r="G30" i="15"/>
  <c r="G13" i="15"/>
  <c r="I13" i="15" s="1"/>
  <c r="G20" i="15"/>
  <c r="I20" i="15" s="1"/>
  <c r="G25" i="15"/>
  <c r="I25" i="15" s="1"/>
  <c r="G26" i="15"/>
  <c r="I26" i="15" s="1"/>
  <c r="G19" i="15"/>
  <c r="I19" i="15" s="1"/>
  <c r="G24" i="15"/>
  <c r="I24" i="15" s="1"/>
  <c r="G17" i="15"/>
  <c r="I17" i="15" s="1"/>
  <c r="AB14" i="15"/>
  <c r="AB21" i="15"/>
  <c r="AB13" i="15"/>
  <c r="AB22" i="15"/>
  <c r="AB20" i="15"/>
  <c r="AB19" i="15"/>
  <c r="AB26" i="15"/>
  <c r="AB18" i="15"/>
  <c r="AB25" i="15"/>
  <c r="AB23" i="15"/>
  <c r="AB17" i="15"/>
  <c r="AB24" i="15"/>
  <c r="AB16" i="15"/>
  <c r="AB27" i="15"/>
  <c r="AB15" i="15"/>
  <c r="AA30" i="15"/>
  <c r="AD20" i="19" l="1"/>
  <c r="I8" i="21"/>
  <c r="R16" i="21"/>
  <c r="Q18" i="21"/>
  <c r="R17" i="21"/>
  <c r="AD54" i="19"/>
  <c r="I9" i="21"/>
  <c r="H7" i="21"/>
  <c r="Q13" i="21"/>
  <c r="S12" i="21"/>
  <c r="I12" i="21"/>
  <c r="R18" i="21"/>
  <c r="I15" i="21"/>
  <c r="H15" i="21"/>
  <c r="H6" i="21"/>
  <c r="R12" i="21"/>
  <c r="G5" i="21"/>
  <c r="S5" i="21"/>
  <c r="AD18" i="17"/>
  <c r="AD15" i="19"/>
  <c r="R8" i="21"/>
  <c r="S10" i="21"/>
  <c r="AD22" i="19"/>
  <c r="I5" i="21"/>
  <c r="S8" i="21"/>
  <c r="R7" i="21"/>
  <c r="AD21" i="17"/>
  <c r="AD25" i="19"/>
  <c r="AD23" i="19"/>
  <c r="Q16" i="21"/>
  <c r="R10" i="21"/>
  <c r="G12" i="21"/>
  <c r="AD81" i="17"/>
  <c r="Q10" i="21"/>
  <c r="R14" i="21"/>
  <c r="S9" i="21"/>
  <c r="AD51" i="17"/>
  <c r="G11" i="21"/>
  <c r="G7" i="21"/>
  <c r="G16" i="21"/>
  <c r="Q6" i="21"/>
  <c r="S18" i="21"/>
  <c r="G9" i="21"/>
  <c r="S16" i="21"/>
  <c r="H18" i="21"/>
  <c r="S14" i="21"/>
  <c r="AD17" i="19"/>
  <c r="AD50" i="19"/>
  <c r="AC89" i="17"/>
  <c r="AE89" i="17" s="1"/>
  <c r="AE91" i="17" s="1"/>
  <c r="I23" i="21" s="1"/>
  <c r="G18" i="21"/>
  <c r="S7" i="21"/>
  <c r="AD52" i="17"/>
  <c r="I7" i="21"/>
  <c r="H11" i="21"/>
  <c r="AD49" i="17"/>
  <c r="H9" i="21"/>
  <c r="Q11" i="21"/>
  <c r="S11" i="21"/>
  <c r="AC89" i="19"/>
  <c r="AC91" i="19" s="1"/>
  <c r="AD55" i="17"/>
  <c r="I17" i="21"/>
  <c r="G14" i="21"/>
  <c r="R6" i="21"/>
  <c r="H5" i="21"/>
  <c r="R13" i="21"/>
  <c r="R9" i="21"/>
  <c r="H8" i="21"/>
  <c r="AD53" i="17"/>
  <c r="I14" i="21"/>
  <c r="S13" i="21"/>
  <c r="G8" i="21"/>
  <c r="I10" i="21"/>
  <c r="G15" i="21"/>
  <c r="H17" i="21"/>
  <c r="S15" i="21"/>
  <c r="AC58" i="19"/>
  <c r="AC60" i="19" s="1"/>
  <c r="AC58" i="17"/>
  <c r="AC60" i="17" s="1"/>
  <c r="Q8" i="21"/>
  <c r="AC27" i="17"/>
  <c r="AE27" i="17" s="1"/>
  <c r="S21" i="21" s="1"/>
  <c r="AC27" i="19"/>
  <c r="AE27" i="19" s="1"/>
  <c r="I13" i="21"/>
  <c r="I6" i="21"/>
  <c r="I16" i="21"/>
  <c r="AE31" i="19"/>
  <c r="Q25" i="21" s="1"/>
  <c r="Q24" i="21"/>
  <c r="H24" i="21"/>
  <c r="AE62" i="17"/>
  <c r="H25" i="21" s="1"/>
  <c r="AD25" i="17"/>
  <c r="AE25" i="17"/>
  <c r="AE62" i="19"/>
  <c r="R25" i="21" s="1"/>
  <c r="R24" i="21"/>
  <c r="AE87" i="19"/>
  <c r="AD87" i="19"/>
  <c r="AD89" i="19" s="1"/>
  <c r="AE56" i="19"/>
  <c r="R19" i="21" s="1"/>
  <c r="AD56" i="19"/>
  <c r="AE31" i="17"/>
  <c r="G24" i="21"/>
  <c r="S24" i="21"/>
  <c r="AE87" i="17"/>
  <c r="I19" i="21" s="1"/>
  <c r="AD87" i="17"/>
  <c r="AD56" i="17"/>
  <c r="AE56" i="17"/>
  <c r="H19" i="21" s="1"/>
  <c r="AD44" i="19"/>
  <c r="R5" i="21"/>
  <c r="AD13" i="19"/>
  <c r="Q5" i="21"/>
  <c r="AC27" i="15"/>
  <c r="AD27" i="15" s="1"/>
  <c r="AC13" i="15"/>
  <c r="AC95" i="15"/>
  <c r="AD79" i="15"/>
  <c r="AD46" i="15"/>
  <c r="AC62" i="15"/>
  <c r="AD62" i="15" s="1"/>
  <c r="AD64" i="15" s="1"/>
  <c r="V30" i="15"/>
  <c r="T30" i="15"/>
  <c r="AB30" i="15"/>
  <c r="S30" i="15"/>
  <c r="X30" i="15"/>
  <c r="Z30" i="15"/>
  <c r="U30" i="15"/>
  <c r="Y30" i="15"/>
  <c r="W30" i="15"/>
  <c r="AE58" i="19" l="1"/>
  <c r="AE60" i="19" s="1"/>
  <c r="R23" i="21" s="1"/>
  <c r="AD27" i="17"/>
  <c r="AD27" i="19"/>
  <c r="AE58" i="17"/>
  <c r="AE60" i="17" s="1"/>
  <c r="H23" i="21" s="1"/>
  <c r="AD89" i="17"/>
  <c r="AC91" i="17"/>
  <c r="AE89" i="19"/>
  <c r="AE91" i="19" s="1"/>
  <c r="AD58" i="17"/>
  <c r="AC29" i="19"/>
  <c r="AC29" i="17"/>
  <c r="AE29" i="17"/>
  <c r="G23" i="21" s="1"/>
  <c r="G21" i="21"/>
  <c r="AD58" i="19"/>
  <c r="G25" i="21"/>
  <c r="S25" i="21"/>
  <c r="S19" i="21"/>
  <c r="G19" i="21"/>
  <c r="I21" i="21"/>
  <c r="Q21" i="21"/>
  <c r="AE29" i="19"/>
  <c r="Q23" i="21" s="1"/>
  <c r="AD13" i="15"/>
  <c r="AD95" i="15"/>
  <c r="AD97" i="15" s="1"/>
  <c r="AC97" i="15"/>
  <c r="AC64" i="15"/>
  <c r="A70" i="1"/>
  <c r="R21" i="21" l="1"/>
  <c r="H21" i="21"/>
  <c r="M118" i="17"/>
  <c r="N113" i="17"/>
  <c r="P108" i="17"/>
  <c r="O106" i="17"/>
  <c r="P110" i="17"/>
  <c r="O115" i="17"/>
  <c r="P115" i="17"/>
  <c r="N106" i="17"/>
  <c r="G109" i="17"/>
  <c r="O113" i="17"/>
  <c r="O108" i="17"/>
  <c r="O109" i="17"/>
  <c r="G116" i="17"/>
  <c r="N108" i="17"/>
  <c r="M114" i="17"/>
  <c r="N118" i="17"/>
  <c r="G110" i="17"/>
  <c r="P118" i="17"/>
  <c r="M108" i="17"/>
  <c r="O111" i="17"/>
  <c r="M115" i="17"/>
  <c r="M117" i="17"/>
  <c r="P116" i="17"/>
  <c r="N112" i="17"/>
  <c r="M106" i="17"/>
  <c r="M116" i="17"/>
  <c r="G123" i="17"/>
  <c r="G121" i="17"/>
  <c r="G108" i="17"/>
  <c r="P107" i="17"/>
  <c r="G117" i="17"/>
  <c r="P109" i="17"/>
  <c r="G113" i="17"/>
  <c r="P111" i="17"/>
  <c r="N115" i="17"/>
  <c r="P113" i="17"/>
  <c r="N117" i="17"/>
  <c r="N111" i="17"/>
  <c r="O112" i="17"/>
  <c r="O118" i="17"/>
  <c r="P114" i="17"/>
  <c r="G106" i="17"/>
  <c r="P112" i="17"/>
  <c r="O116" i="17"/>
  <c r="P106" i="17"/>
  <c r="P121" i="17" s="1"/>
  <c r="N110" i="17"/>
  <c r="O107" i="17"/>
  <c r="O117" i="17"/>
  <c r="M111" i="17"/>
  <c r="M110" i="17"/>
  <c r="G107" i="17"/>
  <c r="P117" i="17"/>
  <c r="M107" i="17"/>
  <c r="N116" i="17"/>
  <c r="M109" i="17"/>
  <c r="N107" i="17"/>
  <c r="O110" i="17"/>
  <c r="O114" i="17"/>
  <c r="M113" i="17"/>
  <c r="G112" i="17"/>
  <c r="G111" i="17"/>
  <c r="N109" i="17"/>
  <c r="G114" i="17"/>
  <c r="N114" i="17"/>
  <c r="M112" i="17"/>
  <c r="G115" i="17"/>
  <c r="S23" i="21"/>
  <c r="N115" i="19"/>
  <c r="AA110" i="17"/>
  <c r="O111" i="19"/>
  <c r="O115" i="19"/>
  <c r="R114" i="19"/>
  <c r="Y117" i="17"/>
  <c r="P115" i="19"/>
  <c r="P23" i="18"/>
  <c r="O22" i="18"/>
  <c r="M16" i="18"/>
  <c r="V13" i="18"/>
  <c r="V22" i="18"/>
  <c r="M117" i="18"/>
  <c r="V79" i="18"/>
  <c r="P80" i="18"/>
  <c r="U50" i="18"/>
  <c r="G45" i="20"/>
  <c r="R15" i="20"/>
  <c r="G17" i="18"/>
  <c r="Q47" i="18"/>
  <c r="R44" i="18"/>
  <c r="V106" i="18"/>
  <c r="N115" i="18"/>
  <c r="G92" i="20"/>
  <c r="G61" i="18"/>
  <c r="M21" i="18"/>
  <c r="M14" i="18"/>
  <c r="T13" i="18"/>
  <c r="T22" i="18"/>
  <c r="P78" i="20"/>
  <c r="T79" i="18"/>
  <c r="M87" i="18"/>
  <c r="U116" i="18"/>
  <c r="G83" i="20"/>
  <c r="P21" i="18"/>
  <c r="Q24" i="18"/>
  <c r="T78" i="18"/>
  <c r="P85" i="18"/>
  <c r="R45" i="20"/>
  <c r="N115" i="20"/>
  <c r="N116" i="20"/>
  <c r="Q20" i="18"/>
  <c r="M48" i="18"/>
  <c r="V24" i="18"/>
  <c r="M51" i="18"/>
  <c r="Q56" i="18"/>
  <c r="T114" i="18"/>
  <c r="S77" i="18"/>
  <c r="M108" i="20"/>
  <c r="Q15" i="18"/>
  <c r="Q23" i="18"/>
  <c r="R22" i="18"/>
  <c r="U82" i="18"/>
  <c r="Q83" i="18"/>
  <c r="R56" i="20"/>
  <c r="N46" i="18"/>
  <c r="N55" i="18"/>
  <c r="N44" i="18"/>
  <c r="O47" i="18"/>
  <c r="P52" i="18"/>
  <c r="M111" i="18"/>
  <c r="T81" i="18"/>
  <c r="N15" i="18"/>
  <c r="G15" i="18"/>
  <c r="R21" i="18"/>
  <c r="S18" i="18"/>
  <c r="G84" i="20"/>
  <c r="R85" i="18"/>
  <c r="R108" i="18"/>
  <c r="S44" i="18"/>
  <c r="M106" i="20"/>
  <c r="P111" i="18"/>
  <c r="X82" i="18"/>
  <c r="AB112" i="17"/>
  <c r="AB116" i="17"/>
  <c r="Y113" i="17"/>
  <c r="N113" i="19"/>
  <c r="T23" i="18"/>
  <c r="R24" i="18"/>
  <c r="R20" i="18"/>
  <c r="M52" i="18"/>
  <c r="M45" i="18"/>
  <c r="S109" i="18"/>
  <c r="S84" i="18"/>
  <c r="G92" i="18"/>
  <c r="M19" i="18"/>
  <c r="R24" i="20"/>
  <c r="Q54" i="20"/>
  <c r="U15" i="18"/>
  <c r="G59" i="20"/>
  <c r="Q49" i="18"/>
  <c r="N108" i="18"/>
  <c r="G75" i="20"/>
  <c r="Q21" i="18"/>
  <c r="P18" i="18"/>
  <c r="N20" i="18"/>
  <c r="M17" i="20"/>
  <c r="N14" i="20"/>
  <c r="O109" i="18"/>
  <c r="O75" i="20"/>
  <c r="Q76" i="18"/>
  <c r="M54" i="18"/>
  <c r="N17" i="18"/>
  <c r="M22" i="18"/>
  <c r="T21" i="18"/>
  <c r="T25" i="18"/>
  <c r="P86" i="20"/>
  <c r="T85" i="18"/>
  <c r="N80" i="18"/>
  <c r="R46" i="18"/>
  <c r="R55" i="18"/>
  <c r="G22" i="20"/>
  <c r="S19" i="18"/>
  <c r="N56" i="18"/>
  <c r="P19" i="18"/>
  <c r="S47" i="18"/>
  <c r="V81" i="18"/>
  <c r="U54" i="18"/>
  <c r="O13" i="18"/>
  <c r="N18" i="18"/>
  <c r="U23" i="18"/>
  <c r="U24" i="18"/>
  <c r="G111" i="18"/>
  <c r="U83" i="18"/>
  <c r="O76" i="18"/>
  <c r="S50" i="18"/>
  <c r="T47" i="18"/>
  <c r="M46" i="18"/>
  <c r="G30" i="18"/>
  <c r="S15" i="18"/>
  <c r="T51" i="18"/>
  <c r="T52" i="18"/>
  <c r="N114" i="20"/>
  <c r="P115" i="18"/>
  <c r="G106" i="18"/>
  <c r="P17" i="18"/>
  <c r="O14" i="18"/>
  <c r="G24" i="18"/>
  <c r="G19" i="20"/>
  <c r="V14" i="18"/>
  <c r="M109" i="18"/>
  <c r="G85" i="20"/>
  <c r="O87" i="18"/>
  <c r="V47" i="18"/>
  <c r="V48" i="18"/>
  <c r="S56" i="18"/>
  <c r="Z111" i="17"/>
  <c r="R112" i="19"/>
  <c r="X115" i="17"/>
  <c r="H117" i="19"/>
  <c r="I117" i="19" s="1"/>
  <c r="P16" i="21" s="1"/>
  <c r="P17" i="21"/>
  <c r="R17" i="20"/>
  <c r="U25" i="18"/>
  <c r="V20" i="18"/>
  <c r="P50" i="18"/>
  <c r="P49" i="18"/>
  <c r="M109" i="20"/>
  <c r="R114" i="18"/>
  <c r="G86" i="20"/>
  <c r="P81" i="18"/>
  <c r="G83" i="18"/>
  <c r="S54" i="18"/>
  <c r="O116" i="18"/>
  <c r="G44" i="18"/>
  <c r="M24" i="18"/>
  <c r="M82" i="18"/>
  <c r="R52" i="20"/>
  <c r="T53" i="18"/>
  <c r="T118" i="18"/>
  <c r="S112" i="18"/>
  <c r="U21" i="18"/>
  <c r="S22" i="18"/>
  <c r="M56" i="18"/>
  <c r="T113" i="18"/>
  <c r="N114" i="18"/>
  <c r="T80" i="18"/>
  <c r="G123" i="18"/>
  <c r="R17" i="18"/>
  <c r="P24" i="18"/>
  <c r="O16" i="18"/>
  <c r="R13" i="20"/>
  <c r="R14" i="20"/>
  <c r="O117" i="18"/>
  <c r="P79" i="20"/>
  <c r="Q84" i="18"/>
  <c r="V46" i="18"/>
  <c r="R23" i="20"/>
  <c r="M47" i="18"/>
  <c r="T77" i="18"/>
  <c r="G17" i="20"/>
  <c r="Q47" i="20"/>
  <c r="V52" i="18"/>
  <c r="R53" i="18"/>
  <c r="R118" i="18"/>
  <c r="P108" i="18"/>
  <c r="Q108" i="18"/>
  <c r="S13" i="18"/>
  <c r="Q22" i="18"/>
  <c r="P20" i="18"/>
  <c r="G46" i="18"/>
  <c r="R25" i="20"/>
  <c r="Q109" i="18"/>
  <c r="G121" i="18"/>
  <c r="R80" i="18"/>
  <c r="Q50" i="20"/>
  <c r="R50" i="18"/>
  <c r="P85" i="20"/>
  <c r="V19" i="18"/>
  <c r="R51" i="20"/>
  <c r="Q48" i="20"/>
  <c r="S49" i="18"/>
  <c r="Q112" i="18"/>
  <c r="T17" i="18"/>
  <c r="R18" i="18"/>
  <c r="M44" i="18"/>
  <c r="G55" i="18"/>
  <c r="R113" i="18"/>
  <c r="M110" i="18"/>
  <c r="S76" i="18"/>
  <c r="M78" i="18"/>
  <c r="M79" i="18"/>
  <c r="V49" i="18"/>
  <c r="G117" i="20"/>
  <c r="P107" i="19"/>
  <c r="Z107" i="17"/>
  <c r="N111" i="19"/>
  <c r="AA113" i="17"/>
  <c r="R110" i="19"/>
  <c r="T16" i="18"/>
  <c r="M49" i="18"/>
  <c r="V15" i="18"/>
  <c r="P51" i="18"/>
  <c r="G112" i="20"/>
  <c r="N107" i="18"/>
  <c r="R112" i="18"/>
  <c r="U46" i="18"/>
  <c r="O23" i="18"/>
  <c r="P25" i="18"/>
  <c r="O83" i="18"/>
  <c r="Q49" i="20"/>
  <c r="M112" i="20"/>
  <c r="P16" i="18"/>
  <c r="G59" i="18"/>
  <c r="G24" i="20"/>
  <c r="G45" i="18"/>
  <c r="V50" i="18"/>
  <c r="Q45" i="18"/>
  <c r="N113" i="20"/>
  <c r="V86" i="18"/>
  <c r="G15" i="20"/>
  <c r="S25" i="18"/>
  <c r="T20" i="18"/>
  <c r="N49" i="18"/>
  <c r="U109" i="18"/>
  <c r="O110" i="18"/>
  <c r="T86" i="18"/>
  <c r="M77" i="18"/>
  <c r="U81" i="18"/>
  <c r="O81" i="18"/>
  <c r="U108" i="18"/>
  <c r="G21" i="18"/>
  <c r="M17" i="18"/>
  <c r="N25" i="18"/>
  <c r="O82" i="18"/>
  <c r="M75" i="18"/>
  <c r="G113" i="20"/>
  <c r="U112" i="18"/>
  <c r="G22" i="18"/>
  <c r="V17" i="18"/>
  <c r="T24" i="18"/>
  <c r="O45" i="18"/>
  <c r="G111" i="20"/>
  <c r="Q110" i="18"/>
  <c r="U84" i="18"/>
  <c r="N81" i="18"/>
  <c r="P77" i="20"/>
  <c r="V112" i="18"/>
  <c r="G13" i="20"/>
  <c r="N13" i="18"/>
  <c r="O24" i="18"/>
  <c r="N79" i="18"/>
  <c r="V45" i="18"/>
  <c r="V115" i="18"/>
  <c r="G114" i="20"/>
  <c r="N16" i="18"/>
  <c r="N17" i="20"/>
  <c r="U22" i="18"/>
  <c r="O56" i="18"/>
  <c r="V113" i="18"/>
  <c r="R106" i="18"/>
  <c r="G78" i="20"/>
  <c r="R82" i="18"/>
  <c r="Q79" i="18"/>
  <c r="M80" i="18"/>
  <c r="X111" i="17"/>
  <c r="N109" i="19"/>
  <c r="R16" i="20"/>
  <c r="G48" i="20"/>
  <c r="P53" i="18"/>
  <c r="G49" i="20"/>
  <c r="P56" i="18"/>
  <c r="Q111" i="18"/>
  <c r="M112" i="18"/>
  <c r="G21" i="20"/>
  <c r="M13" i="18"/>
  <c r="S23" i="18"/>
  <c r="T14" i="18"/>
  <c r="S83" i="18"/>
  <c r="M84" i="18"/>
  <c r="P54" i="18"/>
  <c r="Q51" i="18"/>
  <c r="U20" i="18"/>
  <c r="G13" i="18"/>
  <c r="N45" i="18"/>
  <c r="O54" i="18"/>
  <c r="M15" i="18"/>
  <c r="Q55" i="18"/>
  <c r="R52" i="18"/>
  <c r="V114" i="18"/>
  <c r="N118" i="18"/>
  <c r="G50" i="18"/>
  <c r="V18" i="18"/>
  <c r="G53" i="18"/>
  <c r="P77" i="18"/>
  <c r="Q53" i="18"/>
  <c r="O48" i="18"/>
  <c r="T106" i="18"/>
  <c r="P80" i="20"/>
  <c r="R81" i="18"/>
  <c r="O15" i="18"/>
  <c r="Q17" i="18"/>
  <c r="R14" i="18"/>
  <c r="Q75" i="18"/>
  <c r="R53" i="20"/>
  <c r="N118" i="20"/>
  <c r="N47" i="18"/>
  <c r="R16" i="18"/>
  <c r="R18" i="20"/>
  <c r="N51" i="18"/>
  <c r="P44" i="18"/>
  <c r="U110" i="18"/>
  <c r="G113" i="18"/>
  <c r="N112" i="20"/>
  <c r="R13" i="18"/>
  <c r="R25" i="18"/>
  <c r="G76" i="20"/>
  <c r="R79" i="18"/>
  <c r="G78" i="18"/>
  <c r="N54" i="18"/>
  <c r="O51" i="18"/>
  <c r="S20" i="18"/>
  <c r="N52" i="18"/>
  <c r="G51" i="18"/>
  <c r="R15" i="18"/>
  <c r="O55" i="18"/>
  <c r="Q48" i="18"/>
  <c r="G121" i="20"/>
  <c r="V82" i="18"/>
  <c r="U79" i="18"/>
  <c r="P84" i="18"/>
  <c r="O16" i="20"/>
  <c r="R108" i="19"/>
  <c r="Q46" i="20"/>
  <c r="G48" i="18"/>
  <c r="M116" i="18"/>
  <c r="R19" i="20"/>
  <c r="M18" i="18"/>
  <c r="G84" i="18"/>
  <c r="R44" i="20"/>
  <c r="T45" i="18"/>
  <c r="T115" i="18"/>
  <c r="R116" i="18"/>
  <c r="S81" i="18"/>
  <c r="Q13" i="18"/>
  <c r="O25" i="18"/>
  <c r="V21" i="18"/>
  <c r="V25" i="18"/>
  <c r="N113" i="18"/>
  <c r="V85" i="18"/>
  <c r="P86" i="18"/>
  <c r="G44" i="20"/>
  <c r="P15" i="18"/>
  <c r="G49" i="18"/>
  <c r="M81" i="18"/>
  <c r="V51" i="18"/>
  <c r="G50" i="20"/>
  <c r="R107" i="18"/>
  <c r="G14" i="20"/>
  <c r="O19" i="18"/>
  <c r="N53" i="18"/>
  <c r="G110" i="20"/>
  <c r="N19" i="18"/>
  <c r="R51" i="18"/>
  <c r="S48" i="18"/>
  <c r="M110" i="20"/>
  <c r="O111" i="18"/>
  <c r="Q46" i="18"/>
  <c r="N23" i="18"/>
  <c r="M25" i="18"/>
  <c r="U17" i="18"/>
  <c r="U18" i="18"/>
  <c r="H76" i="20"/>
  <c r="U75" i="18"/>
  <c r="N86" i="18"/>
  <c r="R54" i="18"/>
  <c r="S51" i="18"/>
  <c r="V16" i="18"/>
  <c r="T15" i="18"/>
  <c r="O49" i="18"/>
  <c r="R19" i="18"/>
  <c r="S55" i="18"/>
  <c r="T44" i="18"/>
  <c r="N106" i="20"/>
  <c r="P107" i="18"/>
  <c r="P81" i="20"/>
  <c r="N50" i="20"/>
  <c r="O21" i="18"/>
  <c r="N24" i="18"/>
  <c r="G18" i="18"/>
  <c r="G28" i="20"/>
  <c r="G20" i="20"/>
  <c r="G77" i="20"/>
  <c r="O84" i="18"/>
  <c r="T46" i="18"/>
  <c r="T55" i="18"/>
  <c r="Q20" i="20"/>
  <c r="T50" i="18"/>
  <c r="P45" i="18"/>
  <c r="G23" i="18"/>
  <c r="T19" i="18"/>
  <c r="U55" i="18"/>
  <c r="U48" i="18"/>
  <c r="P118" i="18"/>
  <c r="H116" i="17"/>
  <c r="N107" i="19"/>
  <c r="O109" i="19"/>
  <c r="AA117" i="17"/>
  <c r="AB108" i="17"/>
  <c r="Y109" i="17"/>
  <c r="N117" i="19"/>
  <c r="P112" i="18"/>
  <c r="S108" i="18"/>
  <c r="Q108" i="20"/>
  <c r="Q54" i="18"/>
  <c r="O17" i="18"/>
  <c r="P22" i="18"/>
  <c r="R78" i="18"/>
  <c r="O75" i="18"/>
  <c r="V56" i="18"/>
  <c r="M111" i="20"/>
  <c r="V116" i="18"/>
  <c r="U13" i="18"/>
  <c r="S14" i="18"/>
  <c r="S16" i="18"/>
  <c r="N48" i="18"/>
  <c r="M53" i="18"/>
  <c r="S117" i="18"/>
  <c r="N106" i="18"/>
  <c r="S87" i="18"/>
  <c r="G79" i="18"/>
  <c r="Q81" i="18"/>
  <c r="Q116" i="18"/>
  <c r="G52" i="18"/>
  <c r="G28" i="18"/>
  <c r="N14" i="18"/>
  <c r="N78" i="18"/>
  <c r="G77" i="18"/>
  <c r="T56" i="18"/>
  <c r="R77" i="18"/>
  <c r="G30" i="20"/>
  <c r="N51" i="20"/>
  <c r="V44" i="18"/>
  <c r="R45" i="18"/>
  <c r="R115" i="18"/>
  <c r="O112" i="18"/>
  <c r="M108" i="18"/>
  <c r="R23" i="18"/>
  <c r="Q14" i="18"/>
  <c r="R21" i="20"/>
  <c r="R22" i="20"/>
  <c r="P113" i="18"/>
  <c r="Q87" i="18"/>
  <c r="V54" i="18"/>
  <c r="O46" i="18"/>
  <c r="M55" i="18"/>
  <c r="V77" i="18"/>
  <c r="Q55" i="20"/>
  <c r="N44" i="20"/>
  <c r="R56" i="18"/>
  <c r="S111" i="18"/>
  <c r="P116" i="18"/>
  <c r="S21" i="18"/>
  <c r="Q25" i="18"/>
  <c r="Q16" i="18"/>
  <c r="G54" i="18"/>
  <c r="G47" i="18"/>
  <c r="Q117" i="18"/>
  <c r="G112" i="18"/>
  <c r="R86" i="18"/>
  <c r="R46" i="20"/>
  <c r="G61" i="20"/>
  <c r="U19" i="18"/>
  <c r="G110" i="18"/>
  <c r="M23" i="20"/>
  <c r="G20" i="18"/>
  <c r="G76" i="18"/>
  <c r="R116" i="19"/>
  <c r="X107" i="17"/>
  <c r="O113" i="19"/>
  <c r="O117" i="19"/>
  <c r="G16" i="18"/>
  <c r="S17" i="18"/>
  <c r="S24" i="18"/>
  <c r="V78" i="18"/>
  <c r="S75" i="18"/>
  <c r="M76" i="18"/>
  <c r="P46" i="18"/>
  <c r="P55" i="18"/>
  <c r="O20" i="18"/>
  <c r="G16" i="20"/>
  <c r="R20" i="20"/>
  <c r="S46" i="18"/>
  <c r="M117" i="20"/>
  <c r="S110" i="18"/>
  <c r="V80" i="18"/>
  <c r="Q77" i="18"/>
  <c r="T112" i="18"/>
  <c r="G75" i="18"/>
  <c r="P13" i="18"/>
  <c r="Q18" i="18"/>
  <c r="S82" i="18"/>
  <c r="P79" i="18"/>
  <c r="R50" i="20"/>
  <c r="S116" i="18"/>
  <c r="M50" i="18"/>
  <c r="U16" i="18"/>
  <c r="Q19" i="18"/>
  <c r="O18" i="18"/>
  <c r="R54" i="20"/>
  <c r="V84" i="18"/>
  <c r="Y112" i="18"/>
  <c r="Y44" i="18"/>
  <c r="Z82" i="18"/>
  <c r="AA80" i="18"/>
  <c r="AB111" i="18"/>
  <c r="G85" i="18"/>
  <c r="O52" i="18"/>
  <c r="T110" i="18"/>
  <c r="M115" i="18"/>
  <c r="X55" i="18"/>
  <c r="Z109" i="18"/>
  <c r="Y53" i="18"/>
  <c r="AB15" i="18"/>
  <c r="P24" i="20"/>
  <c r="Q113" i="18"/>
  <c r="G116" i="18"/>
  <c r="T84" i="18"/>
  <c r="AA48" i="18"/>
  <c r="H54" i="18"/>
  <c r="N25" i="20"/>
  <c r="AB87" i="18"/>
  <c r="O78" i="18"/>
  <c r="N83" i="18"/>
  <c r="Q53" i="20"/>
  <c r="M107" i="20"/>
  <c r="H80" i="18"/>
  <c r="H19" i="18"/>
  <c r="W112" i="18"/>
  <c r="N84" i="20"/>
  <c r="Y19" i="18"/>
  <c r="H109" i="20"/>
  <c r="R47" i="20"/>
  <c r="R48" i="20"/>
  <c r="U53" i="18"/>
  <c r="U107" i="18"/>
  <c r="O86" i="20"/>
  <c r="H19" i="20"/>
  <c r="W117" i="18"/>
  <c r="X87" i="18"/>
  <c r="H13" i="18"/>
  <c r="P82" i="18"/>
  <c r="O85" i="18"/>
  <c r="R49" i="20"/>
  <c r="M118" i="20"/>
  <c r="H86" i="18"/>
  <c r="N48" i="20"/>
  <c r="AB25" i="18"/>
  <c r="N87" i="20"/>
  <c r="H21" i="18"/>
  <c r="I21" i="18" s="1"/>
  <c r="C14" i="22" s="1"/>
  <c r="Q78" i="18"/>
  <c r="P75" i="18"/>
  <c r="N111" i="20"/>
  <c r="AB82" i="18"/>
  <c r="X48" i="18"/>
  <c r="P83" i="18"/>
  <c r="G82" i="18"/>
  <c r="AA112" i="18"/>
  <c r="Y24" i="18"/>
  <c r="Q81" i="20"/>
  <c r="H23" i="20"/>
  <c r="AB21" i="18"/>
  <c r="H51" i="18"/>
  <c r="I51" i="18" s="1"/>
  <c r="D13" i="22" s="1"/>
  <c r="H123" i="17"/>
  <c r="R81" i="20"/>
  <c r="R76" i="20"/>
  <c r="AB112" i="18"/>
  <c r="X79" i="18"/>
  <c r="Y22" i="18"/>
  <c r="G19" i="18"/>
  <c r="T116" i="18"/>
  <c r="U76" i="18"/>
  <c r="P78" i="18"/>
  <c r="O108" i="18"/>
  <c r="P14" i="18"/>
  <c r="P109" i="18"/>
  <c r="M107" i="18"/>
  <c r="H106" i="20"/>
  <c r="H46" i="18"/>
  <c r="N22" i="20"/>
  <c r="AB84" i="18"/>
  <c r="M46" i="20"/>
  <c r="AB17" i="18"/>
  <c r="T108" i="18"/>
  <c r="S52" i="18"/>
  <c r="M114" i="20"/>
  <c r="H45" i="18"/>
  <c r="I45" i="18" s="1"/>
  <c r="D7" i="22" s="1"/>
  <c r="N21" i="20"/>
  <c r="H115" i="20"/>
  <c r="H47" i="18"/>
  <c r="Z111" i="18"/>
  <c r="V118" i="18"/>
  <c r="G115" i="20"/>
  <c r="H18" i="20"/>
  <c r="X107" i="18"/>
  <c r="N75" i="20"/>
  <c r="P22" i="20"/>
  <c r="O114" i="20"/>
  <c r="T82" i="18"/>
  <c r="R83" i="18"/>
  <c r="N84" i="18"/>
  <c r="H109" i="17"/>
  <c r="I109" i="17" s="1"/>
  <c r="F8" i="21" s="1"/>
  <c r="P108" i="20"/>
  <c r="W52" i="18"/>
  <c r="X50" i="18"/>
  <c r="H13" i="20"/>
  <c r="AB48" i="18"/>
  <c r="O79" i="18"/>
  <c r="Q56" i="20"/>
  <c r="M115" i="20"/>
  <c r="M52" i="20"/>
  <c r="M18" i="20"/>
  <c r="H82" i="20"/>
  <c r="Y46" i="18"/>
  <c r="S85" i="18"/>
  <c r="O80" i="18"/>
  <c r="P116" i="20"/>
  <c r="W18" i="18"/>
  <c r="H82" i="18"/>
  <c r="O54" i="20"/>
  <c r="G80" i="20"/>
  <c r="T75" i="18"/>
  <c r="O86" i="18"/>
  <c r="Q112" i="20"/>
  <c r="Q18" i="20"/>
  <c r="T83" i="18"/>
  <c r="P76" i="18"/>
  <c r="X20" i="18"/>
  <c r="AB116" i="18"/>
  <c r="AA18" i="18"/>
  <c r="O115" i="20"/>
  <c r="O82" i="20"/>
  <c r="O48" i="20"/>
  <c r="N80" i="20"/>
  <c r="W15" i="18"/>
  <c r="P115" i="20"/>
  <c r="AA55" i="18"/>
  <c r="N24" i="20"/>
  <c r="AB14" i="18"/>
  <c r="AA83" i="18"/>
  <c r="G14" i="18"/>
  <c r="M83" i="18"/>
  <c r="V23" i="18"/>
  <c r="O53" i="18"/>
  <c r="M116" i="20"/>
  <c r="Q82" i="18"/>
  <c r="U113" i="18"/>
  <c r="S115" i="18"/>
  <c r="AB47" i="18"/>
  <c r="W85" i="18"/>
  <c r="P14" i="20"/>
  <c r="O106" i="20"/>
  <c r="Z50" i="18"/>
  <c r="AA20" i="18"/>
  <c r="V55" i="18"/>
  <c r="T49" i="18"/>
  <c r="S118" i="18"/>
  <c r="N82" i="20"/>
  <c r="Z13" i="18"/>
  <c r="N76" i="20"/>
  <c r="N23" i="20"/>
  <c r="Q118" i="20"/>
  <c r="P48" i="18"/>
  <c r="M118" i="18"/>
  <c r="O51" i="20"/>
  <c r="AA79" i="18"/>
  <c r="H20" i="20"/>
  <c r="AA114" i="18"/>
  <c r="G115" i="18"/>
  <c r="G81" i="20"/>
  <c r="Q86" i="18"/>
  <c r="W16" i="18"/>
  <c r="H114" i="18"/>
  <c r="P48" i="20"/>
  <c r="X25" i="18"/>
  <c r="R87" i="20"/>
  <c r="O46" i="20"/>
  <c r="Z86" i="18"/>
  <c r="U78" i="18"/>
  <c r="S79" i="18"/>
  <c r="N87" i="18"/>
  <c r="H109" i="19"/>
  <c r="I109" i="19" s="1"/>
  <c r="P8" i="21" s="1"/>
  <c r="Z116" i="18"/>
  <c r="Z48" i="18"/>
  <c r="O18" i="20"/>
  <c r="P110" i="20"/>
  <c r="H48" i="18"/>
  <c r="I48" i="18" s="1"/>
  <c r="D10" i="22" s="1"/>
  <c r="N109" i="18"/>
  <c r="V83" i="18"/>
  <c r="R84" i="18"/>
  <c r="AB108" i="18"/>
  <c r="M79" i="20"/>
  <c r="Y18" i="18"/>
  <c r="N18" i="22"/>
  <c r="N117" i="18"/>
  <c r="P75" i="20"/>
  <c r="R87" i="18"/>
  <c r="N20" i="20"/>
  <c r="R116" i="20"/>
  <c r="W79" i="18"/>
  <c r="W53" i="18"/>
  <c r="O113" i="18"/>
  <c r="P83" i="20"/>
  <c r="S80" i="18"/>
  <c r="AA16" i="18"/>
  <c r="Z75" i="18"/>
  <c r="H90" i="20"/>
  <c r="M53" i="20"/>
  <c r="H109" i="18"/>
  <c r="Z52" i="18"/>
  <c r="W22" i="18"/>
  <c r="Y87" i="18"/>
  <c r="Z19" i="18"/>
  <c r="H113" i="18"/>
  <c r="H22" i="18"/>
  <c r="I22" i="18" s="1"/>
  <c r="C15" i="22" s="1"/>
  <c r="H121" i="17"/>
  <c r="I121" i="17" s="1"/>
  <c r="G51" i="20"/>
  <c r="O44" i="18"/>
  <c r="Z80" i="18"/>
  <c r="Y85" i="18"/>
  <c r="AA106" i="18"/>
  <c r="N77" i="18"/>
  <c r="M85" i="18"/>
  <c r="V111" i="18"/>
  <c r="Q86" i="20"/>
  <c r="H28" i="20"/>
  <c r="X106" i="18"/>
  <c r="Q80" i="20"/>
  <c r="Q19" i="20"/>
  <c r="V108" i="18"/>
  <c r="T48" i="18"/>
  <c r="N110" i="20"/>
  <c r="Q107" i="18"/>
  <c r="H53" i="20"/>
  <c r="X21" i="18"/>
  <c r="AB75" i="18"/>
  <c r="N49" i="20"/>
  <c r="R109" i="18"/>
  <c r="M106" i="18"/>
  <c r="T87" i="18"/>
  <c r="O24" i="20"/>
  <c r="AA51" i="18"/>
  <c r="X83" i="18"/>
  <c r="Z22" i="18"/>
  <c r="Z110" i="18"/>
  <c r="H48" i="20"/>
  <c r="M113" i="18"/>
  <c r="V75" i="18"/>
  <c r="R76" i="18"/>
  <c r="M24" i="20"/>
  <c r="R108" i="20"/>
  <c r="N83" i="20"/>
  <c r="P25" i="20"/>
  <c r="H108" i="18"/>
  <c r="N77" i="20"/>
  <c r="S113" i="18"/>
  <c r="N110" i="18"/>
  <c r="U86" i="18"/>
  <c r="Z20" i="18"/>
  <c r="W115" i="18"/>
  <c r="O79" i="20"/>
  <c r="Z25" i="18"/>
  <c r="H116" i="20"/>
  <c r="T109" i="18"/>
  <c r="G82" i="20"/>
  <c r="Q16" i="20"/>
  <c r="AB13" i="18"/>
  <c r="Y79" i="18"/>
  <c r="O45" i="20"/>
  <c r="T117" i="18"/>
  <c r="O106" i="18"/>
  <c r="V76" i="18"/>
  <c r="M51" i="20"/>
  <c r="Y113" i="18"/>
  <c r="Y45" i="18"/>
  <c r="W116" i="18"/>
  <c r="Q116" i="20"/>
  <c r="W83" i="18"/>
  <c r="Y14" i="18"/>
  <c r="H78" i="18"/>
  <c r="H17" i="18"/>
  <c r="I17" i="18" s="1"/>
  <c r="C10" i="22" s="1"/>
  <c r="P50" i="20"/>
  <c r="Y47" i="18"/>
  <c r="M13" i="20"/>
  <c r="Q109" i="20"/>
  <c r="N53" i="20"/>
  <c r="AA47" i="18"/>
  <c r="N22" i="18"/>
  <c r="G23" i="20"/>
  <c r="V107" i="18"/>
  <c r="U14" i="18"/>
  <c r="N50" i="18"/>
  <c r="N85" i="18"/>
  <c r="H81" i="20"/>
  <c r="Q24" i="20"/>
  <c r="H90" i="18"/>
  <c r="W56" i="18"/>
  <c r="AB110" i="18"/>
  <c r="Y81" i="18"/>
  <c r="W20" i="18"/>
  <c r="S78" i="18"/>
  <c r="Q85" i="18"/>
  <c r="M86" i="18"/>
  <c r="H110" i="17"/>
  <c r="I110" i="17" s="1"/>
  <c r="F9" i="21" s="1"/>
  <c r="O112" i="20"/>
  <c r="W44" i="18"/>
  <c r="X22" i="18"/>
  <c r="R84" i="20"/>
  <c r="W54" i="18"/>
  <c r="AB24" i="18"/>
  <c r="N47" i="20"/>
  <c r="Q44" i="20"/>
  <c r="T111" i="18"/>
  <c r="O78" i="20"/>
  <c r="P21" i="20"/>
  <c r="P109" i="20"/>
  <c r="O56" i="20"/>
  <c r="N107" i="20"/>
  <c r="V109" i="18"/>
  <c r="Q106" i="18"/>
  <c r="P76" i="20"/>
  <c r="H18" i="18"/>
  <c r="I18" i="18" s="1"/>
  <c r="C11" i="22" s="1"/>
  <c r="X44" i="18"/>
  <c r="Q79" i="20"/>
  <c r="H20" i="18"/>
  <c r="H108" i="20"/>
  <c r="X77" i="18"/>
  <c r="H112" i="17"/>
  <c r="I112" i="17" s="1"/>
  <c r="F11" i="21" s="1"/>
  <c r="R117" i="18"/>
  <c r="M114" i="18"/>
  <c r="U80" i="18"/>
  <c r="P20" i="20"/>
  <c r="W110" i="18"/>
  <c r="AA85" i="18"/>
  <c r="W45" i="18"/>
  <c r="AB53" i="18"/>
  <c r="Q50" i="18"/>
  <c r="M113" i="20"/>
  <c r="R110" i="18"/>
  <c r="P87" i="20"/>
  <c r="M19" i="22"/>
  <c r="H108" i="19"/>
  <c r="I108" i="19" s="1"/>
  <c r="P7" i="21" s="1"/>
  <c r="M45" i="20"/>
  <c r="AA44" i="18"/>
  <c r="T54" i="18"/>
  <c r="N109" i="20"/>
  <c r="G109" i="18"/>
  <c r="W51" i="18"/>
  <c r="AA113" i="18"/>
  <c r="G52" i="20"/>
  <c r="N117" i="20"/>
  <c r="S106" i="18"/>
  <c r="G117" i="18"/>
  <c r="Z55" i="18"/>
  <c r="N13" i="20"/>
  <c r="H107" i="20"/>
  <c r="AB76" i="18"/>
  <c r="R112" i="20"/>
  <c r="Q75" i="20"/>
  <c r="Z24" i="18"/>
  <c r="P106" i="18"/>
  <c r="X54" i="18"/>
  <c r="X113" i="18"/>
  <c r="H75" i="18"/>
  <c r="O13" i="20"/>
  <c r="R113" i="20"/>
  <c r="M23" i="18"/>
  <c r="G106" i="20"/>
  <c r="G18" i="20"/>
  <c r="U87" i="18"/>
  <c r="O114" i="18"/>
  <c r="N55" i="20"/>
  <c r="X13" i="18"/>
  <c r="O113" i="20"/>
  <c r="O53" i="20"/>
  <c r="R77" i="20"/>
  <c r="Z16" i="18"/>
  <c r="P82" i="20"/>
  <c r="U85" i="18"/>
  <c r="P87" i="18"/>
  <c r="H106" i="18"/>
  <c r="I106" i="18" s="1"/>
  <c r="F6" i="22" s="1"/>
  <c r="O52" i="20"/>
  <c r="Z14" i="18"/>
  <c r="Y114" i="18"/>
  <c r="H61" i="20"/>
  <c r="N82" i="18"/>
  <c r="N75" i="18"/>
  <c r="Q45" i="20"/>
  <c r="H80" i="20"/>
  <c r="H28" i="18"/>
  <c r="H115" i="18"/>
  <c r="H55" i="20"/>
  <c r="U106" i="18"/>
  <c r="N111" i="18"/>
  <c r="Y51" i="18"/>
  <c r="R75" i="20"/>
  <c r="X49" i="18"/>
  <c r="AB46" i="18"/>
  <c r="H75" i="20"/>
  <c r="I75" i="20" s="1"/>
  <c r="O50" i="18"/>
  <c r="V117" i="18"/>
  <c r="Q114" i="18"/>
  <c r="P84" i="20"/>
  <c r="H24" i="18"/>
  <c r="H108" i="17"/>
  <c r="AB83" i="18"/>
  <c r="Z84" i="18"/>
  <c r="G79" i="20"/>
  <c r="Q52" i="18"/>
  <c r="G108" i="20"/>
  <c r="O107" i="18"/>
  <c r="Z47" i="18"/>
  <c r="R83" i="20"/>
  <c r="X108" i="18"/>
  <c r="G114" i="18"/>
  <c r="R48" i="18"/>
  <c r="G116" i="20"/>
  <c r="O115" i="18"/>
  <c r="P55" i="20"/>
  <c r="W23" i="18"/>
  <c r="AB117" i="18"/>
  <c r="N116" i="18"/>
  <c r="O118" i="18"/>
  <c r="AA23" i="18"/>
  <c r="AB44" i="18"/>
  <c r="R110" i="20"/>
  <c r="X16" i="18"/>
  <c r="AB19" i="18"/>
  <c r="R79" i="20"/>
  <c r="H16" i="18"/>
  <c r="I16" i="18" s="1"/>
  <c r="C9" i="22" s="1"/>
  <c r="H121" i="18"/>
  <c r="I121" i="18" s="1"/>
  <c r="H44" i="18"/>
  <c r="I44" i="18" s="1"/>
  <c r="D6" i="22" s="1"/>
  <c r="Y118" i="18"/>
  <c r="Y82" i="18"/>
  <c r="Q13" i="20"/>
  <c r="AB16" i="18"/>
  <c r="T18" i="18"/>
  <c r="G123" i="20"/>
  <c r="O77" i="18"/>
  <c r="V53" i="18"/>
  <c r="S114" i="18"/>
  <c r="H45" i="20"/>
  <c r="I45" i="20" s="1"/>
  <c r="N7" i="22" s="1"/>
  <c r="P13" i="20"/>
  <c r="H107" i="18"/>
  <c r="H47" i="20"/>
  <c r="W17" i="18"/>
  <c r="O118" i="20"/>
  <c r="U47" i="18"/>
  <c r="P117" i="18"/>
  <c r="G108" i="18"/>
  <c r="T76" i="18"/>
  <c r="Y16" i="18"/>
  <c r="AB49" i="18"/>
  <c r="H54" i="20"/>
  <c r="AA24" i="18"/>
  <c r="Q114" i="20"/>
  <c r="M81" i="20"/>
  <c r="R75" i="18"/>
  <c r="R90" i="18" s="1"/>
  <c r="N76" i="18"/>
  <c r="H110" i="19"/>
  <c r="I110" i="19" s="1"/>
  <c r="P9" i="21" s="1"/>
  <c r="Z108" i="18"/>
  <c r="M44" i="20"/>
  <c r="AA53" i="18"/>
  <c r="X84" i="18"/>
  <c r="N108" i="20"/>
  <c r="Q115" i="18"/>
  <c r="H53" i="18"/>
  <c r="I53" i="18" s="1"/>
  <c r="D15" i="22" s="1"/>
  <c r="O17" i="20"/>
  <c r="Z117" i="18"/>
  <c r="Y56" i="18"/>
  <c r="Z79" i="18"/>
  <c r="Y107" i="18"/>
  <c r="U77" i="18"/>
  <c r="Q44" i="18"/>
  <c r="U114" i="18"/>
  <c r="P47" i="20"/>
  <c r="Y17" i="18"/>
  <c r="P117" i="20"/>
  <c r="P49" i="20"/>
  <c r="R47" i="18"/>
  <c r="U52" i="18"/>
  <c r="R111" i="18"/>
  <c r="W78" i="18"/>
  <c r="Y23" i="18"/>
  <c r="Q113" i="20"/>
  <c r="Z49" i="18"/>
  <c r="M19" i="20"/>
  <c r="U51" i="18"/>
  <c r="G46" i="20"/>
  <c r="S45" i="18"/>
  <c r="M86" i="20"/>
  <c r="AB22" i="18"/>
  <c r="G53" i="20"/>
  <c r="G54" i="20"/>
  <c r="S53" i="18"/>
  <c r="S107" i="18"/>
  <c r="Q78" i="20"/>
  <c r="O44" i="20"/>
  <c r="Z77" i="18"/>
  <c r="N15" i="20"/>
  <c r="H14" i="18"/>
  <c r="X17" i="18"/>
  <c r="P113" i="20"/>
  <c r="X45" i="18"/>
  <c r="AA52" i="18"/>
  <c r="N81" i="20"/>
  <c r="H117" i="20"/>
  <c r="R86" i="20"/>
  <c r="Y48" i="18"/>
  <c r="U49" i="18"/>
  <c r="U117" i="18"/>
  <c r="M20" i="18"/>
  <c r="N112" i="18"/>
  <c r="N21" i="18"/>
  <c r="T107" i="18"/>
  <c r="S86" i="18"/>
  <c r="AB51" i="18"/>
  <c r="X76" i="18"/>
  <c r="X15" i="18"/>
  <c r="AA115" i="18"/>
  <c r="U111" i="18"/>
  <c r="G107" i="20"/>
  <c r="P110" i="18"/>
  <c r="V87" i="18"/>
  <c r="X75" i="18"/>
  <c r="M56" i="20"/>
  <c r="AA81" i="18"/>
  <c r="N16" i="20"/>
  <c r="G107" i="18"/>
  <c r="G90" i="20"/>
  <c r="Q80" i="18"/>
  <c r="M16" i="20"/>
  <c r="H114" i="20"/>
  <c r="I114" i="20" s="1"/>
  <c r="P14" i="22" s="1"/>
  <c r="Y52" i="18"/>
  <c r="X112" i="18"/>
  <c r="AA86" i="18"/>
  <c r="Q51" i="20"/>
  <c r="Q52" i="20"/>
  <c r="U45" i="18"/>
  <c r="Y78" i="18"/>
  <c r="Z21" i="18"/>
  <c r="R109" i="20"/>
  <c r="H55" i="18"/>
  <c r="I55" i="18" s="1"/>
  <c r="D17" i="22" s="1"/>
  <c r="P47" i="18"/>
  <c r="U44" i="18"/>
  <c r="R49" i="18"/>
  <c r="Q118" i="18"/>
  <c r="M78" i="20"/>
  <c r="Q17" i="20"/>
  <c r="AB109" i="18"/>
  <c r="M80" i="20"/>
  <c r="O19" i="20"/>
  <c r="R55" i="20"/>
  <c r="U56" i="18"/>
  <c r="U115" i="18"/>
  <c r="AA17" i="18"/>
  <c r="R117" i="20"/>
  <c r="W80" i="18"/>
  <c r="P15" i="20"/>
  <c r="G80" i="18"/>
  <c r="G90" i="18"/>
  <c r="G47" i="20"/>
  <c r="U118" i="18"/>
  <c r="AA78" i="18"/>
  <c r="G86" i="18"/>
  <c r="G81" i="18"/>
  <c r="G55" i="20"/>
  <c r="G109" i="20"/>
  <c r="R82" i="20"/>
  <c r="H46" i="20"/>
  <c r="W24" i="18"/>
  <c r="Y54" i="18"/>
  <c r="O47" i="20"/>
  <c r="Y13" i="18"/>
  <c r="F19" i="22"/>
  <c r="X109" i="18"/>
  <c r="Q85" i="20"/>
  <c r="Z81" i="18"/>
  <c r="AA116" i="18"/>
  <c r="H59" i="20"/>
  <c r="Q14" i="20"/>
  <c r="H112" i="20"/>
  <c r="O77" i="20"/>
  <c r="P111" i="20"/>
  <c r="AA82" i="18"/>
  <c r="AA13" i="18"/>
  <c r="AB113" i="18"/>
  <c r="Z45" i="18"/>
  <c r="W118" i="18"/>
  <c r="Y77" i="18"/>
  <c r="Q82" i="20"/>
  <c r="Q21" i="20"/>
  <c r="AB52" i="18"/>
  <c r="P53" i="20"/>
  <c r="H107" i="17"/>
  <c r="I107" i="17" s="1"/>
  <c r="F6" i="21" s="1"/>
  <c r="H79" i="20"/>
  <c r="Y116" i="18"/>
  <c r="Y76" i="18"/>
  <c r="H21" i="20"/>
  <c r="M47" i="20"/>
  <c r="Y117" i="18"/>
  <c r="Q110" i="20"/>
  <c r="P54" i="20"/>
  <c r="O107" i="20"/>
  <c r="H111" i="18"/>
  <c r="I111" i="18" s="1"/>
  <c r="F11" i="22" s="1"/>
  <c r="Y49" i="18"/>
  <c r="AB114" i="18"/>
  <c r="Q77" i="20"/>
  <c r="AA118" i="18"/>
  <c r="R78" i="20"/>
  <c r="X52" i="18"/>
  <c r="X80" i="18"/>
  <c r="P19" i="20"/>
  <c r="H113" i="20"/>
  <c r="I113" i="20" s="1"/>
  <c r="P13" i="22" s="1"/>
  <c r="X106" i="17"/>
  <c r="P110" i="19"/>
  <c r="AB109" i="17"/>
  <c r="AA115" i="17"/>
  <c r="N108" i="19"/>
  <c r="H113" i="17"/>
  <c r="I113" i="17" s="1"/>
  <c r="F12" i="21" s="1"/>
  <c r="H113" i="19"/>
  <c r="I113" i="19" s="1"/>
  <c r="P12" i="21" s="1"/>
  <c r="AB115" i="17"/>
  <c r="AA109" i="17"/>
  <c r="R107" i="19"/>
  <c r="AB110" i="17"/>
  <c r="H125" i="15"/>
  <c r="I125" i="15" s="1"/>
  <c r="H115" i="15"/>
  <c r="I115" i="15" s="1"/>
  <c r="R119" i="15"/>
  <c r="P124" i="15"/>
  <c r="N116" i="15"/>
  <c r="P125" i="15"/>
  <c r="P118" i="15"/>
  <c r="N126" i="15"/>
  <c r="P116" i="15"/>
  <c r="O123" i="15"/>
  <c r="P123" i="15"/>
  <c r="C17" i="22"/>
  <c r="X111" i="18"/>
  <c r="H92" i="20"/>
  <c r="H117" i="18"/>
  <c r="Y108" i="18"/>
  <c r="W48" i="18"/>
  <c r="W76" i="18"/>
  <c r="AA108" i="18"/>
  <c r="H92" i="18"/>
  <c r="H83" i="18"/>
  <c r="I83" i="18" s="1"/>
  <c r="O108" i="20"/>
  <c r="M48" i="20"/>
  <c r="M84" i="20"/>
  <c r="X51" i="18"/>
  <c r="H110" i="20"/>
  <c r="H50" i="18"/>
  <c r="X18" i="18"/>
  <c r="Q84" i="20"/>
  <c r="O15" i="20"/>
  <c r="AA111" i="18"/>
  <c r="W81" i="18"/>
  <c r="Z51" i="18"/>
  <c r="Z17" i="18"/>
  <c r="H111" i="20"/>
  <c r="I111" i="20" s="1"/>
  <c r="P11" i="22" s="1"/>
  <c r="O49" i="20"/>
  <c r="R114" i="20"/>
  <c r="M85" i="20"/>
  <c r="Q115" i="20"/>
  <c r="AB78" i="18"/>
  <c r="H15" i="18"/>
  <c r="W108" i="18"/>
  <c r="Z56" i="18"/>
  <c r="Z76" i="18"/>
  <c r="H85" i="18"/>
  <c r="P112" i="20"/>
  <c r="P52" i="20"/>
  <c r="M22" i="20"/>
  <c r="O87" i="20"/>
  <c r="H17" i="20"/>
  <c r="AB45" i="18"/>
  <c r="Y118" i="17"/>
  <c r="Z118" i="17"/>
  <c r="Z110" i="17"/>
  <c r="Z117" i="17"/>
  <c r="P109" i="19"/>
  <c r="R109" i="19"/>
  <c r="Q115" i="19"/>
  <c r="Z106" i="17"/>
  <c r="Y112" i="17"/>
  <c r="P106" i="19"/>
  <c r="O112" i="19"/>
  <c r="Y106" i="17"/>
  <c r="P108" i="19"/>
  <c r="Q113" i="19"/>
  <c r="X109" i="17"/>
  <c r="H129" i="15"/>
  <c r="I129" i="15" s="1"/>
  <c r="H124" i="15"/>
  <c r="I124" i="15" s="1"/>
  <c r="H121" i="15"/>
  <c r="I121" i="15" s="1"/>
  <c r="H119" i="15"/>
  <c r="I119" i="15" s="1"/>
  <c r="R117" i="15"/>
  <c r="R116" i="15"/>
  <c r="R125" i="15"/>
  <c r="Q113" i="15"/>
  <c r="N113" i="15"/>
  <c r="N114" i="15"/>
  <c r="Q119" i="15"/>
  <c r="P113" i="15"/>
  <c r="Q118" i="15"/>
  <c r="P45" i="20"/>
  <c r="H123" i="19"/>
  <c r="Y111" i="18"/>
  <c r="X110" i="18"/>
  <c r="H123" i="20"/>
  <c r="H106" i="19"/>
  <c r="I106" i="19" s="1"/>
  <c r="P5" i="21" s="1"/>
  <c r="O111" i="20"/>
  <c r="H123" i="18"/>
  <c r="O76" i="20"/>
  <c r="Y15" i="18"/>
  <c r="Q111" i="20"/>
  <c r="H112" i="19"/>
  <c r="I112" i="19" s="1"/>
  <c r="P11" i="21" s="1"/>
  <c r="AA50" i="18"/>
  <c r="Y25" i="18"/>
  <c r="R80" i="20"/>
  <c r="AB115" i="18"/>
  <c r="R85" i="20"/>
  <c r="N78" i="20"/>
  <c r="H15" i="20"/>
  <c r="AA45" i="18"/>
  <c r="P56" i="20"/>
  <c r="AB18" i="18"/>
  <c r="AA77" i="18"/>
  <c r="AA46" i="18"/>
  <c r="Z112" i="18"/>
  <c r="N52" i="20"/>
  <c r="X14" i="18"/>
  <c r="W87" i="18"/>
  <c r="P107" i="20"/>
  <c r="Y80" i="18"/>
  <c r="M83" i="20"/>
  <c r="O14" i="20"/>
  <c r="H78" i="20"/>
  <c r="N54" i="20"/>
  <c r="Z78" i="18"/>
  <c r="Y111" i="17"/>
  <c r="X112" i="17"/>
  <c r="AA107" i="17"/>
  <c r="Z112" i="17"/>
  <c r="H114" i="17"/>
  <c r="I114" i="17" s="1"/>
  <c r="F13" i="21" s="1"/>
  <c r="AB107" i="17"/>
  <c r="Q114" i="19"/>
  <c r="N110" i="19"/>
  <c r="H117" i="15"/>
  <c r="I117" i="15" s="1"/>
  <c r="H131" i="15"/>
  <c r="Q123" i="15"/>
  <c r="P114" i="15"/>
  <c r="Q112" i="15"/>
  <c r="Q115" i="15"/>
  <c r="P115" i="15"/>
  <c r="Q125" i="15"/>
  <c r="Q121" i="15"/>
  <c r="M76" i="20"/>
  <c r="N19" i="20"/>
  <c r="Z118" i="18"/>
  <c r="AB50" i="18"/>
  <c r="H59" i="18"/>
  <c r="W25" i="18"/>
  <c r="Q76" i="20"/>
  <c r="X19" i="18"/>
  <c r="P118" i="20"/>
  <c r="R111" i="20"/>
  <c r="H50" i="20"/>
  <c r="N18" i="20"/>
  <c r="AA84" i="18"/>
  <c r="Q23" i="20"/>
  <c r="R115" i="20"/>
  <c r="Y106" i="18"/>
  <c r="Y20" i="18"/>
  <c r="X114" i="18"/>
  <c r="H77" i="18"/>
  <c r="I77" i="18" s="1"/>
  <c r="AA22" i="18"/>
  <c r="Y110" i="18"/>
  <c r="M50" i="20"/>
  <c r="W113" i="18"/>
  <c r="AA107" i="18"/>
  <c r="H84" i="18"/>
  <c r="H81" i="18"/>
  <c r="M87" i="20"/>
  <c r="O80" i="20"/>
  <c r="Z44" i="18"/>
  <c r="W14" i="18"/>
  <c r="Y84" i="18"/>
  <c r="O23" i="20"/>
  <c r="H116" i="18"/>
  <c r="M20" i="20"/>
  <c r="AA75" i="18"/>
  <c r="H44" i="20"/>
  <c r="I44" i="20" s="1"/>
  <c r="N6" i="22" s="1"/>
  <c r="X118" i="17"/>
  <c r="AB118" i="17"/>
  <c r="Y110" i="17"/>
  <c r="Z109" i="17"/>
  <c r="O110" i="19"/>
  <c r="AB113" i="17"/>
  <c r="N112" i="19"/>
  <c r="Q107" i="19"/>
  <c r="F17" i="21"/>
  <c r="Z108" i="17"/>
  <c r="R111" i="19"/>
  <c r="X117" i="17"/>
  <c r="H116" i="19"/>
  <c r="I116" i="19" s="1"/>
  <c r="P15" i="21" s="1"/>
  <c r="H122" i="15"/>
  <c r="I122" i="15" s="1"/>
  <c r="R123" i="15"/>
  <c r="O122" i="15"/>
  <c r="P126" i="15"/>
  <c r="Q117" i="15"/>
  <c r="Q124" i="15"/>
  <c r="O114" i="15"/>
  <c r="Q126" i="15"/>
  <c r="P122" i="15"/>
  <c r="Q114" i="15"/>
  <c r="O118" i="15"/>
  <c r="X86" i="18"/>
  <c r="Q15" i="20"/>
  <c r="R107" i="20"/>
  <c r="W114" i="18"/>
  <c r="Z83" i="18"/>
  <c r="N79" i="20"/>
  <c r="O22" i="20"/>
  <c r="AA15" i="18"/>
  <c r="AB107" i="18"/>
  <c r="X118" i="18"/>
  <c r="Z87" i="18"/>
  <c r="X85" i="18"/>
  <c r="O25" i="20"/>
  <c r="AB80" i="18"/>
  <c r="W50" i="18"/>
  <c r="W107" i="18"/>
  <c r="X116" i="18"/>
  <c r="W47" i="18"/>
  <c r="O109" i="20"/>
  <c r="M49" i="20"/>
  <c r="P114" i="20"/>
  <c r="Z46" i="18"/>
  <c r="AB55" i="18"/>
  <c r="O116" i="20"/>
  <c r="P44" i="20"/>
  <c r="M14" i="20"/>
  <c r="O84" i="20"/>
  <c r="Z107" i="18"/>
  <c r="Q106" i="20"/>
  <c r="W106" i="18"/>
  <c r="W75" i="18"/>
  <c r="X24" i="18"/>
  <c r="Q87" i="20"/>
  <c r="H30" i="20"/>
  <c r="AB118" i="18"/>
  <c r="W19" i="18"/>
  <c r="H14" i="20"/>
  <c r="I14" i="20" s="1"/>
  <c r="M7" i="22" s="1"/>
  <c r="H76" i="18"/>
  <c r="AB79" i="18"/>
  <c r="H16" i="20"/>
  <c r="H121" i="20"/>
  <c r="X81" i="18"/>
  <c r="O118" i="19"/>
  <c r="AA118" i="17"/>
  <c r="Q110" i="19"/>
  <c r="Q108" i="19"/>
  <c r="Z116" i="17"/>
  <c r="P113" i="19"/>
  <c r="R113" i="19"/>
  <c r="Y116" i="17"/>
  <c r="AA114" i="17"/>
  <c r="O116" i="19"/>
  <c r="X110" i="17"/>
  <c r="Q117" i="19"/>
  <c r="H113" i="15"/>
  <c r="I113" i="15" s="1"/>
  <c r="H112" i="15"/>
  <c r="I112" i="15" s="1"/>
  <c r="R126" i="15"/>
  <c r="R113" i="15"/>
  <c r="R122" i="15"/>
  <c r="O112" i="15"/>
  <c r="O121" i="15"/>
  <c r="O126" i="15"/>
  <c r="Q122" i="15"/>
  <c r="O113" i="15"/>
  <c r="O124" i="15"/>
  <c r="AB85" i="18"/>
  <c r="AA76" i="18"/>
  <c r="H23" i="18"/>
  <c r="I23" i="18" s="1"/>
  <c r="C18" i="22" s="1"/>
  <c r="AA54" i="18"/>
  <c r="Z15" i="18"/>
  <c r="H22" i="20"/>
  <c r="H121" i="19"/>
  <c r="I121" i="19" s="1"/>
  <c r="Q83" i="20"/>
  <c r="AA14" i="18"/>
  <c r="P114" i="18"/>
  <c r="M18" i="22"/>
  <c r="AA49" i="18"/>
  <c r="V110" i="18"/>
  <c r="O20" i="20"/>
  <c r="H77" i="20"/>
  <c r="Q22" i="20"/>
  <c r="Z114" i="18"/>
  <c r="P46" i="20"/>
  <c r="AA19" i="18"/>
  <c r="P51" i="20"/>
  <c r="W21" i="18"/>
  <c r="AA117" i="18"/>
  <c r="X56" i="18"/>
  <c r="AB106" i="18"/>
  <c r="W77" i="18"/>
  <c r="W86" i="18"/>
  <c r="Y75" i="18"/>
  <c r="H110" i="18"/>
  <c r="M75" i="20"/>
  <c r="AA87" i="18"/>
  <c r="Y86" i="18"/>
  <c r="Y83" i="18"/>
  <c r="Z18" i="18"/>
  <c r="X46" i="18"/>
  <c r="AB20" i="18"/>
  <c r="M54" i="20"/>
  <c r="M55" i="20"/>
  <c r="H111" i="19"/>
  <c r="I111" i="19" s="1"/>
  <c r="P10" i="21" s="1"/>
  <c r="Z113" i="18"/>
  <c r="N45" i="20"/>
  <c r="AB54" i="18"/>
  <c r="P118" i="19"/>
  <c r="Q116" i="19"/>
  <c r="P18" i="21"/>
  <c r="R106" i="19"/>
  <c r="R121" i="19" s="1"/>
  <c r="H115" i="19"/>
  <c r="I115" i="19" s="1"/>
  <c r="P14" i="21" s="1"/>
  <c r="Y115" i="17"/>
  <c r="AA106" i="17"/>
  <c r="X116" i="17"/>
  <c r="AA111" i="17"/>
  <c r="O107" i="19"/>
  <c r="P116" i="19"/>
  <c r="H117" i="17"/>
  <c r="I117" i="17" s="1"/>
  <c r="F16" i="21" s="1"/>
  <c r="P112" i="19"/>
  <c r="AB111" i="17"/>
  <c r="P114" i="19"/>
  <c r="Q112" i="19"/>
  <c r="N114" i="19"/>
  <c r="AB114" i="17"/>
  <c r="H118" i="15"/>
  <c r="I118" i="15" s="1"/>
  <c r="R114" i="15"/>
  <c r="R118" i="15"/>
  <c r="R124" i="15"/>
  <c r="R112" i="15"/>
  <c r="N123" i="15"/>
  <c r="Q116" i="15"/>
  <c r="O119" i="15"/>
  <c r="N115" i="15"/>
  <c r="O120" i="15"/>
  <c r="O116" i="15"/>
  <c r="N121" i="15"/>
  <c r="H106" i="17"/>
  <c r="I106" i="17" s="1"/>
  <c r="F5" i="21" s="1"/>
  <c r="H86" i="20"/>
  <c r="O50" i="20"/>
  <c r="X115" i="18"/>
  <c r="H61" i="18"/>
  <c r="O55" i="20"/>
  <c r="W13" i="18"/>
  <c r="H24" i="20"/>
  <c r="I24" i="20" s="1"/>
  <c r="M17" i="22" s="1"/>
  <c r="P106" i="20"/>
  <c r="Y50" i="18"/>
  <c r="X47" i="18"/>
  <c r="Y55" i="18"/>
  <c r="M21" i="20"/>
  <c r="Y109" i="18"/>
  <c r="W49" i="18"/>
  <c r="R106" i="20"/>
  <c r="M77" i="20"/>
  <c r="AC77" i="20" s="1"/>
  <c r="AB77" i="18"/>
  <c r="X78" i="18"/>
  <c r="P17" i="20"/>
  <c r="AB56" i="18"/>
  <c r="Z53" i="18"/>
  <c r="AA56" i="18"/>
  <c r="O83" i="20"/>
  <c r="P18" i="20"/>
  <c r="AB86" i="18"/>
  <c r="H30" i="18"/>
  <c r="R118" i="20"/>
  <c r="W46" i="18"/>
  <c r="W55" i="18"/>
  <c r="H111" i="17"/>
  <c r="I111" i="17" s="1"/>
  <c r="F10" i="21" s="1"/>
  <c r="AA25" i="18"/>
  <c r="Z54" i="18"/>
  <c r="O81" i="20"/>
  <c r="H49" i="18"/>
  <c r="I49" i="18" s="1"/>
  <c r="D11" i="22" s="1"/>
  <c r="Z23" i="18"/>
  <c r="Z85" i="18"/>
  <c r="AB81" i="18"/>
  <c r="N118" i="19"/>
  <c r="H114" i="19"/>
  <c r="I114" i="19" s="1"/>
  <c r="P13" i="21" s="1"/>
  <c r="AA108" i="17"/>
  <c r="AA116" i="17"/>
  <c r="Y114" i="17"/>
  <c r="N106" i="19"/>
  <c r="Z113" i="17"/>
  <c r="O114" i="19"/>
  <c r="AB117" i="17"/>
  <c r="Q106" i="19"/>
  <c r="N116" i="19"/>
  <c r="Q111" i="19"/>
  <c r="Y108" i="17"/>
  <c r="O108" i="19"/>
  <c r="R115" i="19"/>
  <c r="Q109" i="19"/>
  <c r="X113" i="17"/>
  <c r="Z115" i="17"/>
  <c r="H114" i="15"/>
  <c r="I114" i="15" s="1"/>
  <c r="N120" i="15"/>
  <c r="O115" i="15"/>
  <c r="N122" i="15"/>
  <c r="N118" i="15"/>
  <c r="Q120" i="15"/>
  <c r="O117" i="15"/>
  <c r="N119" i="15"/>
  <c r="N117" i="15"/>
  <c r="M25" i="20"/>
  <c r="Z106" i="18"/>
  <c r="H52" i="20"/>
  <c r="H83" i="20"/>
  <c r="M82" i="20"/>
  <c r="O21" i="20"/>
  <c r="AA109" i="18"/>
  <c r="X53" i="18"/>
  <c r="H112" i="18"/>
  <c r="H52" i="18"/>
  <c r="P23" i="20"/>
  <c r="W82" i="18"/>
  <c r="Y21" i="18"/>
  <c r="Q117" i="20"/>
  <c r="N56" i="20"/>
  <c r="W111" i="18"/>
  <c r="O85" i="20"/>
  <c r="Q107" i="20"/>
  <c r="H84" i="20"/>
  <c r="I84" i="20" s="1"/>
  <c r="AA21" i="18"/>
  <c r="X117" i="18"/>
  <c r="W84" i="18"/>
  <c r="H107" i="19"/>
  <c r="I107" i="19" s="1"/>
  <c r="P6" i="21" s="1"/>
  <c r="H79" i="18"/>
  <c r="I79" i="18" s="1"/>
  <c r="P16" i="20"/>
  <c r="H85" i="20"/>
  <c r="I85" i="20" s="1"/>
  <c r="Q25" i="20"/>
  <c r="O110" i="20"/>
  <c r="N46" i="20"/>
  <c r="AB23" i="18"/>
  <c r="N85" i="20"/>
  <c r="H49" i="20"/>
  <c r="I49" i="20" s="1"/>
  <c r="N11" i="22" s="1"/>
  <c r="X23" i="18"/>
  <c r="O117" i="20"/>
  <c r="AA110" i="18"/>
  <c r="Y115" i="18"/>
  <c r="N86" i="20"/>
  <c r="C16" i="22"/>
  <c r="W109" i="18"/>
  <c r="H51" i="20"/>
  <c r="I51" i="20" s="1"/>
  <c r="N13" i="22" s="1"/>
  <c r="M15" i="20"/>
  <c r="Z115" i="18"/>
  <c r="R118" i="19"/>
  <c r="Q118" i="19"/>
  <c r="AB106" i="17"/>
  <c r="H115" i="17"/>
  <c r="I115" i="17" s="1"/>
  <c r="F14" i="21" s="1"/>
  <c r="Y107" i="17"/>
  <c r="X108" i="17"/>
  <c r="P117" i="19"/>
  <c r="R117" i="19"/>
  <c r="Z114" i="17"/>
  <c r="AA112" i="17"/>
  <c r="X114" i="17"/>
  <c r="O106" i="19"/>
  <c r="P111" i="19"/>
  <c r="H116" i="15"/>
  <c r="I116" i="15" s="1"/>
  <c r="H120" i="15"/>
  <c r="I120" i="15" s="1"/>
  <c r="H123" i="15"/>
  <c r="I123" i="15" s="1"/>
  <c r="R115" i="15"/>
  <c r="R121" i="15"/>
  <c r="R120" i="15"/>
  <c r="P121" i="15"/>
  <c r="P119" i="15"/>
  <c r="O125" i="15"/>
  <c r="P117" i="15"/>
  <c r="P120" i="15"/>
  <c r="N124" i="15"/>
  <c r="N112" i="15"/>
  <c r="N125" i="15"/>
  <c r="P112" i="15"/>
  <c r="H20" i="16"/>
  <c r="H84" i="16"/>
  <c r="H17" i="16"/>
  <c r="H77" i="16"/>
  <c r="O75" i="16"/>
  <c r="N23" i="16"/>
  <c r="H76" i="16"/>
  <c r="N20" i="16"/>
  <c r="R74" i="16"/>
  <c r="M101" i="16"/>
  <c r="M53" i="16"/>
  <c r="P100" i="16"/>
  <c r="O16" i="16"/>
  <c r="R23" i="16"/>
  <c r="O79" i="16"/>
  <c r="P74" i="16"/>
  <c r="O108" i="16"/>
  <c r="N108" i="16"/>
  <c r="N42" i="16"/>
  <c r="P15" i="16"/>
  <c r="G110" i="16"/>
  <c r="R73" i="16"/>
  <c r="G46" i="16"/>
  <c r="O48" i="16"/>
  <c r="P43" i="16"/>
  <c r="Q47" i="16"/>
  <c r="G19" i="16"/>
  <c r="H102" i="16"/>
  <c r="R109" i="16"/>
  <c r="P20" i="16"/>
  <c r="R72" i="16"/>
  <c r="G45" i="16"/>
  <c r="R105" i="16"/>
  <c r="P24" i="16"/>
  <c r="Q73" i="16"/>
  <c r="O82" i="16"/>
  <c r="G28" i="16"/>
  <c r="O100" i="16"/>
  <c r="N100" i="16"/>
  <c r="G79" i="16"/>
  <c r="Q101" i="16"/>
  <c r="N78" i="16"/>
  <c r="R50" i="16"/>
  <c r="H105" i="16"/>
  <c r="R102" i="16"/>
  <c r="P50" i="16"/>
  <c r="Q44" i="16"/>
  <c r="O73" i="16"/>
  <c r="M22" i="16"/>
  <c r="Q72" i="16"/>
  <c r="H109" i="16"/>
  <c r="H73" i="16"/>
  <c r="H47" i="16"/>
  <c r="H81" i="16"/>
  <c r="H55" i="16"/>
  <c r="P104" i="16"/>
  <c r="P19" i="16"/>
  <c r="R42" i="16"/>
  <c r="H78" i="16"/>
  <c r="H49" i="16"/>
  <c r="H23" i="16"/>
  <c r="H48" i="16"/>
  <c r="G106" i="16"/>
  <c r="R53" i="16"/>
  <c r="G49" i="16"/>
  <c r="O46" i="16"/>
  <c r="P42" i="16"/>
  <c r="Q102" i="16"/>
  <c r="G13" i="16"/>
  <c r="M106" i="16"/>
  <c r="M45" i="16"/>
  <c r="O15" i="16"/>
  <c r="M16" i="16"/>
  <c r="O77" i="16"/>
  <c r="G23" i="16"/>
  <c r="H110" i="16"/>
  <c r="R106" i="16"/>
  <c r="Q16" i="16"/>
  <c r="Q77" i="16"/>
  <c r="P82" i="16"/>
  <c r="O101" i="16"/>
  <c r="M78" i="16"/>
  <c r="N51" i="16"/>
  <c r="O24" i="16"/>
  <c r="O81" i="16"/>
  <c r="G15" i="16"/>
  <c r="H104" i="16"/>
  <c r="N43" i="16"/>
  <c r="O20" i="16"/>
  <c r="R24" i="16"/>
  <c r="N72" i="16"/>
  <c r="P80" i="16"/>
  <c r="M107" i="16"/>
  <c r="M51" i="16"/>
  <c r="P105" i="16"/>
  <c r="Q46" i="16"/>
  <c r="N15" i="16"/>
  <c r="P72" i="16"/>
  <c r="M76" i="16"/>
  <c r="N48" i="16"/>
  <c r="Q19" i="16"/>
  <c r="M20" i="16"/>
  <c r="R43" i="16"/>
  <c r="O43" i="16"/>
  <c r="G50" i="16"/>
  <c r="Q104" i="16"/>
  <c r="H100" i="16"/>
  <c r="Q23" i="16"/>
  <c r="G113" i="16"/>
  <c r="O42" i="16"/>
  <c r="G48" i="16"/>
  <c r="G18" i="16"/>
  <c r="P17" i="16"/>
  <c r="H26" i="16"/>
  <c r="H15" i="16"/>
  <c r="H45" i="16"/>
  <c r="H80" i="16"/>
  <c r="H74" i="16"/>
  <c r="R46" i="16"/>
  <c r="H115" i="16"/>
  <c r="R111" i="16"/>
  <c r="P45" i="16"/>
  <c r="Q50" i="16"/>
  <c r="G14" i="16"/>
  <c r="G55" i="16"/>
  <c r="M52" i="16"/>
  <c r="P107" i="16"/>
  <c r="Q111" i="16"/>
  <c r="R19" i="16"/>
  <c r="N75" i="16"/>
  <c r="R48" i="16"/>
  <c r="O102" i="16"/>
  <c r="M71" i="16"/>
  <c r="N52" i="16"/>
  <c r="P21" i="16"/>
  <c r="M13" i="16"/>
  <c r="G108" i="16"/>
  <c r="O106" i="16"/>
  <c r="N101" i="16"/>
  <c r="G76" i="16"/>
  <c r="O19" i="16"/>
  <c r="N76" i="16"/>
  <c r="R47" i="16"/>
  <c r="M77" i="16"/>
  <c r="G74" i="16"/>
  <c r="O14" i="16"/>
  <c r="R13" i="16"/>
  <c r="N19" i="16"/>
  <c r="G44" i="16"/>
  <c r="O50" i="16"/>
  <c r="P52" i="16"/>
  <c r="Q42" i="16"/>
  <c r="N21" i="16"/>
  <c r="O107" i="16"/>
  <c r="N111" i="16"/>
  <c r="G84" i="16"/>
  <c r="P16" i="16"/>
  <c r="M17" i="16"/>
  <c r="G78" i="16"/>
  <c r="M44" i="16"/>
  <c r="N47" i="16"/>
  <c r="M79" i="16"/>
  <c r="R75" i="16"/>
  <c r="Q51" i="16"/>
  <c r="R18" i="16"/>
  <c r="R20" i="16"/>
  <c r="G42" i="16"/>
  <c r="O51" i="16"/>
  <c r="M80" i="16"/>
  <c r="Q103" i="16"/>
  <c r="M19" i="16"/>
  <c r="G57" i="16"/>
  <c r="O109" i="16"/>
  <c r="O71" i="16"/>
  <c r="Q80" i="16"/>
  <c r="N44" i="16"/>
  <c r="H42" i="16"/>
  <c r="H44" i="16"/>
  <c r="H79" i="16"/>
  <c r="H71" i="16"/>
  <c r="H22" i="16"/>
  <c r="H21" i="16"/>
  <c r="G115" i="16"/>
  <c r="N82" i="16"/>
  <c r="P71" i="16"/>
  <c r="M72" i="16"/>
  <c r="R101" i="16"/>
  <c r="Q22" i="16"/>
  <c r="Q82" i="16"/>
  <c r="G103" i="16"/>
  <c r="R44" i="16"/>
  <c r="G47" i="16"/>
  <c r="O52" i="16"/>
  <c r="P49" i="16"/>
  <c r="Q108" i="16"/>
  <c r="N73" i="16"/>
  <c r="O104" i="16"/>
  <c r="N102" i="16"/>
  <c r="G80" i="16"/>
  <c r="O18" i="16"/>
  <c r="R22" i="16"/>
  <c r="N77" i="16"/>
  <c r="M105" i="16"/>
  <c r="N106" i="16"/>
  <c r="G71" i="16"/>
  <c r="Q106" i="16"/>
  <c r="N13" i="16"/>
  <c r="P79" i="16"/>
  <c r="O110" i="16"/>
  <c r="P108" i="16"/>
  <c r="Q109" i="16"/>
  <c r="H101" i="16"/>
  <c r="Q21" i="16"/>
  <c r="Q74" i="16"/>
  <c r="R81" i="16"/>
  <c r="M108" i="16"/>
  <c r="M46" i="16"/>
  <c r="G72" i="16"/>
  <c r="P13" i="16"/>
  <c r="R16" i="16"/>
  <c r="P22" i="16"/>
  <c r="N46" i="16"/>
  <c r="N110" i="16"/>
  <c r="R21" i="16"/>
  <c r="N74" i="16"/>
  <c r="M73" i="16"/>
  <c r="M49" i="16"/>
  <c r="R76" i="16"/>
  <c r="R77" i="16"/>
  <c r="G17" i="16"/>
  <c r="O80" i="16"/>
  <c r="G43" i="16"/>
  <c r="G22" i="16"/>
  <c r="M24" i="16"/>
  <c r="O44" i="16"/>
  <c r="H106" i="16"/>
  <c r="H113" i="16"/>
  <c r="H43" i="16"/>
  <c r="H86" i="16"/>
  <c r="H28" i="16"/>
  <c r="H14" i="16"/>
  <c r="H13" i="16"/>
  <c r="H16" i="16"/>
  <c r="N80" i="16"/>
  <c r="P73" i="16"/>
  <c r="M75" i="16"/>
  <c r="N45" i="16"/>
  <c r="Q13" i="16"/>
  <c r="Q78" i="16"/>
  <c r="R45" i="16"/>
  <c r="H107" i="16"/>
  <c r="O45" i="16"/>
  <c r="P48" i="16"/>
  <c r="Q53" i="16"/>
  <c r="N81" i="16"/>
  <c r="M109" i="16"/>
  <c r="N107" i="16"/>
  <c r="G75" i="16"/>
  <c r="O21" i="16"/>
  <c r="R14" i="16"/>
  <c r="N24" i="16"/>
  <c r="M110" i="16"/>
  <c r="P110" i="16"/>
  <c r="Q52" i="16"/>
  <c r="N17" i="16"/>
  <c r="M104" i="16"/>
  <c r="M42" i="16"/>
  <c r="P106" i="16"/>
  <c r="Q48" i="16"/>
  <c r="R79" i="16"/>
  <c r="H103" i="16"/>
  <c r="R104" i="16"/>
  <c r="P23" i="16"/>
  <c r="M21" i="16"/>
  <c r="G104" i="16"/>
  <c r="R78" i="16"/>
  <c r="M111" i="16"/>
  <c r="O53" i="16"/>
  <c r="P101" i="16"/>
  <c r="O13" i="16"/>
  <c r="R15" i="16"/>
  <c r="Q71" i="16"/>
  <c r="G86" i="16"/>
  <c r="P46" i="16"/>
  <c r="O47" i="16"/>
  <c r="R51" i="16"/>
  <c r="P81" i="16"/>
  <c r="Q18" i="16"/>
  <c r="Q15" i="16"/>
  <c r="G26" i="16"/>
  <c r="O22" i="16"/>
  <c r="H108" i="16"/>
  <c r="R49" i="16"/>
  <c r="M15" i="16"/>
  <c r="H75" i="16"/>
  <c r="H19" i="16"/>
  <c r="H52" i="16"/>
  <c r="H57" i="16"/>
  <c r="N14" i="16"/>
  <c r="H46" i="16"/>
  <c r="N18" i="16"/>
  <c r="P78" i="16"/>
  <c r="O103" i="16"/>
  <c r="N103" i="16"/>
  <c r="G77" i="16"/>
  <c r="P18" i="16"/>
  <c r="M14" i="16"/>
  <c r="G100" i="16"/>
  <c r="P76" i="16"/>
  <c r="R110" i="16"/>
  <c r="Q20" i="16"/>
  <c r="Q43" i="16"/>
  <c r="G109" i="16"/>
  <c r="M100" i="16"/>
  <c r="M50" i="16"/>
  <c r="P111" i="16"/>
  <c r="Q110" i="16"/>
  <c r="G52" i="16"/>
  <c r="M43" i="16"/>
  <c r="P47" i="16"/>
  <c r="R80" i="16"/>
  <c r="M48" i="16"/>
  <c r="P44" i="16"/>
  <c r="Q45" i="16"/>
  <c r="G16" i="16"/>
  <c r="M82" i="16"/>
  <c r="N53" i="16"/>
  <c r="M23" i="16"/>
  <c r="O74" i="16"/>
  <c r="G21" i="16"/>
  <c r="G51" i="16"/>
  <c r="O49" i="16"/>
  <c r="P103" i="16"/>
  <c r="G107" i="16"/>
  <c r="O23" i="16"/>
  <c r="P109" i="16"/>
  <c r="N71" i="16"/>
  <c r="Q14" i="16"/>
  <c r="R103" i="16"/>
  <c r="Q49" i="16"/>
  <c r="Q76" i="16"/>
  <c r="Q75" i="16"/>
  <c r="R17" i="16"/>
  <c r="P53" i="16"/>
  <c r="G102" i="16"/>
  <c r="P75" i="16"/>
  <c r="N109" i="16"/>
  <c r="G105" i="16"/>
  <c r="Q17" i="16"/>
  <c r="N50" i="16"/>
  <c r="P14" i="16"/>
  <c r="H72" i="16"/>
  <c r="H51" i="16"/>
  <c r="O78" i="16"/>
  <c r="H50" i="16"/>
  <c r="H18" i="16"/>
  <c r="R71" i="16"/>
  <c r="O105" i="16"/>
  <c r="N105" i="16"/>
  <c r="G73" i="16"/>
  <c r="M18" i="16"/>
  <c r="O76" i="16"/>
  <c r="Q81" i="16"/>
  <c r="N22" i="16"/>
  <c r="P51" i="16"/>
  <c r="G101" i="16"/>
  <c r="O17" i="16"/>
  <c r="R100" i="16"/>
  <c r="Q100" i="16"/>
  <c r="O111" i="16"/>
  <c r="R82" i="16"/>
  <c r="Q107" i="16"/>
  <c r="G81" i="16"/>
  <c r="G20" i="16"/>
  <c r="O72" i="16"/>
  <c r="Q105" i="16"/>
  <c r="Q24" i="16"/>
  <c r="N104" i="16"/>
  <c r="M74" i="16"/>
  <c r="P102" i="16"/>
  <c r="Q79" i="16"/>
  <c r="N16" i="16"/>
  <c r="M81" i="16"/>
  <c r="R108" i="16"/>
  <c r="N49" i="16"/>
  <c r="N79" i="16"/>
  <c r="M102" i="16"/>
  <c r="M47" i="16"/>
  <c r="M103" i="16"/>
  <c r="R52" i="16"/>
  <c r="P77" i="16"/>
  <c r="R107" i="16"/>
  <c r="Z8" i="1"/>
  <c r="I48" i="20" l="1"/>
  <c r="N10" i="22" s="1"/>
  <c r="I19" i="20"/>
  <c r="M12" i="22" s="1"/>
  <c r="I79" i="20"/>
  <c r="I110" i="20"/>
  <c r="P10" i="22" s="1"/>
  <c r="I59" i="20"/>
  <c r="I77" i="20"/>
  <c r="I112" i="20"/>
  <c r="P12" i="22" s="1"/>
  <c r="I86" i="20"/>
  <c r="I20" i="20"/>
  <c r="M13" i="22" s="1"/>
  <c r="I83" i="20"/>
  <c r="I84" i="18"/>
  <c r="I75" i="18"/>
  <c r="I78" i="18"/>
  <c r="I52" i="18"/>
  <c r="D14" i="22" s="1"/>
  <c r="I115" i="18"/>
  <c r="F15" i="22" s="1"/>
  <c r="I14" i="18"/>
  <c r="C7" i="22" s="1"/>
  <c r="I112" i="18"/>
  <c r="F12" i="22" s="1"/>
  <c r="I47" i="18"/>
  <c r="D9" i="22" s="1"/>
  <c r="I13" i="18"/>
  <c r="C6" i="22" s="1"/>
  <c r="I76" i="18"/>
  <c r="AC47" i="20"/>
  <c r="AE47" i="20" s="1"/>
  <c r="I15" i="18"/>
  <c r="C8" i="22" s="1"/>
  <c r="I116" i="17"/>
  <c r="F15" i="21" s="1"/>
  <c r="I117" i="18"/>
  <c r="F17" i="22" s="1"/>
  <c r="F18" i="21"/>
  <c r="I80" i="20"/>
  <c r="I46" i="18"/>
  <c r="D8" i="22" s="1"/>
  <c r="I50" i="18"/>
  <c r="D12" i="22" s="1"/>
  <c r="I113" i="18"/>
  <c r="F13" i="22" s="1"/>
  <c r="I28" i="18"/>
  <c r="D18" i="22"/>
  <c r="I82" i="18"/>
  <c r="I28" i="20"/>
  <c r="D19" i="22"/>
  <c r="I73" i="16"/>
  <c r="I20" i="18"/>
  <c r="C13" i="22" s="1"/>
  <c r="I81" i="18"/>
  <c r="AC48" i="20"/>
  <c r="AE48" i="20" s="1"/>
  <c r="AD48" i="20" s="1"/>
  <c r="I52" i="20"/>
  <c r="N14" i="22" s="1"/>
  <c r="AC122" i="15"/>
  <c r="AD122" i="15" s="1"/>
  <c r="I46" i="20"/>
  <c r="N8" i="22" s="1"/>
  <c r="I108" i="17"/>
  <c r="F7" i="21" s="1"/>
  <c r="O59" i="18"/>
  <c r="AC110" i="17"/>
  <c r="AE110" i="17" s="1"/>
  <c r="AD110" i="17" s="1"/>
  <c r="AC115" i="17"/>
  <c r="AE115" i="17" s="1"/>
  <c r="I116" i="18"/>
  <c r="F16" i="22" s="1"/>
  <c r="AC109" i="17"/>
  <c r="AE109" i="17" s="1"/>
  <c r="AD109" i="17" s="1"/>
  <c r="AC111" i="17"/>
  <c r="AE111" i="17" s="1"/>
  <c r="J10" i="21" s="1"/>
  <c r="AC108" i="17"/>
  <c r="AE108" i="17" s="1"/>
  <c r="AB121" i="17"/>
  <c r="AC49" i="20"/>
  <c r="AE49" i="20" s="1"/>
  <c r="R11" i="22" s="1"/>
  <c r="I59" i="18"/>
  <c r="I81" i="20"/>
  <c r="AC116" i="17"/>
  <c r="AE116" i="17" s="1"/>
  <c r="P121" i="20"/>
  <c r="I50" i="20"/>
  <c r="N12" i="22" s="1"/>
  <c r="I117" i="20"/>
  <c r="P17" i="22" s="1"/>
  <c r="I13" i="20"/>
  <c r="M6" i="22" s="1"/>
  <c r="I54" i="18"/>
  <c r="D16" i="22" s="1"/>
  <c r="AC107" i="17"/>
  <c r="AE107" i="17" s="1"/>
  <c r="O121" i="17"/>
  <c r="R129" i="15"/>
  <c r="AC112" i="17"/>
  <c r="AE112" i="17" s="1"/>
  <c r="AD112" i="17" s="1"/>
  <c r="I15" i="20"/>
  <c r="M8" i="22" s="1"/>
  <c r="AC113" i="17"/>
  <c r="AE113" i="17" s="1"/>
  <c r="AD113" i="17" s="1"/>
  <c r="N121" i="17"/>
  <c r="I110" i="18"/>
  <c r="F10" i="22" s="1"/>
  <c r="I78" i="20"/>
  <c r="I21" i="20"/>
  <c r="M14" i="22" s="1"/>
  <c r="AC117" i="17"/>
  <c r="AE117" i="17" s="1"/>
  <c r="AC114" i="17"/>
  <c r="AE114" i="17" s="1"/>
  <c r="AC118" i="17"/>
  <c r="AE118" i="17" s="1"/>
  <c r="J19" i="21" s="1"/>
  <c r="AC28" i="16"/>
  <c r="I47" i="16"/>
  <c r="I80" i="16"/>
  <c r="AE77" i="20"/>
  <c r="AD77" i="20" s="1"/>
  <c r="AB121" i="18"/>
  <c r="I20" i="16"/>
  <c r="AC116" i="19"/>
  <c r="AE116" i="19" s="1"/>
  <c r="T15" i="21" s="1"/>
  <c r="U59" i="18"/>
  <c r="AC125" i="15"/>
  <c r="AD125" i="15" s="1"/>
  <c r="AC114" i="19"/>
  <c r="AE114" i="19" s="1"/>
  <c r="T13" i="21" s="1"/>
  <c r="AC110" i="19"/>
  <c r="AE110" i="19" s="1"/>
  <c r="T9" i="21" s="1"/>
  <c r="P121" i="19"/>
  <c r="X121" i="17"/>
  <c r="AC106" i="17"/>
  <c r="M121" i="17"/>
  <c r="N129" i="15"/>
  <c r="AC112" i="15"/>
  <c r="R121" i="20"/>
  <c r="AC123" i="15"/>
  <c r="AD123" i="15" s="1"/>
  <c r="AC112" i="19"/>
  <c r="AE112" i="19" s="1"/>
  <c r="AC113" i="15"/>
  <c r="AD113" i="15" s="1"/>
  <c r="AC117" i="15"/>
  <c r="AD117" i="15" s="1"/>
  <c r="I81" i="16"/>
  <c r="AC124" i="15"/>
  <c r="AD124" i="15" s="1"/>
  <c r="AC119" i="15"/>
  <c r="AD119" i="15" s="1"/>
  <c r="Q121" i="19"/>
  <c r="AA121" i="17"/>
  <c r="AC14" i="20"/>
  <c r="R18" i="22"/>
  <c r="Q129" i="15"/>
  <c r="Z121" i="17"/>
  <c r="AC117" i="19"/>
  <c r="AE117" i="19" s="1"/>
  <c r="AC111" i="19"/>
  <c r="AE111" i="19" s="1"/>
  <c r="AC107" i="19"/>
  <c r="AE107" i="19" s="1"/>
  <c r="AC118" i="19"/>
  <c r="AC121" i="15"/>
  <c r="AD121" i="15" s="1"/>
  <c r="I22" i="20"/>
  <c r="M15" i="22" s="1"/>
  <c r="I121" i="20"/>
  <c r="N19" i="22"/>
  <c r="AC15" i="20"/>
  <c r="AE15" i="20" s="1"/>
  <c r="AD15" i="20" s="1"/>
  <c r="AC82" i="20"/>
  <c r="AE82" i="20" s="1"/>
  <c r="AD82" i="20" s="1"/>
  <c r="W28" i="18"/>
  <c r="I16" i="20"/>
  <c r="M9" i="22" s="1"/>
  <c r="I85" i="18"/>
  <c r="AC126" i="15"/>
  <c r="AD126" i="15" s="1"/>
  <c r="AC108" i="19"/>
  <c r="AE108" i="19" s="1"/>
  <c r="I106" i="16"/>
  <c r="AC118" i="15"/>
  <c r="AD118" i="15" s="1"/>
  <c r="Y90" i="18"/>
  <c r="P18" i="22"/>
  <c r="Q121" i="18"/>
  <c r="AC120" i="15"/>
  <c r="AD120" i="15" s="1"/>
  <c r="AC114" i="15"/>
  <c r="AD114" i="15" s="1"/>
  <c r="N121" i="19"/>
  <c r="AC106" i="19"/>
  <c r="AC115" i="15"/>
  <c r="AD115" i="15" s="1"/>
  <c r="O129" i="15"/>
  <c r="Y121" i="17"/>
  <c r="I17" i="20"/>
  <c r="M10" i="22" s="1"/>
  <c r="Q59" i="18"/>
  <c r="P129" i="15"/>
  <c r="O121" i="19"/>
  <c r="Z121" i="18"/>
  <c r="P19" i="22"/>
  <c r="AC54" i="20"/>
  <c r="AE54" i="20" s="1"/>
  <c r="R16" i="22" s="1"/>
  <c r="F18" i="22"/>
  <c r="AC116" i="15"/>
  <c r="AD116" i="15" s="1"/>
  <c r="I24" i="18"/>
  <c r="C19" i="22" s="1"/>
  <c r="V59" i="18"/>
  <c r="AC109" i="19"/>
  <c r="AE109" i="19" s="1"/>
  <c r="AC113" i="19"/>
  <c r="AE113" i="19" s="1"/>
  <c r="AC115" i="19"/>
  <c r="AE115" i="19" s="1"/>
  <c r="AC25" i="20"/>
  <c r="AC87" i="20"/>
  <c r="AC123" i="20"/>
  <c r="I123" i="20"/>
  <c r="AE123" i="20" s="1"/>
  <c r="AC22" i="20"/>
  <c r="AE22" i="20" s="1"/>
  <c r="AC78" i="20"/>
  <c r="AE78" i="20" s="1"/>
  <c r="AD78" i="20" s="1"/>
  <c r="P28" i="20"/>
  <c r="N28" i="20"/>
  <c r="AC51" i="20"/>
  <c r="AE51" i="20" s="1"/>
  <c r="AB90" i="18"/>
  <c r="I82" i="20"/>
  <c r="AC118" i="20"/>
  <c r="AC55" i="18"/>
  <c r="AE55" i="18" s="1"/>
  <c r="N121" i="18"/>
  <c r="AC111" i="20"/>
  <c r="AE111" i="20" s="1"/>
  <c r="N121" i="20"/>
  <c r="AC78" i="18"/>
  <c r="AE78" i="18" s="1"/>
  <c r="AD78" i="18" s="1"/>
  <c r="AC22" i="18"/>
  <c r="AE22" i="18" s="1"/>
  <c r="S59" i="18"/>
  <c r="N59" i="18"/>
  <c r="AC51" i="18"/>
  <c r="AE51" i="18" s="1"/>
  <c r="R59" i="18"/>
  <c r="AC56" i="20"/>
  <c r="AC24" i="20"/>
  <c r="AE24" i="20" s="1"/>
  <c r="P90" i="20"/>
  <c r="AC18" i="20"/>
  <c r="AE18" i="20" s="1"/>
  <c r="AC114" i="20"/>
  <c r="AE114" i="20" s="1"/>
  <c r="I106" i="20"/>
  <c r="P6" i="22" s="1"/>
  <c r="P90" i="18"/>
  <c r="I19" i="18"/>
  <c r="C12" i="22" s="1"/>
  <c r="T59" i="18"/>
  <c r="AC81" i="18"/>
  <c r="AE81" i="18" s="1"/>
  <c r="AD81" i="18" s="1"/>
  <c r="R59" i="20"/>
  <c r="AC17" i="18"/>
  <c r="AE17" i="18" s="1"/>
  <c r="S28" i="18"/>
  <c r="R28" i="20"/>
  <c r="AC56" i="18"/>
  <c r="T28" i="18"/>
  <c r="I30" i="20"/>
  <c r="AE30" i="20" s="1"/>
  <c r="AC30" i="20"/>
  <c r="I123" i="18"/>
  <c r="AE123" i="18" s="1"/>
  <c r="AC123" i="18"/>
  <c r="AC84" i="20"/>
  <c r="AE84" i="20" s="1"/>
  <c r="AD84" i="20" s="1"/>
  <c r="Y28" i="18"/>
  <c r="AC16" i="20"/>
  <c r="AE16" i="20" s="1"/>
  <c r="X90" i="18"/>
  <c r="O59" i="20"/>
  <c r="AC86" i="20"/>
  <c r="AE86" i="20" s="1"/>
  <c r="AD86" i="20" s="1"/>
  <c r="AC81" i="20"/>
  <c r="AE81" i="20" s="1"/>
  <c r="AD81" i="20" s="1"/>
  <c r="Q28" i="20"/>
  <c r="U121" i="18"/>
  <c r="AC23" i="18"/>
  <c r="AE23" i="18" s="1"/>
  <c r="P121" i="18"/>
  <c r="X59" i="18"/>
  <c r="O121" i="18"/>
  <c r="I53" i="20"/>
  <c r="N15" i="22" s="1"/>
  <c r="X121" i="18"/>
  <c r="AA121" i="18"/>
  <c r="I114" i="18"/>
  <c r="F14" i="22" s="1"/>
  <c r="AC116" i="20"/>
  <c r="AE116" i="20" s="1"/>
  <c r="AC52" i="20"/>
  <c r="AE52" i="20" s="1"/>
  <c r="AC107" i="18"/>
  <c r="AE107" i="18" s="1"/>
  <c r="I23" i="20"/>
  <c r="M16" i="22" s="1"/>
  <c r="I80" i="18"/>
  <c r="AC53" i="18"/>
  <c r="AE53" i="18" s="1"/>
  <c r="O90" i="18"/>
  <c r="U90" i="18"/>
  <c r="AC80" i="18"/>
  <c r="AE80" i="18" s="1"/>
  <c r="AD80" i="18" s="1"/>
  <c r="AC110" i="18"/>
  <c r="AE110" i="18" s="1"/>
  <c r="AC47" i="18"/>
  <c r="AE47" i="18" s="1"/>
  <c r="AC82" i="18"/>
  <c r="AE82" i="18" s="1"/>
  <c r="AD82" i="18" s="1"/>
  <c r="AC54" i="18"/>
  <c r="AE54" i="18" s="1"/>
  <c r="AC45" i="18"/>
  <c r="AE45" i="18" s="1"/>
  <c r="AC111" i="18"/>
  <c r="AE111" i="18" s="1"/>
  <c r="AC108" i="20"/>
  <c r="AE108" i="20" s="1"/>
  <c r="AC48" i="18"/>
  <c r="AE48" i="18" s="1"/>
  <c r="AC14" i="18"/>
  <c r="AE14" i="18" s="1"/>
  <c r="AC117" i="18"/>
  <c r="AE117" i="18" s="1"/>
  <c r="I30" i="18"/>
  <c r="AE30" i="18" s="1"/>
  <c r="AC30" i="18"/>
  <c r="AC75" i="20"/>
  <c r="M90" i="20"/>
  <c r="P59" i="20"/>
  <c r="I123" i="19"/>
  <c r="AE123" i="19" s="1"/>
  <c r="AC123" i="19"/>
  <c r="AC85" i="20"/>
  <c r="AE85" i="20" s="1"/>
  <c r="AD85" i="20" s="1"/>
  <c r="R9" i="22"/>
  <c r="AD47" i="20"/>
  <c r="N90" i="18"/>
  <c r="X28" i="18"/>
  <c r="S121" i="18"/>
  <c r="AC113" i="20"/>
  <c r="AE113" i="20" s="1"/>
  <c r="AC114" i="18"/>
  <c r="AE114" i="18" s="1"/>
  <c r="V90" i="18"/>
  <c r="AC118" i="18"/>
  <c r="Z28" i="18"/>
  <c r="O121" i="20"/>
  <c r="AC107" i="20"/>
  <c r="AE107" i="20" s="1"/>
  <c r="AC108" i="18"/>
  <c r="AE108" i="18" s="1"/>
  <c r="AC110" i="20"/>
  <c r="AE110" i="20" s="1"/>
  <c r="AC18" i="18"/>
  <c r="AE18" i="18" s="1"/>
  <c r="I76" i="20"/>
  <c r="P59" i="18"/>
  <c r="Q90" i="18"/>
  <c r="T121" i="18"/>
  <c r="AC24" i="18"/>
  <c r="AE24" i="18" s="1"/>
  <c r="AC109" i="20"/>
  <c r="AE109" i="20" s="1"/>
  <c r="AC52" i="18"/>
  <c r="AE52" i="18" s="1"/>
  <c r="AC21" i="18"/>
  <c r="AE21" i="18" s="1"/>
  <c r="AC21" i="20"/>
  <c r="AE21" i="20" s="1"/>
  <c r="AA90" i="18"/>
  <c r="Z59" i="18"/>
  <c r="Y121" i="18"/>
  <c r="AC20" i="18"/>
  <c r="AE20" i="18" s="1"/>
  <c r="AC44" i="20"/>
  <c r="M59" i="20"/>
  <c r="AB59" i="18"/>
  <c r="Q90" i="20"/>
  <c r="AA59" i="18"/>
  <c r="W59" i="18"/>
  <c r="AC13" i="20"/>
  <c r="M28" i="20"/>
  <c r="I116" i="20"/>
  <c r="P16" i="22" s="1"/>
  <c r="AC113" i="18"/>
  <c r="AE113" i="18" s="1"/>
  <c r="M121" i="18"/>
  <c r="AC106" i="18"/>
  <c r="I109" i="18"/>
  <c r="F9" i="22" s="1"/>
  <c r="AC115" i="20"/>
  <c r="AE115" i="20" s="1"/>
  <c r="N90" i="20"/>
  <c r="AC117" i="20"/>
  <c r="AE117" i="20" s="1"/>
  <c r="AC23" i="20"/>
  <c r="AE23" i="20" s="1"/>
  <c r="N59" i="20"/>
  <c r="Q28" i="18"/>
  <c r="M28" i="18"/>
  <c r="AC13" i="18"/>
  <c r="N28" i="18"/>
  <c r="AC46" i="18"/>
  <c r="AE46" i="18" s="1"/>
  <c r="O90" i="20"/>
  <c r="V28" i="18"/>
  <c r="W90" i="18"/>
  <c r="AC76" i="20"/>
  <c r="AE76" i="20" s="1"/>
  <c r="AD76" i="20" s="1"/>
  <c r="AC131" i="15"/>
  <c r="I131" i="15"/>
  <c r="AD131" i="15" s="1"/>
  <c r="AA28" i="18"/>
  <c r="AC80" i="20"/>
  <c r="AE80" i="20" s="1"/>
  <c r="AD80" i="20" s="1"/>
  <c r="I54" i="20"/>
  <c r="N16" i="22" s="1"/>
  <c r="I55" i="20"/>
  <c r="N17" i="22" s="1"/>
  <c r="O28" i="20"/>
  <c r="AC45" i="20"/>
  <c r="AE45" i="20" s="1"/>
  <c r="I108" i="18"/>
  <c r="F8" i="22" s="1"/>
  <c r="AC53" i="20"/>
  <c r="AE53" i="20" s="1"/>
  <c r="AC83" i="18"/>
  <c r="AE83" i="18" s="1"/>
  <c r="AD83" i="18" s="1"/>
  <c r="T90" i="18"/>
  <c r="I115" i="20"/>
  <c r="P15" i="22" s="1"/>
  <c r="AC46" i="20"/>
  <c r="AE46" i="20" s="1"/>
  <c r="I109" i="20"/>
  <c r="P9" i="22" s="1"/>
  <c r="AC115" i="18"/>
  <c r="AE115" i="18" s="1"/>
  <c r="Y59" i="18"/>
  <c r="AC76" i="18"/>
  <c r="AE76" i="18" s="1"/>
  <c r="AD76" i="18" s="1"/>
  <c r="AC116" i="18"/>
  <c r="AE116" i="18" s="1"/>
  <c r="R28" i="18"/>
  <c r="M59" i="18"/>
  <c r="AC44" i="18"/>
  <c r="AC109" i="18"/>
  <c r="AE109" i="18" s="1"/>
  <c r="AC19" i="18"/>
  <c r="AE19" i="18" s="1"/>
  <c r="AC87" i="18"/>
  <c r="AC16" i="18"/>
  <c r="AE16" i="18" s="1"/>
  <c r="AC61" i="18"/>
  <c r="I61" i="18"/>
  <c r="AE61" i="18" s="1"/>
  <c r="AC55" i="20"/>
  <c r="AE55" i="20" s="1"/>
  <c r="W121" i="18"/>
  <c r="AC20" i="20"/>
  <c r="AE20" i="20" s="1"/>
  <c r="AC50" i="20"/>
  <c r="AE50" i="20" s="1"/>
  <c r="AC83" i="20"/>
  <c r="AE83" i="20" s="1"/>
  <c r="AD83" i="20" s="1"/>
  <c r="AC92" i="20"/>
  <c r="I92" i="20"/>
  <c r="AE92" i="20" s="1"/>
  <c r="AE93" i="20" s="1"/>
  <c r="I47" i="20"/>
  <c r="N9" i="22" s="1"/>
  <c r="AC61" i="20"/>
  <c r="I61" i="20"/>
  <c r="AE61" i="20" s="1"/>
  <c r="Q59" i="20"/>
  <c r="I90" i="18"/>
  <c r="AB28" i="18"/>
  <c r="I90" i="20"/>
  <c r="AC79" i="20"/>
  <c r="AE79" i="20" s="1"/>
  <c r="AD79" i="20" s="1"/>
  <c r="I18" i="20"/>
  <c r="M11" i="22" s="1"/>
  <c r="AC50" i="18"/>
  <c r="AE50" i="18" s="1"/>
  <c r="P28" i="18"/>
  <c r="S90" i="18"/>
  <c r="U28" i="18"/>
  <c r="AC25" i="18"/>
  <c r="AC84" i="18"/>
  <c r="AE84" i="18" s="1"/>
  <c r="AD84" i="18" s="1"/>
  <c r="AC112" i="18"/>
  <c r="AE112" i="18" s="1"/>
  <c r="R121" i="18"/>
  <c r="M90" i="18"/>
  <c r="AC75" i="18"/>
  <c r="AC77" i="18"/>
  <c r="AE77" i="18" s="1"/>
  <c r="AD77" i="18" s="1"/>
  <c r="AC49" i="18"/>
  <c r="AE49" i="18" s="1"/>
  <c r="O28" i="18"/>
  <c r="Q121" i="20"/>
  <c r="AC92" i="18"/>
  <c r="I92" i="18"/>
  <c r="AE92" i="18" s="1"/>
  <c r="AE93" i="18" s="1"/>
  <c r="AC19" i="20"/>
  <c r="AE19" i="20" s="1"/>
  <c r="I107" i="18"/>
  <c r="F7" i="22" s="1"/>
  <c r="R90" i="20"/>
  <c r="I107" i="20"/>
  <c r="P7" i="22" s="1"/>
  <c r="I108" i="20"/>
  <c r="P8" i="22" s="1"/>
  <c r="AC86" i="18"/>
  <c r="AE86" i="18" s="1"/>
  <c r="AD86" i="18" s="1"/>
  <c r="AC85" i="18"/>
  <c r="AE85" i="18" s="1"/>
  <c r="AD85" i="18" s="1"/>
  <c r="Z90" i="18"/>
  <c r="AC123" i="17"/>
  <c r="I123" i="17"/>
  <c r="AE123" i="17" s="1"/>
  <c r="I86" i="18"/>
  <c r="AC15" i="18"/>
  <c r="AE15" i="18" s="1"/>
  <c r="AC112" i="20"/>
  <c r="AE112" i="20" s="1"/>
  <c r="AC79" i="18"/>
  <c r="AE79" i="18" s="1"/>
  <c r="AD79" i="18" s="1"/>
  <c r="AC17" i="20"/>
  <c r="AE17" i="20" s="1"/>
  <c r="M121" i="20"/>
  <c r="AC106" i="20"/>
  <c r="V121" i="18"/>
  <c r="I17" i="16"/>
  <c r="I84" i="16"/>
  <c r="I55" i="16"/>
  <c r="AC57" i="16"/>
  <c r="I77" i="16"/>
  <c r="I16" i="16"/>
  <c r="I103" i="16"/>
  <c r="I52" i="16"/>
  <c r="R113" i="16"/>
  <c r="AC18" i="16"/>
  <c r="AD18" i="16" s="1"/>
  <c r="I22" i="16"/>
  <c r="AC86" i="16"/>
  <c r="I48" i="16"/>
  <c r="I113" i="16"/>
  <c r="AC47" i="16"/>
  <c r="AD47" i="16" s="1"/>
  <c r="AC103" i="16"/>
  <c r="AD103" i="16" s="1"/>
  <c r="R84" i="16"/>
  <c r="I23" i="16"/>
  <c r="AC50" i="16"/>
  <c r="AD50" i="16" s="1"/>
  <c r="Q26" i="16"/>
  <c r="I72" i="16"/>
  <c r="I101" i="16"/>
  <c r="I42" i="16"/>
  <c r="Q55" i="16"/>
  <c r="AC77" i="16"/>
  <c r="AD77" i="16" s="1"/>
  <c r="AC78" i="16"/>
  <c r="AD78" i="16" s="1"/>
  <c r="P55" i="16"/>
  <c r="O113" i="16"/>
  <c r="I46" i="16"/>
  <c r="AC82" i="16"/>
  <c r="AD82" i="16" s="1"/>
  <c r="I109" i="16"/>
  <c r="I51" i="16"/>
  <c r="AC43" i="16"/>
  <c r="AD43" i="16" s="1"/>
  <c r="I44" i="16"/>
  <c r="AC52" i="16"/>
  <c r="AD52" i="16" s="1"/>
  <c r="I15" i="16"/>
  <c r="AC100" i="16"/>
  <c r="M113" i="16"/>
  <c r="I71" i="16"/>
  <c r="AC115" i="16"/>
  <c r="I115" i="16"/>
  <c r="AD115" i="16" s="1"/>
  <c r="I50" i="16"/>
  <c r="AC16" i="16"/>
  <c r="AD16" i="16" s="1"/>
  <c r="R55" i="16"/>
  <c r="I105" i="16"/>
  <c r="I28" i="16"/>
  <c r="AD28" i="16" s="1"/>
  <c r="AC44" i="16"/>
  <c r="AD44" i="16" s="1"/>
  <c r="I108" i="16"/>
  <c r="I43" i="16"/>
  <c r="AC46" i="16"/>
  <c r="AD46" i="16" s="1"/>
  <c r="O84" i="16"/>
  <c r="I78" i="16"/>
  <c r="M26" i="16"/>
  <c r="AC13" i="16"/>
  <c r="AC14" i="16"/>
  <c r="AD14" i="16" s="1"/>
  <c r="AC111" i="16"/>
  <c r="AD111" i="16" s="1"/>
  <c r="AC110" i="16"/>
  <c r="AD110" i="16" s="1"/>
  <c r="AC75" i="16"/>
  <c r="AD75" i="16" s="1"/>
  <c r="I86" i="16"/>
  <c r="AD86" i="16" s="1"/>
  <c r="AC108" i="16"/>
  <c r="AD108" i="16" s="1"/>
  <c r="AC17" i="16"/>
  <c r="AD17" i="16" s="1"/>
  <c r="I18" i="16"/>
  <c r="I49" i="16"/>
  <c r="I104" i="16"/>
  <c r="AC22" i="16"/>
  <c r="AD22" i="16" s="1"/>
  <c r="I102" i="16"/>
  <c r="AC109" i="16"/>
  <c r="AD109" i="16" s="1"/>
  <c r="I26" i="16"/>
  <c r="AC105" i="16"/>
  <c r="AD105" i="16" s="1"/>
  <c r="I57" i="16"/>
  <c r="AD57" i="16" s="1"/>
  <c r="M55" i="16"/>
  <c r="AC42" i="16"/>
  <c r="AC19" i="16"/>
  <c r="AD19" i="16" s="1"/>
  <c r="AC71" i="16"/>
  <c r="M84" i="16"/>
  <c r="O55" i="16"/>
  <c r="AC20" i="16"/>
  <c r="AD20" i="16" s="1"/>
  <c r="AC51" i="16"/>
  <c r="AD51" i="16" s="1"/>
  <c r="AC45" i="16"/>
  <c r="AD45" i="16" s="1"/>
  <c r="I19" i="16"/>
  <c r="P113" i="16"/>
  <c r="I21" i="16"/>
  <c r="AC102" i="16"/>
  <c r="AD102" i="16" s="1"/>
  <c r="Q84" i="16"/>
  <c r="AC21" i="16"/>
  <c r="AD21" i="16" s="1"/>
  <c r="AC104" i="16"/>
  <c r="AD104" i="16" s="1"/>
  <c r="I107" i="16"/>
  <c r="AC72" i="16"/>
  <c r="AD72" i="16" s="1"/>
  <c r="R26" i="16"/>
  <c r="I76" i="16"/>
  <c r="I14" i="16"/>
  <c r="AC107" i="16"/>
  <c r="AD107" i="16" s="1"/>
  <c r="AC106" i="16"/>
  <c r="AD106" i="16" s="1"/>
  <c r="N55" i="16"/>
  <c r="AC53" i="16"/>
  <c r="AD53" i="16" s="1"/>
  <c r="AC74" i="16"/>
  <c r="AD74" i="16" s="1"/>
  <c r="AC23" i="16"/>
  <c r="AD23" i="16" s="1"/>
  <c r="AC48" i="16"/>
  <c r="AD48" i="16" s="1"/>
  <c r="I75" i="16"/>
  <c r="AC49" i="16"/>
  <c r="AD49" i="16" s="1"/>
  <c r="P84" i="16"/>
  <c r="AC80" i="16"/>
  <c r="AD80" i="16" s="1"/>
  <c r="AC79" i="16"/>
  <c r="AD79" i="16" s="1"/>
  <c r="I13" i="16"/>
  <c r="I79" i="16"/>
  <c r="I45" i="16"/>
  <c r="AC101" i="16"/>
  <c r="AD101" i="16" s="1"/>
  <c r="AC81" i="16"/>
  <c r="AD81" i="16" s="1"/>
  <c r="N84" i="16"/>
  <c r="Q113" i="16"/>
  <c r="AC15" i="16"/>
  <c r="AD15" i="16" s="1"/>
  <c r="O26" i="16"/>
  <c r="AC24" i="16"/>
  <c r="AD24" i="16" s="1"/>
  <c r="AC73" i="16"/>
  <c r="AD73" i="16" s="1"/>
  <c r="P26" i="16"/>
  <c r="N26" i="16"/>
  <c r="I74" i="16"/>
  <c r="I100" i="16"/>
  <c r="AC76" i="16"/>
  <c r="AD76" i="16" s="1"/>
  <c r="N113" i="16"/>
  <c r="AC32" i="15"/>
  <c r="N30" i="15"/>
  <c r="AC17" i="15"/>
  <c r="AD17" i="15" s="1"/>
  <c r="I30" i="15"/>
  <c r="AC24" i="15"/>
  <c r="AD24" i="15" s="1"/>
  <c r="AC18" i="15"/>
  <c r="AD18" i="15" s="1"/>
  <c r="AC19" i="15"/>
  <c r="AD19" i="15" s="1"/>
  <c r="AC14" i="15"/>
  <c r="AC15" i="15"/>
  <c r="AD15" i="15" s="1"/>
  <c r="R30" i="15"/>
  <c r="I32" i="15"/>
  <c r="AD32" i="15" s="1"/>
  <c r="AC23" i="15"/>
  <c r="AD23" i="15" s="1"/>
  <c r="AC22" i="15"/>
  <c r="AD22" i="15" s="1"/>
  <c r="O30" i="15"/>
  <c r="AC16" i="15"/>
  <c r="AD16" i="15" s="1"/>
  <c r="Q30" i="15"/>
  <c r="AC25" i="15"/>
  <c r="AD25" i="15" s="1"/>
  <c r="AC26" i="15"/>
  <c r="AD26" i="15" s="1"/>
  <c r="P30" i="15"/>
  <c r="AC20" i="15"/>
  <c r="AD20" i="15" s="1"/>
  <c r="AC21" i="15"/>
  <c r="AD21" i="15" s="1"/>
  <c r="M30" i="15"/>
  <c r="AJ68" i="1"/>
  <c r="AJ67" i="1"/>
  <c r="AJ65" i="1"/>
  <c r="AJ64" i="1"/>
  <c r="AJ63" i="1"/>
  <c r="AJ62" i="1"/>
  <c r="AJ61" i="1"/>
  <c r="AJ60" i="1"/>
  <c r="AJ59" i="1"/>
  <c r="AJ58" i="1"/>
  <c r="AJ57" i="1"/>
  <c r="AJ56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68" i="1"/>
  <c r="AH67" i="1"/>
  <c r="AH65" i="1"/>
  <c r="AH64" i="1"/>
  <c r="AH63" i="1"/>
  <c r="AH62" i="1"/>
  <c r="AH61" i="1"/>
  <c r="AH60" i="1"/>
  <c r="AH59" i="1"/>
  <c r="AH58" i="1"/>
  <c r="AH57" i="1"/>
  <c r="AH56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68" i="1"/>
  <c r="AF67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68" i="1"/>
  <c r="AB67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7" i="1"/>
  <c r="Z68" i="1"/>
  <c r="Z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E14" i="20" l="1"/>
  <c r="AD14" i="20" s="1"/>
  <c r="AC27" i="20"/>
  <c r="AD54" i="20"/>
  <c r="AD49" i="20"/>
  <c r="R10" i="22"/>
  <c r="J17" i="21"/>
  <c r="J8" i="21"/>
  <c r="AD116" i="19"/>
  <c r="J11" i="21"/>
  <c r="AD111" i="17"/>
  <c r="J12" i="21"/>
  <c r="J9" i="21"/>
  <c r="AD118" i="17"/>
  <c r="AD110" i="19"/>
  <c r="AD114" i="19"/>
  <c r="R19" i="22"/>
  <c r="AC120" i="17"/>
  <c r="AE120" i="17" s="1"/>
  <c r="J21" i="21" s="1"/>
  <c r="AE106" i="17"/>
  <c r="AD108" i="17"/>
  <c r="J7" i="21"/>
  <c r="AD107" i="17"/>
  <c r="J6" i="21"/>
  <c r="Q7" i="22"/>
  <c r="J18" i="21"/>
  <c r="J15" i="21"/>
  <c r="AD116" i="17"/>
  <c r="AD114" i="17"/>
  <c r="J13" i="21"/>
  <c r="AD117" i="17"/>
  <c r="J16" i="21"/>
  <c r="AD115" i="17"/>
  <c r="J14" i="21"/>
  <c r="Q8" i="22"/>
  <c r="T7" i="21"/>
  <c r="AD108" i="19"/>
  <c r="AD117" i="19"/>
  <c r="T16" i="21"/>
  <c r="T18" i="21"/>
  <c r="T11" i="21"/>
  <c r="AD112" i="19"/>
  <c r="T17" i="21"/>
  <c r="T14" i="21"/>
  <c r="AD115" i="19"/>
  <c r="AD118" i="19"/>
  <c r="AE118" i="19"/>
  <c r="T19" i="21" s="1"/>
  <c r="AD107" i="19"/>
  <c r="T6" i="21"/>
  <c r="AC128" i="15"/>
  <c r="AD128" i="15" s="1"/>
  <c r="AD130" i="15" s="1"/>
  <c r="AD112" i="15"/>
  <c r="AD113" i="19"/>
  <c r="T12" i="21"/>
  <c r="AD109" i="19"/>
  <c r="T8" i="21"/>
  <c r="AC120" i="19"/>
  <c r="AE120" i="19" s="1"/>
  <c r="T21" i="21" s="1"/>
  <c r="AE106" i="19"/>
  <c r="AD111" i="19"/>
  <c r="T10" i="21"/>
  <c r="H18" i="22"/>
  <c r="H25" i="22"/>
  <c r="AE62" i="18"/>
  <c r="H26" i="22" s="1"/>
  <c r="J13" i="22"/>
  <c r="AD113" i="18"/>
  <c r="T9" i="22"/>
  <c r="AD109" i="20"/>
  <c r="AD110" i="20"/>
  <c r="T10" i="22"/>
  <c r="AD114" i="18"/>
  <c r="J14" i="22"/>
  <c r="G7" i="22"/>
  <c r="AD14" i="18"/>
  <c r="AD47" i="18"/>
  <c r="H9" i="22"/>
  <c r="AD114" i="20"/>
  <c r="T14" i="22"/>
  <c r="AD55" i="18"/>
  <c r="H17" i="22"/>
  <c r="AE124" i="17"/>
  <c r="J25" i="21" s="1"/>
  <c r="J24" i="21"/>
  <c r="H11" i="22"/>
  <c r="AD49" i="18"/>
  <c r="AD25" i="18"/>
  <c r="AE25" i="18"/>
  <c r="G20" i="22" s="1"/>
  <c r="AD116" i="18"/>
  <c r="J16" i="22"/>
  <c r="H19" i="22"/>
  <c r="AD23" i="20"/>
  <c r="Q16" i="22"/>
  <c r="AE44" i="20"/>
  <c r="AC58" i="20"/>
  <c r="AE58" i="20" s="1"/>
  <c r="R22" i="22" s="1"/>
  <c r="AD21" i="20"/>
  <c r="Q14" i="22"/>
  <c r="G19" i="22"/>
  <c r="AD24" i="18"/>
  <c r="AD108" i="18"/>
  <c r="J8" i="22"/>
  <c r="T13" i="22"/>
  <c r="AD113" i="20"/>
  <c r="AE124" i="19"/>
  <c r="T25" i="21" s="1"/>
  <c r="T24" i="21"/>
  <c r="H10" i="22"/>
  <c r="AD48" i="18"/>
  <c r="AD110" i="18"/>
  <c r="J10" i="22"/>
  <c r="AD107" i="18"/>
  <c r="J7" i="22"/>
  <c r="AD17" i="18"/>
  <c r="G10" i="22"/>
  <c r="Q11" i="22"/>
  <c r="AD18" i="20"/>
  <c r="J18" i="22"/>
  <c r="AD118" i="20"/>
  <c r="AE118" i="20"/>
  <c r="T20" i="22" s="1"/>
  <c r="AD22" i="20"/>
  <c r="Q15" i="22"/>
  <c r="AC120" i="20"/>
  <c r="AE120" i="20" s="1"/>
  <c r="T22" i="22" s="1"/>
  <c r="AE106" i="20"/>
  <c r="Q12" i="22"/>
  <c r="AD19" i="20"/>
  <c r="AD16" i="18"/>
  <c r="G9" i="22"/>
  <c r="AD53" i="20"/>
  <c r="R15" i="22"/>
  <c r="T17" i="22"/>
  <c r="AD117" i="20"/>
  <c r="AD20" i="18"/>
  <c r="G13" i="22"/>
  <c r="G16" i="22"/>
  <c r="AD107" i="20"/>
  <c r="T7" i="22"/>
  <c r="AD108" i="20"/>
  <c r="T8" i="22"/>
  <c r="AD52" i="20"/>
  <c r="R14" i="22"/>
  <c r="AD16" i="20"/>
  <c r="Q9" i="22"/>
  <c r="G15" i="22"/>
  <c r="AD22" i="18"/>
  <c r="AE124" i="20"/>
  <c r="T26" i="22" s="1"/>
  <c r="T25" i="22"/>
  <c r="Q10" i="22"/>
  <c r="AD17" i="20"/>
  <c r="AC89" i="18"/>
  <c r="AE89" i="18" s="1"/>
  <c r="AE91" i="18" s="1"/>
  <c r="AE75" i="18"/>
  <c r="AD75" i="18" s="1"/>
  <c r="AD87" i="18"/>
  <c r="AE87" i="18"/>
  <c r="H8" i="22"/>
  <c r="AD46" i="18"/>
  <c r="AE13" i="20"/>
  <c r="AE27" i="20"/>
  <c r="Q22" i="22" s="1"/>
  <c r="Q19" i="22"/>
  <c r="AD111" i="18"/>
  <c r="J11" i="22"/>
  <c r="G17" i="22"/>
  <c r="AD116" i="20"/>
  <c r="T16" i="22"/>
  <c r="G18" i="22"/>
  <c r="AD23" i="18"/>
  <c r="AD24" i="20"/>
  <c r="Q17" i="22"/>
  <c r="AD50" i="20"/>
  <c r="R12" i="22"/>
  <c r="AD19" i="18"/>
  <c r="G12" i="22"/>
  <c r="AD115" i="18"/>
  <c r="J15" i="22"/>
  <c r="R7" i="22"/>
  <c r="AD45" i="20"/>
  <c r="T15" i="22"/>
  <c r="AD115" i="20"/>
  <c r="AE75" i="20"/>
  <c r="AD75" i="20" s="1"/>
  <c r="AC89" i="20"/>
  <c r="AE89" i="20" s="1"/>
  <c r="AE91" i="20" s="1"/>
  <c r="AD45" i="18"/>
  <c r="H7" i="22"/>
  <c r="Q25" i="22"/>
  <c r="AE31" i="20"/>
  <c r="Q26" i="22" s="1"/>
  <c r="AD56" i="20"/>
  <c r="AE56" i="20"/>
  <c r="R20" i="22" s="1"/>
  <c r="T19" i="22"/>
  <c r="AD87" i="20"/>
  <c r="AE87" i="20"/>
  <c r="AD112" i="20"/>
  <c r="T12" i="22"/>
  <c r="H12" i="22"/>
  <c r="AD50" i="18"/>
  <c r="AD20" i="20"/>
  <c r="Q13" i="22"/>
  <c r="AD109" i="18"/>
  <c r="J9" i="22"/>
  <c r="AC27" i="18"/>
  <c r="AE27" i="18" s="1"/>
  <c r="G22" i="22" s="1"/>
  <c r="AE13" i="18"/>
  <c r="H16" i="22"/>
  <c r="AD54" i="18"/>
  <c r="AD51" i="20"/>
  <c r="R13" i="22"/>
  <c r="AD15" i="18"/>
  <c r="G8" i="22"/>
  <c r="AD112" i="18"/>
  <c r="J12" i="22"/>
  <c r="AE62" i="20"/>
  <c r="R26" i="22" s="1"/>
  <c r="R25" i="22"/>
  <c r="AC58" i="18"/>
  <c r="AE58" i="18" s="1"/>
  <c r="H22" i="22" s="1"/>
  <c r="AE44" i="18"/>
  <c r="R8" i="22"/>
  <c r="AD46" i="20"/>
  <c r="AE106" i="18"/>
  <c r="AC120" i="18"/>
  <c r="AE120" i="18" s="1"/>
  <c r="J22" i="22" s="1"/>
  <c r="AD21" i="18"/>
  <c r="G14" i="22"/>
  <c r="AD118" i="18"/>
  <c r="AE118" i="18"/>
  <c r="J20" i="22" s="1"/>
  <c r="AE31" i="18"/>
  <c r="G26" i="22" s="1"/>
  <c r="G25" i="22"/>
  <c r="T18" i="22"/>
  <c r="H15" i="22"/>
  <c r="AD53" i="18"/>
  <c r="AE124" i="18"/>
  <c r="J26" i="22" s="1"/>
  <c r="J25" i="22"/>
  <c r="AE56" i="18"/>
  <c r="H20" i="22" s="1"/>
  <c r="AD56" i="18"/>
  <c r="AD51" i="18"/>
  <c r="H13" i="22"/>
  <c r="AD111" i="20"/>
  <c r="T11" i="22"/>
  <c r="J19" i="22"/>
  <c r="AD55" i="20"/>
  <c r="R17" i="22"/>
  <c r="Q18" i="22"/>
  <c r="AD52" i="18"/>
  <c r="H14" i="22"/>
  <c r="AD18" i="18"/>
  <c r="G11" i="22"/>
  <c r="J17" i="22"/>
  <c r="AD117" i="18"/>
  <c r="AD25" i="20"/>
  <c r="AE25" i="20"/>
  <c r="Q20" i="22" s="1"/>
  <c r="AC54" i="16"/>
  <c r="AD54" i="16" s="1"/>
  <c r="AD14" i="15"/>
  <c r="AC29" i="15"/>
  <c r="AD29" i="15" s="1"/>
  <c r="AC25" i="16"/>
  <c r="AD13" i="16"/>
  <c r="AD42" i="16"/>
  <c r="AC83" i="16"/>
  <c r="AD71" i="16"/>
  <c r="AC112" i="16"/>
  <c r="AD112" i="16" s="1"/>
  <c r="AD114" i="16" s="1"/>
  <c r="AD100" i="16"/>
  <c r="AC60" i="20" l="1"/>
  <c r="AE60" i="20"/>
  <c r="R24" i="22" s="1"/>
  <c r="AC122" i="17"/>
  <c r="AE122" i="17"/>
  <c r="J23" i="21" s="1"/>
  <c r="AE122" i="20"/>
  <c r="T24" i="22" s="1"/>
  <c r="AE29" i="20"/>
  <c r="Q24" i="22" s="1"/>
  <c r="AC122" i="20"/>
  <c r="AC122" i="19"/>
  <c r="AE122" i="18"/>
  <c r="J24" i="22" s="1"/>
  <c r="AE122" i="19"/>
  <c r="T23" i="21" s="1"/>
  <c r="J5" i="21"/>
  <c r="AD106" i="17"/>
  <c r="AD120" i="17" s="1"/>
  <c r="AE29" i="18"/>
  <c r="G24" i="22" s="1"/>
  <c r="T5" i="21"/>
  <c r="AD106" i="19"/>
  <c r="AD120" i="19" s="1"/>
  <c r="AD89" i="20"/>
  <c r="AD89" i="18"/>
  <c r="AC29" i="18"/>
  <c r="AC91" i="20"/>
  <c r="AC130" i="15"/>
  <c r="AD13" i="18"/>
  <c r="AD27" i="18" s="1"/>
  <c r="G6" i="22"/>
  <c r="AC91" i="18"/>
  <c r="Q6" i="22"/>
  <c r="AD13" i="20"/>
  <c r="AD27" i="20" s="1"/>
  <c r="AC60" i="18"/>
  <c r="AE60" i="18"/>
  <c r="H24" i="22" s="1"/>
  <c r="J6" i="22"/>
  <c r="AD106" i="18"/>
  <c r="AD120" i="18" s="1"/>
  <c r="R6" i="22"/>
  <c r="AD44" i="20"/>
  <c r="AD58" i="20" s="1"/>
  <c r="AD44" i="18"/>
  <c r="AD58" i="18" s="1"/>
  <c r="H6" i="22"/>
  <c r="AC122" i="18"/>
  <c r="AD106" i="20"/>
  <c r="AD120" i="20" s="1"/>
  <c r="T6" i="22"/>
  <c r="AC29" i="20"/>
  <c r="AD83" i="16"/>
  <c r="AD85" i="16" s="1"/>
  <c r="AC85" i="16"/>
  <c r="AD56" i="16"/>
  <c r="AC56" i="16"/>
  <c r="AD25" i="16"/>
  <c r="AD27" i="16" s="1"/>
  <c r="AC27" i="16"/>
  <c r="AC114" i="16"/>
  <c r="AC31" i="15"/>
  <c r="AD31" i="15" l="1"/>
</calcChain>
</file>

<file path=xl/sharedStrings.xml><?xml version="1.0" encoding="utf-8"?>
<sst xmlns="http://schemas.openxmlformats.org/spreadsheetml/2006/main" count="1679" uniqueCount="145">
  <si>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</si>
  <si>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</si>
  <si>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</si>
  <si>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</si>
  <si>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</si>
  <si>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</si>
  <si>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</si>
  <si>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</si>
  <si>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</si>
  <si>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</si>
  <si>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</si>
  <si>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</si>
  <si>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</si>
  <si>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</si>
  <si>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</si>
  <si>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</si>
  <si>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</si>
  <si>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</si>
  <si>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Total_FAC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</si>
  <si>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</si>
  <si>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</si>
  <si>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</si>
  <si>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</si>
  <si>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</si>
  <si>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</si>
  <si>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</si>
  <si>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</si>
  <si>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</si>
  <si>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</si>
  <si>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</si>
  <si>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</si>
  <si>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</si>
  <si>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</si>
  <si>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</si>
  <si>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</si>
  <si>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</si>
  <si>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</si>
  <si>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</si>
  <si>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</si>
  <si>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</si>
  <si>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</si>
  <si>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</si>
  <si>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</si>
  <si>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</si>
  <si>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</si>
  <si>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</si>
  <si>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</si>
  <si>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</si>
  <si>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</si>
  <si>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</si>
  <si>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</si>
  <si>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</si>
  <si>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</si>
  <si>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</si>
  <si>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</si>
  <si>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</si>
  <si>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</si>
  <si>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</si>
  <si>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</si>
  <si>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</si>
  <si>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</si>
  <si>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</si>
  <si>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</si>
  <si>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</si>
  <si>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</si>
  <si>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</si>
  <si>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</si>
  <si>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</si>
  <si>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</si>
  <si>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</si>
  <si>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</si>
  <si>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Unknown Factors</t>
  </si>
  <si>
    <t>CLUSTER_APTA4</t>
  </si>
  <si>
    <t>JTW_HOME_PCT</t>
  </si>
  <si>
    <t>YEARS_SINCE_TNC_BUS</t>
  </si>
  <si>
    <t>YEARS_SINCE_TNC_RAIL</t>
  </si>
  <si>
    <t>BIKE_SHARE_BUS</t>
  </si>
  <si>
    <t>BIKE_SHARE_RAIL</t>
  </si>
  <si>
    <t>scooter_flag_RAIL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</si>
  <si>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</si>
  <si>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</si>
  <si>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</si>
  <si>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</si>
  <si>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</si>
  <si>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</si>
  <si>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</si>
  <si>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</si>
  <si>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</si>
  <si>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</si>
  <si>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TOTAL_MED_INC_INDIV_2018_log_FAC_PCT</t>
  </si>
  <si>
    <t>JTW_HOME_PCT_FAC_PCT</t>
  </si>
  <si>
    <t>YEARS_SINCE_TNC_BUS_FAC_PCT</t>
  </si>
  <si>
    <t>YEARS_SINCE_TNC_RAIL_FAC_PCT</t>
  </si>
  <si>
    <t>BIKE_SHARE_RAIL_FAC_PCT</t>
  </si>
  <si>
    <t>scooter_flag_RAIL_FAC_PCT</t>
  </si>
  <si>
    <t>Vehicle Revenue Miles</t>
  </si>
  <si>
    <t>GAS_PRICE_2018_FAC_PCT</t>
  </si>
  <si>
    <t>scooter_flag_bus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</si>
  <si>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</si>
  <si>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</si>
  <si>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</si>
  <si>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</si>
  <si>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</si>
  <si>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</si>
  <si>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</si>
  <si>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</si>
  <si>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</si>
  <si>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</si>
  <si>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</si>
  <si>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</si>
  <si>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</si>
  <si>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</si>
  <si>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</si>
  <si>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</si>
  <si>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</si>
  <si>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</si>
  <si>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</si>
  <si>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</si>
  <si>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</si>
  <si>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</si>
  <si>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</si>
  <si>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</si>
  <si>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</si>
  <si>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</si>
  <si>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</si>
  <si>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</si>
  <si>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</si>
  <si>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</si>
  <si>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</si>
  <si>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</si>
  <si>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</si>
  <si>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</si>
  <si>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</si>
  <si>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</si>
  <si>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</si>
  <si>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</si>
  <si>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</si>
  <si>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</si>
  <si>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</si>
  <si>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</si>
  <si>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</si>
  <si>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</si>
  <si>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</si>
  <si>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</si>
  <si>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FARE_per_UPT_2018_log_FAC_PCT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</si>
</sst>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3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7" fontId="4" fillId="0" borderId="2" xfId="2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vertical="center" wrapText="1"/>
    </xf>
    <xf numFmtId="0" fontId="7" fillId="7" borderId="0" xfId="3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 wrapText="1"/>
    </xf>
    <xf numFmtId="0" fontId="7" fillId="7" borderId="3" xfId="3" applyFont="1" applyFill="1" applyBorder="1" applyAlignment="1">
      <alignment horizontal="right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164" fontId="4" fillId="7" borderId="0" xfId="1" applyNumberFormat="1" applyFont="1" applyFill="1" applyBorder="1" applyAlignment="1">
      <alignment vertical="center"/>
    </xf>
    <xf numFmtId="167" fontId="4" fillId="7" borderId="0" xfId="2" applyNumberFormat="1" applyFont="1" applyFill="1" applyBorder="1" applyAlignment="1">
      <alignment horizontal="right" vertical="center"/>
    </xf>
    <xf numFmtId="166" fontId="4" fillId="7" borderId="0" xfId="2" applyNumberFormat="1" applyFont="1" applyFill="1" applyBorder="1" applyAlignment="1">
      <alignment vertical="center"/>
    </xf>
    <xf numFmtId="168" fontId="4" fillId="7" borderId="0" xfId="0" applyNumberFormat="1" applyFont="1" applyFill="1" applyBorder="1" applyAlignment="1">
      <alignment vertical="center"/>
    </xf>
    <xf numFmtId="167" fontId="4" fillId="7" borderId="0" xfId="2" applyNumberFormat="1" applyFont="1" applyFill="1" applyBorder="1" applyAlignment="1">
      <alignment vertical="center"/>
    </xf>
    <xf numFmtId="43" fontId="4" fillId="7" borderId="0" xfId="1" applyNumberFormat="1" applyFont="1" applyFill="1" applyBorder="1" applyAlignment="1">
      <alignment vertical="center"/>
    </xf>
    <xf numFmtId="169" fontId="4" fillId="7" borderId="0" xfId="1" applyNumberFormat="1" applyFont="1" applyFill="1" applyBorder="1" applyAlignment="1">
      <alignment vertical="center"/>
    </xf>
    <xf numFmtId="169" fontId="4" fillId="7" borderId="2" xfId="1" applyNumberFormat="1" applyFont="1" applyFill="1" applyBorder="1" applyAlignment="1">
      <alignment vertical="center"/>
    </xf>
    <xf numFmtId="167" fontId="4" fillId="7" borderId="2" xfId="2" applyNumberFormat="1" applyFont="1" applyFill="1" applyBorder="1" applyAlignment="1">
      <alignment horizontal="right" vertical="center"/>
    </xf>
    <xf numFmtId="166" fontId="4" fillId="7" borderId="2" xfId="2" applyNumberFormat="1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vertical="center"/>
    </xf>
    <xf numFmtId="168" fontId="4" fillId="7" borderId="2" xfId="0" applyNumberFormat="1" applyFont="1" applyFill="1" applyBorder="1" applyAlignment="1">
      <alignment vertical="center"/>
    </xf>
    <xf numFmtId="167" fontId="4" fillId="7" borderId="2" xfId="2" applyNumberFormat="1" applyFont="1" applyFill="1" applyBorder="1" applyAlignment="1">
      <alignment vertical="center"/>
    </xf>
    <xf numFmtId="0" fontId="4" fillId="7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164" fontId="4" fillId="7" borderId="6" xfId="1" applyNumberFormat="1" applyFont="1" applyFill="1" applyBorder="1" applyAlignment="1">
      <alignment vertical="center"/>
    </xf>
    <xf numFmtId="167" fontId="4" fillId="7" borderId="6" xfId="2" applyNumberFormat="1" applyFont="1" applyFill="1" applyBorder="1" applyAlignment="1">
      <alignment horizontal="right" vertical="center"/>
    </xf>
    <xf numFmtId="166" fontId="4" fillId="7" borderId="6" xfId="2" applyNumberFormat="1" applyFont="1" applyFill="1" applyBorder="1" applyAlignment="1">
      <alignment vertical="center"/>
    </xf>
    <xf numFmtId="168" fontId="4" fillId="7" borderId="6" xfId="0" applyNumberFormat="1" applyFont="1" applyFill="1" applyBorder="1" applyAlignment="1">
      <alignment vertical="center"/>
    </xf>
    <xf numFmtId="167" fontId="4" fillId="7" borderId="6" xfId="2" applyNumberFormat="1" applyFont="1" applyFill="1" applyBorder="1" applyAlignment="1">
      <alignment vertical="center"/>
    </xf>
    <xf numFmtId="0" fontId="4" fillId="7" borderId="0" xfId="0" applyFont="1" applyFill="1" applyBorder="1" applyAlignment="1">
      <alignment horizontal="right" vertical="center"/>
    </xf>
    <xf numFmtId="165" fontId="4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65" fontId="5" fillId="7" borderId="0" xfId="0" applyNumberFormat="1" applyFont="1" applyFill="1" applyBorder="1" applyAlignment="1">
      <alignment vertical="center"/>
    </xf>
    <xf numFmtId="164" fontId="5" fillId="7" borderId="0" xfId="1" applyNumberFormat="1" applyFont="1" applyFill="1" applyBorder="1" applyAlignment="1">
      <alignment vertical="center"/>
    </xf>
    <xf numFmtId="166" fontId="5" fillId="7" borderId="0" xfId="2" applyNumberFormat="1" applyFont="1" applyFill="1" applyBorder="1" applyAlignment="1">
      <alignment horizontal="right" vertical="center"/>
    </xf>
    <xf numFmtId="166" fontId="5" fillId="7" borderId="0" xfId="2" applyNumberFormat="1" applyFont="1" applyFill="1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8" fontId="5" fillId="7" borderId="0" xfId="0" applyNumberFormat="1" applyFont="1" applyFill="1" applyBorder="1" applyAlignment="1">
      <alignment vertical="center"/>
    </xf>
    <xf numFmtId="167" fontId="5" fillId="7" borderId="0" xfId="2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164" fontId="4" fillId="7" borderId="3" xfId="1" applyNumberFormat="1" applyFont="1" applyFill="1" applyBorder="1" applyAlignment="1">
      <alignment vertical="center"/>
    </xf>
    <xf numFmtId="167" fontId="4" fillId="7" borderId="3" xfId="2" applyNumberFormat="1" applyFont="1" applyFill="1" applyBorder="1" applyAlignment="1">
      <alignment horizontal="right" vertical="center"/>
    </xf>
    <xf numFmtId="166" fontId="4" fillId="7" borderId="3" xfId="2" applyNumberFormat="1" applyFont="1" applyFill="1" applyBorder="1" applyAlignment="1">
      <alignment vertical="center"/>
    </xf>
    <xf numFmtId="168" fontId="4" fillId="7" borderId="3" xfId="0" applyNumberFormat="1" applyFont="1" applyFill="1" applyBorder="1" applyAlignment="1">
      <alignment vertical="center"/>
    </xf>
    <xf numFmtId="167" fontId="4" fillId="7" borderId="3" xfId="2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7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/>
    </xf>
    <xf numFmtId="164" fontId="4" fillId="7" borderId="7" xfId="1" applyNumberFormat="1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167" fontId="4" fillId="7" borderId="7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/>
    <xf numFmtId="0" fontId="4" fillId="8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0"/>
  <sheetViews>
    <sheetView workbookViewId="0">
      <pane xSplit="3" ySplit="3" topLeftCell="D53" activePane="bottomRight" state="frozen"/>
      <selection pane="topRight" activeCell="D1" sqref="D1"/>
      <selection pane="bottomLeft" activeCell="A4" sqref="A4"/>
      <selection pane="bottomRight" activeCell="XEO71" sqref="XEO71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5" bestFit="1" customWidth="1"/>
    <col min="13" max="13" width="13.6640625" style="2" bestFit="1" customWidth="1"/>
    <col min="14" max="14" width="12" style="5" bestFit="1" customWidth="1"/>
    <col min="15" max="15" width="17.6640625" style="5" bestFit="1" customWidth="1"/>
    <col min="16" max="16" width="14.6640625" style="5" bestFit="1" customWidth="1"/>
    <col min="17" max="17" width="23.33203125" style="5" customWidth="1"/>
    <col min="18" max="24" width="14.6640625" style="5" customWidth="1"/>
    <col min="25" max="25" width="18.6640625" style="2" bestFit="1" customWidth="1"/>
    <col min="26" max="26" width="22.6640625" bestFit="1" customWidth="1"/>
    <col min="27" max="27" width="22.6640625" style="2" bestFit="1" customWidth="1"/>
    <col min="28" max="28" width="27" bestFit="1" customWidth="1"/>
    <col min="29" max="29" width="18.6640625" style="2" bestFit="1" customWidth="1"/>
    <col min="30" max="30" width="22.83203125" bestFit="1" customWidth="1"/>
    <col min="31" max="31" width="17.6640625" style="2" bestFit="1" customWidth="1"/>
    <col min="32" max="32" width="22" bestFit="1" customWidth="1"/>
    <col min="33" max="33" width="21.83203125" style="2" bestFit="1" customWidth="1"/>
    <col min="34" max="34" width="26.1640625" bestFit="1" customWidth="1"/>
    <col min="35" max="35" width="18.6640625" style="2" bestFit="1" customWidth="1"/>
    <col min="36" max="36" width="23" bestFit="1" customWidth="1"/>
    <col min="37" max="59" width="23" customWidth="1"/>
    <col min="60" max="60" width="15.33203125" style="2" bestFit="1" customWidth="1"/>
    <col min="61" max="64" width="25.1640625" style="2" customWidth="1"/>
    <col min="65" max="65" width="17.5" style="2" bestFit="1" customWidth="1"/>
  </cols>
  <sheetData>
    <row r="1" spans="1:69" x14ac:dyDescent="0.2">
      <c r="C1" s="1" t="s">
        <v>19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8"/>
      <c r="AU1" s="8"/>
    </row>
    <row r="2" spans="1:69" s="7" customFormat="1" ht="51" x14ac:dyDescent="0.2">
      <c r="B2" s="7" t="s">
        <v>1</v>
      </c>
      <c r="C2" s="7" t="s">
        <v>3</v>
      </c>
      <c r="D2" s="7" t="s">
        <v>2</v>
      </c>
      <c r="E2" s="7" t="s">
        <v>132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7" t="s">
        <v>23</v>
      </c>
      <c r="M2" s="9" t="s">
        <v>11</v>
      </c>
      <c r="N2" t="s">
        <v>22</v>
      </c>
      <c r="O2" s="10" t="s">
        <v>12</v>
      </c>
      <c r="P2" s="10" t="s">
        <v>13</v>
      </c>
      <c r="Q2" s="7" t="s">
        <v>21</v>
      </c>
      <c r="R2" s="7" t="s">
        <v>73</v>
      </c>
      <c r="S2" s="7" t="s">
        <v>74</v>
      </c>
      <c r="T2" s="7" t="s">
        <v>75</v>
      </c>
      <c r="U2" s="7" t="s">
        <v>109</v>
      </c>
      <c r="V2" s="7" t="s">
        <v>110</v>
      </c>
      <c r="W2" s="7" t="s">
        <v>77</v>
      </c>
      <c r="X2" s="7" t="s">
        <v>78</v>
      </c>
      <c r="Y2" s="9" t="s">
        <v>14</v>
      </c>
      <c r="Z2" s="7" t="s">
        <v>57</v>
      </c>
      <c r="AA2" s="9" t="s">
        <v>79</v>
      </c>
      <c r="AB2" s="7" t="s">
        <v>144</v>
      </c>
      <c r="AC2" s="9" t="s">
        <v>15</v>
      </c>
      <c r="AD2" s="7" t="s">
        <v>58</v>
      </c>
      <c r="AE2" s="9" t="s">
        <v>80</v>
      </c>
      <c r="AF2" s="7" t="s">
        <v>96</v>
      </c>
      <c r="AG2" s="9" t="s">
        <v>16</v>
      </c>
      <c r="AH2" s="7" t="s">
        <v>59</v>
      </c>
      <c r="AI2" s="9" t="s">
        <v>17</v>
      </c>
      <c r="AJ2" s="7" t="s">
        <v>60</v>
      </c>
      <c r="AK2" s="7" t="s">
        <v>81</v>
      </c>
      <c r="AL2" s="7" t="s">
        <v>89</v>
      </c>
      <c r="AM2" s="7" t="s">
        <v>82</v>
      </c>
      <c r="AN2" s="7" t="s">
        <v>90</v>
      </c>
      <c r="AO2" s="7" t="s">
        <v>83</v>
      </c>
      <c r="AP2" s="7" t="s">
        <v>91</v>
      </c>
      <c r="AQ2" s="7" t="s">
        <v>84</v>
      </c>
      <c r="AR2" s="7" t="s">
        <v>92</v>
      </c>
      <c r="AS2" s="7" t="s">
        <v>111</v>
      </c>
      <c r="AT2" s="7" t="s">
        <v>113</v>
      </c>
      <c r="AU2" s="7" t="s">
        <v>112</v>
      </c>
      <c r="AV2" s="7" t="s">
        <v>114</v>
      </c>
      <c r="AW2" s="7" t="s">
        <v>87</v>
      </c>
      <c r="AX2" s="7" t="s">
        <v>93</v>
      </c>
      <c r="AY2" s="7" t="s">
        <v>88</v>
      </c>
      <c r="AZ2" s="7" t="s">
        <v>94</v>
      </c>
      <c r="BA2" s="7" t="s">
        <v>18</v>
      </c>
      <c r="BB2" s="7" t="s">
        <v>105</v>
      </c>
      <c r="BC2" s="7" t="s">
        <v>115</v>
      </c>
      <c r="BD2" s="7" t="s">
        <v>106</v>
      </c>
      <c r="BE2" s="7" t="s">
        <v>116</v>
      </c>
      <c r="BF2" s="7" t="s">
        <v>107</v>
      </c>
      <c r="BG2" s="7" t="s">
        <v>117</v>
      </c>
      <c r="BH2" s="7" t="s">
        <v>108</v>
      </c>
      <c r="BI2" s="11"/>
      <c r="BJ2" s="11"/>
      <c r="BK2" s="11"/>
      <c r="BL2" s="11"/>
      <c r="BM2" s="11"/>
      <c r="BP2"/>
      <c r="BQ2"/>
    </row>
    <row r="3" spans="1:69" x14ac:dyDescent="0.2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17</v>
      </c>
      <c r="R3" s="6">
        <v>18</v>
      </c>
      <c r="S3" s="6">
        <v>19</v>
      </c>
      <c r="T3" s="6">
        <v>20</v>
      </c>
      <c r="U3" s="6">
        <v>21</v>
      </c>
      <c r="V3" s="6">
        <v>22</v>
      </c>
      <c r="W3" s="6">
        <v>23</v>
      </c>
      <c r="X3" s="6">
        <v>24</v>
      </c>
      <c r="Y3" s="6">
        <v>25</v>
      </c>
      <c r="Z3" s="6">
        <v>26</v>
      </c>
      <c r="AA3" s="6">
        <v>27</v>
      </c>
      <c r="AB3" s="6">
        <v>28</v>
      </c>
      <c r="AC3" s="6">
        <v>29</v>
      </c>
      <c r="AD3" s="6">
        <v>30</v>
      </c>
      <c r="AE3" s="6">
        <v>31</v>
      </c>
      <c r="AF3" s="6">
        <v>32</v>
      </c>
      <c r="AG3" s="6">
        <v>33</v>
      </c>
      <c r="AH3" s="6">
        <v>34</v>
      </c>
      <c r="AI3" s="6">
        <v>35</v>
      </c>
      <c r="AJ3" s="6">
        <v>36</v>
      </c>
      <c r="AK3" s="6">
        <v>37</v>
      </c>
      <c r="AL3" s="6">
        <v>38</v>
      </c>
      <c r="AM3" s="6">
        <v>39</v>
      </c>
      <c r="AN3" s="6">
        <v>40</v>
      </c>
      <c r="AO3" s="6">
        <v>41</v>
      </c>
      <c r="AP3" s="6">
        <v>42</v>
      </c>
      <c r="AQ3" s="6">
        <v>43</v>
      </c>
      <c r="AR3" s="6">
        <v>44</v>
      </c>
      <c r="AS3" s="6">
        <v>45</v>
      </c>
      <c r="AT3" s="6">
        <v>46</v>
      </c>
      <c r="AU3" s="6">
        <v>47</v>
      </c>
      <c r="AV3" s="6">
        <v>48</v>
      </c>
      <c r="AW3" s="6">
        <v>49</v>
      </c>
      <c r="AX3" s="6">
        <v>50</v>
      </c>
      <c r="AY3" s="6">
        <v>51</v>
      </c>
      <c r="AZ3" s="6">
        <v>52</v>
      </c>
      <c r="BA3" s="6">
        <v>53</v>
      </c>
      <c r="BB3" s="6">
        <v>54</v>
      </c>
      <c r="BC3" s="6">
        <v>55</v>
      </c>
      <c r="BD3" s="6">
        <v>56</v>
      </c>
      <c r="BE3" s="6">
        <v>57</v>
      </c>
      <c r="BF3" s="6">
        <v>58</v>
      </c>
      <c r="BG3" s="6">
        <v>59</v>
      </c>
      <c r="BH3" s="6">
        <v>60</v>
      </c>
      <c r="BI3" s="6"/>
      <c r="BJ3" s="6"/>
      <c r="BK3" s="6"/>
      <c r="BL3" s="6"/>
      <c r="BM3" s="6"/>
      <c r="BN3" s="6"/>
      <c r="BO3" s="6"/>
      <c r="BP3" s="6"/>
      <c r="BQ3" s="6"/>
    </row>
    <row r="4" spans="1:69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Original!E2</f>
        <v>1761462786.3599999</v>
      </c>
      <c r="F4">
        <f>Original!F2</f>
        <v>0</v>
      </c>
      <c r="G4">
        <f>Original!G2</f>
        <v>1761462786.3599999</v>
      </c>
      <c r="H4">
        <f>Original!H2</f>
        <v>0</v>
      </c>
      <c r="I4">
        <f>Original!I2</f>
        <v>1655659502.7856801</v>
      </c>
      <c r="J4">
        <f>Original!J2</f>
        <v>0</v>
      </c>
      <c r="K4">
        <f>Original!K2</f>
        <v>0</v>
      </c>
      <c r="L4">
        <f>Original!L2</f>
        <v>0</v>
      </c>
      <c r="M4">
        <f>Original!M2</f>
        <v>0</v>
      </c>
      <c r="N4">
        <f>Original!N2</f>
        <v>0</v>
      </c>
      <c r="O4">
        <f>Original!P2</f>
        <v>0</v>
      </c>
      <c r="P4">
        <f>Original!Q2</f>
        <v>0</v>
      </c>
      <c r="Q4">
        <f>Original!O2</f>
        <v>0</v>
      </c>
      <c r="R4">
        <f>Original!R2</f>
        <v>0</v>
      </c>
      <c r="S4">
        <f>Original!S2</f>
        <v>0</v>
      </c>
      <c r="T4">
        <f>Original!T2</f>
        <v>0</v>
      </c>
      <c r="U4">
        <f>Original!U2</f>
        <v>0</v>
      </c>
      <c r="V4">
        <f>Original!V2</f>
        <v>0</v>
      </c>
      <c r="W4">
        <f>Original!W2</f>
        <v>0</v>
      </c>
      <c r="X4">
        <f>Original!X2</f>
        <v>0</v>
      </c>
      <c r="Y4">
        <f>Original!Y2</f>
        <v>0</v>
      </c>
      <c r="AA4">
        <f>Original!Z2</f>
        <v>0</v>
      </c>
      <c r="AC4">
        <f>Original!AA2</f>
        <v>0</v>
      </c>
      <c r="AE4">
        <f>Original!AB2</f>
        <v>0</v>
      </c>
      <c r="AG4">
        <f>Original!AD2</f>
        <v>0</v>
      </c>
      <c r="AI4">
        <f>Original!AE2</f>
        <v>0</v>
      </c>
      <c r="AK4">
        <f>Original!AC2</f>
        <v>0</v>
      </c>
      <c r="AM4">
        <f>Original!AF2</f>
        <v>0</v>
      </c>
      <c r="AO4">
        <f>Original!AG2</f>
        <v>0</v>
      </c>
      <c r="AQ4">
        <f>Original!AH2</f>
        <v>0</v>
      </c>
      <c r="AS4">
        <f>Original!AI2</f>
        <v>0</v>
      </c>
      <c r="AU4">
        <f>Original!AJ2</f>
        <v>0</v>
      </c>
      <c r="AW4">
        <f>Original!AK2</f>
        <v>0</v>
      </c>
      <c r="AY4">
        <f>Original!AL2</f>
        <v>0</v>
      </c>
      <c r="BA4">
        <f>Original!AM2</f>
        <v>0</v>
      </c>
      <c r="BB4">
        <f>Original!AN2</f>
        <v>0</v>
      </c>
      <c r="BD4">
        <f>Original!AO2</f>
        <v>0</v>
      </c>
      <c r="BF4">
        <f>Original!AP2</f>
        <v>1761462786.3599999</v>
      </c>
      <c r="BH4">
        <f>Original!AQ2</f>
        <v>1761462786.3599999</v>
      </c>
      <c r="BI4"/>
      <c r="BJ4"/>
      <c r="BK4"/>
      <c r="BL4"/>
      <c r="BM4"/>
    </row>
    <row r="5" spans="1:69" x14ac:dyDescent="0.2">
      <c r="A5" t="str">
        <f t="shared" ref="A5:A66" si="0">CONCATENATE(B5,"_",C5,"_",D5)</f>
        <v>0_1_2003</v>
      </c>
      <c r="B5">
        <v>0</v>
      </c>
      <c r="C5">
        <v>1</v>
      </c>
      <c r="D5">
        <v>2003</v>
      </c>
      <c r="E5">
        <f>Original!E3</f>
        <v>1863830568.3599999</v>
      </c>
      <c r="F5">
        <f>Original!F3</f>
        <v>1761462786.3599999</v>
      </c>
      <c r="G5">
        <f>Original!G3</f>
        <v>1872600165.8199999</v>
      </c>
      <c r="H5">
        <f>Original!H3</f>
        <v>8769597.4600003604</v>
      </c>
      <c r="I5">
        <f>Original!I3</f>
        <v>1855267571.0161099</v>
      </c>
      <c r="J5">
        <f>Original!J3</f>
        <v>97191413.1247278</v>
      </c>
      <c r="K5">
        <f>Original!K3</f>
        <v>53511855.451975599</v>
      </c>
      <c r="L5">
        <f>Original!L3</f>
        <v>0.90877227864875798</v>
      </c>
      <c r="M5">
        <f>Original!M3</f>
        <v>7444959.6958704004</v>
      </c>
      <c r="N5">
        <f>Original!N3</f>
        <v>2.2325797218746</v>
      </c>
      <c r="O5">
        <f>Original!P3</f>
        <v>10.254847040937101</v>
      </c>
      <c r="P5">
        <f>Original!Q3</f>
        <v>51.527043985872503</v>
      </c>
      <c r="Q5">
        <f>Original!O3</f>
        <v>41251.4404240074</v>
      </c>
      <c r="R5">
        <f>Original!R3</f>
        <v>3.9399523259537101</v>
      </c>
      <c r="S5">
        <f>Original!S3</f>
        <v>0</v>
      </c>
      <c r="T5">
        <f>Original!T3</f>
        <v>0</v>
      </c>
      <c r="U5">
        <f>Original!U3</f>
        <v>0</v>
      </c>
      <c r="V5">
        <f>Original!V3</f>
        <v>0</v>
      </c>
      <c r="W5">
        <f>Original!W3</f>
        <v>0</v>
      </c>
      <c r="X5">
        <f>Original!X3</f>
        <v>0</v>
      </c>
      <c r="Y5">
        <f>Original!Y3</f>
        <v>62259281.325443402</v>
      </c>
      <c r="Z5" s="4">
        <f t="shared" ref="Z5:Z20" si="1">Y5/$I4</f>
        <v>3.7603916276680638E-2</v>
      </c>
      <c r="AA5">
        <f>Original!Z3</f>
        <v>15754416.9051848</v>
      </c>
      <c r="AB5" s="4">
        <f t="shared" ref="AB5:AB20" si="2">AA5/$I4</f>
        <v>9.5154932996051912E-3</v>
      </c>
      <c r="AC5">
        <f>Original!AA3</f>
        <v>12294855.4289678</v>
      </c>
      <c r="AD5" s="4">
        <f t="shared" ref="AD5:AD20" si="3">AC5/$I4</f>
        <v>7.4259564894118999E-3</v>
      </c>
      <c r="AE5">
        <f>Original!AB3</f>
        <v>36067101.736546703</v>
      </c>
      <c r="AF5" s="4">
        <f t="shared" ref="AF5:AF20" si="4">AE5/$I4</f>
        <v>2.1784129934846561E-2</v>
      </c>
      <c r="AG5">
        <f>Original!AD3</f>
        <v>-883165.02447087795</v>
      </c>
      <c r="AH5" s="4">
        <f t="shared" ref="AH5:AH20" si="5">AG5/$I4</f>
        <v>-5.3342189199224554E-4</v>
      </c>
      <c r="AI5">
        <f>Original!AE3</f>
        <v>-24689227.792910401</v>
      </c>
      <c r="AJ5" s="4">
        <f t="shared" ref="AJ5:AJ20" si="6">AI5/$I4</f>
        <v>-1.4912020105202962E-2</v>
      </c>
      <c r="AK5">
        <f>Original!AC3</f>
        <v>9885094.3688172195</v>
      </c>
      <c r="AL5" s="4">
        <f t="shared" ref="AL5:AL36" si="7">AK5/$I4</f>
        <v>5.9704875019201417E-3</v>
      </c>
      <c r="AM5">
        <f>Original!AF3</f>
        <v>0</v>
      </c>
      <c r="AN5" s="4">
        <f t="shared" ref="AN5:AN36" si="8">AM5/$I4</f>
        <v>0</v>
      </c>
      <c r="AO5">
        <f>Original!AG3</f>
        <v>0</v>
      </c>
      <c r="AP5" s="4">
        <f t="shared" ref="AP5:AP36" si="9">AO5/$I4</f>
        <v>0</v>
      </c>
      <c r="AQ5">
        <f>Original!AH3</f>
        <v>0</v>
      </c>
      <c r="AR5" s="4">
        <f t="shared" ref="AR5:AR36" si="10">AQ5/$I4</f>
        <v>0</v>
      </c>
      <c r="AS5">
        <f>Original!AI3</f>
        <v>0</v>
      </c>
      <c r="AT5" s="4">
        <f t="shared" ref="AT5:AT36" si="11">AS5/$I4</f>
        <v>0</v>
      </c>
      <c r="AU5">
        <f>Original!AJ3</f>
        <v>0</v>
      </c>
      <c r="AV5" s="4">
        <f t="shared" ref="AV5:AV36" si="12">AU5/$I4</f>
        <v>0</v>
      </c>
      <c r="AW5">
        <f>Original!AK3</f>
        <v>0</v>
      </c>
      <c r="AX5" s="4">
        <f t="shared" ref="AX5:AX36" si="13">AW5/$I4</f>
        <v>0</v>
      </c>
      <c r="AY5">
        <f>Original!AL3</f>
        <v>0</v>
      </c>
      <c r="AZ5" s="4">
        <f t="shared" ref="AZ5:AZ36" si="14">AY5/$I4</f>
        <v>0</v>
      </c>
      <c r="BA5">
        <f>Original!AM3</f>
        <v>110688356.947578</v>
      </c>
      <c r="BB5">
        <f>Original!AN3</f>
        <v>112195956.232418</v>
      </c>
      <c r="BC5" s="4">
        <f t="shared" ref="BC5:BC36" si="15">BB5/$I4</f>
        <v>6.7765114773687504E-2</v>
      </c>
      <c r="BD5">
        <f>Original!AO3</f>
        <v>-103426358.77241801</v>
      </c>
      <c r="BE5" s="4">
        <f t="shared" ref="BE5:BE36" si="16">BD5/$I4</f>
        <v>-6.2468375048372625E-2</v>
      </c>
      <c r="BF5">
        <f>Original!AP3</f>
        <v>102367782</v>
      </c>
      <c r="BG5" s="4">
        <f t="shared" ref="BG5:BG36" si="17">BF5/$I4</f>
        <v>6.1829006403650126E-2</v>
      </c>
      <c r="BH5">
        <f>Original!AQ3</f>
        <v>111137379.45999999</v>
      </c>
      <c r="BI5"/>
      <c r="BJ5"/>
      <c r="BK5"/>
      <c r="BL5"/>
      <c r="BM5"/>
    </row>
    <row r="6" spans="1:69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Original!E4</f>
        <v>1863830568.3599999</v>
      </c>
      <c r="F6">
        <f>Original!F4</f>
        <v>1872600165.8199999</v>
      </c>
      <c r="G6">
        <f>Original!G4</f>
        <v>1884064007.96</v>
      </c>
      <c r="H6">
        <f>Original!H4</f>
        <v>11463842.1399996</v>
      </c>
      <c r="I6">
        <f>Original!I4</f>
        <v>1901088151.5723801</v>
      </c>
      <c r="J6">
        <f>Original!J4</f>
        <v>45820580.556272</v>
      </c>
      <c r="K6">
        <f>Original!K4</f>
        <v>52646932.514333703</v>
      </c>
      <c r="L6">
        <f>Original!L4</f>
        <v>0.94222198232987298</v>
      </c>
      <c r="M6">
        <f>Original!M4</f>
        <v>7407268.4581824001</v>
      </c>
      <c r="N6">
        <f>Original!N4</f>
        <v>2.55745464434017</v>
      </c>
      <c r="O6">
        <f>Original!P4</f>
        <v>10.1871763486847</v>
      </c>
      <c r="P6">
        <f>Original!Q4</f>
        <v>48.4310073411107</v>
      </c>
      <c r="Q6">
        <f>Original!O4</f>
        <v>39692.834511187903</v>
      </c>
      <c r="R6">
        <f>Original!R4</f>
        <v>3.9192649317886801</v>
      </c>
      <c r="S6">
        <f>Original!S4</f>
        <v>0</v>
      </c>
      <c r="T6">
        <f>Original!T4</f>
        <v>0</v>
      </c>
      <c r="U6">
        <f>Original!U4</f>
        <v>0</v>
      </c>
      <c r="V6">
        <f>Original!V4</f>
        <v>0</v>
      </c>
      <c r="W6">
        <f>Original!W4</f>
        <v>0</v>
      </c>
      <c r="X6">
        <f>Original!X4</f>
        <v>0</v>
      </c>
      <c r="Y6">
        <f>Original!Y4</f>
        <v>11318040.1842291</v>
      </c>
      <c r="Z6" s="4">
        <f t="shared" si="1"/>
        <v>6.1004894178311609E-3</v>
      </c>
      <c r="AA6">
        <f>Original!Z4</f>
        <v>-9645827.3257122599</v>
      </c>
      <c r="AB6" s="4">
        <f t="shared" si="2"/>
        <v>-5.1991569714277628E-3</v>
      </c>
      <c r="AC6">
        <f>Original!AA4</f>
        <v>16051434.8463061</v>
      </c>
      <c r="AD6" s="4">
        <f t="shared" si="3"/>
        <v>8.6518166420140163E-3</v>
      </c>
      <c r="AE6">
        <f>Original!AB4</f>
        <v>40922412.0950455</v>
      </c>
      <c r="AF6" s="4">
        <f t="shared" si="4"/>
        <v>2.2057417881040597E-2</v>
      </c>
      <c r="AG6">
        <f>Original!AD4</f>
        <v>-989715.38484912203</v>
      </c>
      <c r="AH6" s="4">
        <f t="shared" si="5"/>
        <v>-5.3346234274286681E-4</v>
      </c>
      <c r="AI6">
        <f>Original!AE4</f>
        <v>-24436408.3349609</v>
      </c>
      <c r="AJ6" s="4">
        <f t="shared" si="6"/>
        <v>-1.3171366069627004E-2</v>
      </c>
      <c r="AK6">
        <f>Original!AC4</f>
        <v>14326461.2921353</v>
      </c>
      <c r="AL6" s="4">
        <f t="shared" si="7"/>
        <v>7.7220458741101439E-3</v>
      </c>
      <c r="AM6">
        <f>Original!AF4</f>
        <v>0</v>
      </c>
      <c r="AN6" s="4">
        <f t="shared" si="8"/>
        <v>0</v>
      </c>
      <c r="AO6">
        <f>Original!AG4</f>
        <v>0</v>
      </c>
      <c r="AP6" s="4">
        <f t="shared" si="9"/>
        <v>0</v>
      </c>
      <c r="AQ6">
        <f>Original!AH4</f>
        <v>0</v>
      </c>
      <c r="AR6" s="4">
        <f t="shared" si="10"/>
        <v>0</v>
      </c>
      <c r="AS6">
        <f>Original!AI4</f>
        <v>0</v>
      </c>
      <c r="AT6" s="4">
        <f t="shared" si="11"/>
        <v>0</v>
      </c>
      <c r="AU6">
        <f>Original!AJ4</f>
        <v>0</v>
      </c>
      <c r="AV6" s="4">
        <f t="shared" si="12"/>
        <v>0</v>
      </c>
      <c r="AW6">
        <f>Original!AK4</f>
        <v>0</v>
      </c>
      <c r="AX6" s="4">
        <f t="shared" si="13"/>
        <v>0</v>
      </c>
      <c r="AY6">
        <f>Original!AL4</f>
        <v>0</v>
      </c>
      <c r="AZ6" s="4">
        <f t="shared" si="14"/>
        <v>0</v>
      </c>
      <c r="BA6">
        <f>Original!AM4</f>
        <v>47546397.372193798</v>
      </c>
      <c r="BB6">
        <f>Original!AN4</f>
        <v>47301304.753116503</v>
      </c>
      <c r="BC6" s="4">
        <f t="shared" si="15"/>
        <v>2.5495678085511994E-2</v>
      </c>
      <c r="BD6">
        <f>Original!AO4</f>
        <v>-35837462.613116898</v>
      </c>
      <c r="BE6" s="4">
        <f t="shared" si="16"/>
        <v>-1.9316600566401918E-2</v>
      </c>
      <c r="BF6">
        <f>Original!AP4</f>
        <v>0</v>
      </c>
      <c r="BG6" s="4">
        <f t="shared" si="17"/>
        <v>0</v>
      </c>
      <c r="BH6">
        <f>Original!AQ4</f>
        <v>11463842.1399996</v>
      </c>
      <c r="BI6"/>
      <c r="BJ6"/>
      <c r="BK6"/>
      <c r="BL6"/>
      <c r="BM6"/>
    </row>
    <row r="7" spans="1:69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Original!E5</f>
        <v>1863830568.3599999</v>
      </c>
      <c r="F7">
        <f>Original!F5</f>
        <v>1884064007.96</v>
      </c>
      <c r="G7">
        <f>Original!G5</f>
        <v>1901641258.1800001</v>
      </c>
      <c r="H7">
        <f>Original!H5</f>
        <v>17577250.220000502</v>
      </c>
      <c r="I7">
        <f>Original!I5</f>
        <v>1912849055.16401</v>
      </c>
      <c r="J7">
        <f>Original!J5</f>
        <v>11760903.5916273</v>
      </c>
      <c r="K7">
        <f>Original!K5</f>
        <v>50909263.9562997</v>
      </c>
      <c r="L7">
        <f>Original!L5</f>
        <v>0.93542443797140795</v>
      </c>
      <c r="M7">
        <f>Original!M5</f>
        <v>7621273.0238373401</v>
      </c>
      <c r="N7">
        <f>Original!N5</f>
        <v>3.0170142410821699</v>
      </c>
      <c r="O7">
        <f>Original!P5</f>
        <v>10.1595609269653</v>
      </c>
      <c r="P7">
        <f>Original!Q5</f>
        <v>46.6429768872894</v>
      </c>
      <c r="Q7">
        <f>Original!O5</f>
        <v>38457.328069690302</v>
      </c>
      <c r="R7">
        <f>Original!R5</f>
        <v>3.9033717798594698</v>
      </c>
      <c r="S7">
        <f>Original!S5</f>
        <v>0</v>
      </c>
      <c r="T7">
        <f>Original!T5</f>
        <v>0</v>
      </c>
      <c r="U7">
        <f>Original!U5</f>
        <v>0</v>
      </c>
      <c r="V7">
        <f>Original!V5</f>
        <v>0</v>
      </c>
      <c r="W7">
        <f>Original!W5</f>
        <v>0</v>
      </c>
      <c r="X7">
        <f>Original!X5</f>
        <v>0</v>
      </c>
      <c r="Y7">
        <f>Original!Y5</f>
        <v>-44701511.3677812</v>
      </c>
      <c r="Z7" s="4">
        <f t="shared" si="1"/>
        <v>-2.3513644714901208E-2</v>
      </c>
      <c r="AA7">
        <f>Original!Z5</f>
        <v>924589.88269896002</v>
      </c>
      <c r="AB7" s="4">
        <f t="shared" si="2"/>
        <v>4.8634771719251239E-4</v>
      </c>
      <c r="AC7">
        <f>Original!AA5</f>
        <v>16403488.1535205</v>
      </c>
      <c r="AD7" s="4">
        <f t="shared" si="3"/>
        <v>8.6284731930780078E-3</v>
      </c>
      <c r="AE7">
        <f>Original!AB5</f>
        <v>53252545.3888833</v>
      </c>
      <c r="AF7" s="4">
        <f t="shared" si="4"/>
        <v>2.8011612899085398E-2</v>
      </c>
      <c r="AG7">
        <f>Original!AD5</f>
        <v>-1188367.9896987199</v>
      </c>
      <c r="AH7" s="4">
        <f t="shared" si="5"/>
        <v>-6.2509883548315579E-4</v>
      </c>
      <c r="AI7">
        <f>Original!AE5</f>
        <v>-21863053.520446099</v>
      </c>
      <c r="AJ7" s="4">
        <f t="shared" si="6"/>
        <v>-1.1500283930738974E-2</v>
      </c>
      <c r="AK7">
        <f>Original!AC5</f>
        <v>13102199.3660261</v>
      </c>
      <c r="AL7" s="4">
        <f t="shared" si="7"/>
        <v>6.8919473066987131E-3</v>
      </c>
      <c r="AM7">
        <f>Original!AF5</f>
        <v>0</v>
      </c>
      <c r="AN7" s="4">
        <f t="shared" si="8"/>
        <v>0</v>
      </c>
      <c r="AO7">
        <f>Original!AG5</f>
        <v>0</v>
      </c>
      <c r="AP7" s="4">
        <f t="shared" si="9"/>
        <v>0</v>
      </c>
      <c r="AQ7">
        <f>Original!AH5</f>
        <v>0</v>
      </c>
      <c r="AR7" s="4">
        <f t="shared" si="10"/>
        <v>0</v>
      </c>
      <c r="AS7">
        <f>Original!AI5</f>
        <v>0</v>
      </c>
      <c r="AT7" s="4">
        <f t="shared" si="11"/>
        <v>0</v>
      </c>
      <c r="AU7">
        <f>Original!AJ5</f>
        <v>0</v>
      </c>
      <c r="AV7" s="4">
        <f t="shared" si="12"/>
        <v>0</v>
      </c>
      <c r="AW7">
        <f>Original!AK5</f>
        <v>0</v>
      </c>
      <c r="AX7" s="4">
        <f t="shared" si="13"/>
        <v>0</v>
      </c>
      <c r="AY7">
        <f>Original!AL5</f>
        <v>0</v>
      </c>
      <c r="AZ7" s="4">
        <f t="shared" si="14"/>
        <v>0</v>
      </c>
      <c r="BA7">
        <f>Original!AM5</f>
        <v>15929889.9132029</v>
      </c>
      <c r="BB7">
        <f>Original!AN5</f>
        <v>14704133.091073399</v>
      </c>
      <c r="BC7" s="4">
        <f t="shared" si="15"/>
        <v>7.7345877301437539E-3</v>
      </c>
      <c r="BD7">
        <f>Original!AO5</f>
        <v>2873117.1289271</v>
      </c>
      <c r="BE7" s="4">
        <f t="shared" si="16"/>
        <v>1.511301370507601E-3</v>
      </c>
      <c r="BF7">
        <f>Original!AP5</f>
        <v>0</v>
      </c>
      <c r="BG7" s="4">
        <f t="shared" si="17"/>
        <v>0</v>
      </c>
      <c r="BH7">
        <f>Original!AQ5</f>
        <v>17577250.220000502</v>
      </c>
      <c r="BI7"/>
      <c r="BJ7"/>
      <c r="BK7"/>
      <c r="BL7"/>
      <c r="BM7"/>
    </row>
    <row r="8" spans="1:69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Original!E6</f>
        <v>1863830568.3599999</v>
      </c>
      <c r="F8">
        <f>Original!F6</f>
        <v>1901641258.1800001</v>
      </c>
      <c r="G8">
        <f>Original!G6</f>
        <v>1902366490.3599999</v>
      </c>
      <c r="H8">
        <f>Original!H6</f>
        <v>725232.18000052799</v>
      </c>
      <c r="I8">
        <f>Original!I6</f>
        <v>1967950580.0067699</v>
      </c>
      <c r="J8">
        <f>Original!J6</f>
        <v>55101524.842763998</v>
      </c>
      <c r="K8">
        <f>Original!K6</f>
        <v>51451544.041812398</v>
      </c>
      <c r="L8">
        <f>Original!L6</f>
        <v>0.93663276602524204</v>
      </c>
      <c r="M8">
        <f>Original!M6</f>
        <v>7869789.1808840204</v>
      </c>
      <c r="N8">
        <f>Original!N6</f>
        <v>3.3057398473049502</v>
      </c>
      <c r="O8">
        <f>Original!P6</f>
        <v>10.0432869872129</v>
      </c>
      <c r="P8">
        <f>Original!Q6</f>
        <v>44.692079309999002</v>
      </c>
      <c r="Q8">
        <f>Original!O6</f>
        <v>36783.564054481401</v>
      </c>
      <c r="R8">
        <f>Original!R6</f>
        <v>4.2262525262371398</v>
      </c>
      <c r="S8">
        <f>Original!S6</f>
        <v>0</v>
      </c>
      <c r="T8">
        <f>Original!T6</f>
        <v>0</v>
      </c>
      <c r="U8">
        <f>Original!U6</f>
        <v>0</v>
      </c>
      <c r="V8">
        <f>Original!V6</f>
        <v>0</v>
      </c>
      <c r="W8">
        <f>Original!W6</f>
        <v>0</v>
      </c>
      <c r="X8">
        <f>Original!X6</f>
        <v>0</v>
      </c>
      <c r="Y8">
        <f>Original!Y6</f>
        <v>15981090.6113727</v>
      </c>
      <c r="Z8" s="4">
        <f t="shared" si="1"/>
        <v>8.3546009907208597E-3</v>
      </c>
      <c r="AA8">
        <f>Original!Z6</f>
        <v>1746308.9775097601</v>
      </c>
      <c r="AB8" s="4">
        <f t="shared" si="2"/>
        <v>9.1293611108275838E-4</v>
      </c>
      <c r="AC8">
        <f>Original!AA6</f>
        <v>20969268.503617998</v>
      </c>
      <c r="AD8" s="4">
        <f t="shared" si="3"/>
        <v>1.0962322639629329E-2</v>
      </c>
      <c r="AE8">
        <f>Original!AB6</f>
        <v>30541476.774979599</v>
      </c>
      <c r="AF8" s="4">
        <f t="shared" si="4"/>
        <v>1.596648553764789E-2</v>
      </c>
      <c r="AG8">
        <f>Original!AD6</f>
        <v>-750701.50594991702</v>
      </c>
      <c r="AH8" s="4">
        <f t="shared" si="5"/>
        <v>-3.9245203583800341E-4</v>
      </c>
      <c r="AI8">
        <f>Original!AE6</f>
        <v>-24566729.896361001</v>
      </c>
      <c r="AJ8" s="4">
        <f t="shared" si="6"/>
        <v>-1.2843004956423296E-2</v>
      </c>
      <c r="AK8">
        <f>Original!AC6</f>
        <v>21024774.793625299</v>
      </c>
      <c r="AL8" s="4">
        <f t="shared" si="7"/>
        <v>1.0991340240290214E-2</v>
      </c>
      <c r="AM8">
        <f>Original!AF6</f>
        <v>-8477978.4096939396</v>
      </c>
      <c r="AN8" s="4">
        <f t="shared" si="8"/>
        <v>-4.4321209699251605E-3</v>
      </c>
      <c r="AO8">
        <f>Original!AG6</f>
        <v>0</v>
      </c>
      <c r="AP8" s="4">
        <f t="shared" si="9"/>
        <v>0</v>
      </c>
      <c r="AQ8">
        <f>Original!AH6</f>
        <v>0</v>
      </c>
      <c r="AR8" s="4">
        <f t="shared" si="10"/>
        <v>0</v>
      </c>
      <c r="AS8">
        <f>Original!AI6</f>
        <v>0</v>
      </c>
      <c r="AT8" s="4">
        <f t="shared" si="11"/>
        <v>0</v>
      </c>
      <c r="AU8">
        <f>Original!AJ6</f>
        <v>0</v>
      </c>
      <c r="AV8" s="4">
        <f t="shared" si="12"/>
        <v>0</v>
      </c>
      <c r="AW8">
        <f>Original!AK6</f>
        <v>0</v>
      </c>
      <c r="AX8" s="4">
        <f t="shared" si="13"/>
        <v>0</v>
      </c>
      <c r="AY8">
        <f>Original!AL6</f>
        <v>0</v>
      </c>
      <c r="AZ8" s="4">
        <f t="shared" si="14"/>
        <v>0</v>
      </c>
      <c r="BA8">
        <f>Original!AM6</f>
        <v>56467509.849100597</v>
      </c>
      <c r="BB8">
        <f>Original!AN6</f>
        <v>56774086.371081904</v>
      </c>
      <c r="BC8" s="4">
        <f t="shared" si="15"/>
        <v>2.9680379754906495E-2</v>
      </c>
      <c r="BD8">
        <f>Original!AO6</f>
        <v>-56048854.191081397</v>
      </c>
      <c r="BE8" s="4">
        <f t="shared" si="16"/>
        <v>-2.9301242583553305E-2</v>
      </c>
      <c r="BF8">
        <f>Original!AP6</f>
        <v>0</v>
      </c>
      <c r="BG8" s="4">
        <f t="shared" si="17"/>
        <v>0</v>
      </c>
      <c r="BH8">
        <f>Original!AQ6</f>
        <v>725232.18000052799</v>
      </c>
      <c r="BI8"/>
      <c r="BJ8"/>
      <c r="BK8"/>
      <c r="BL8"/>
      <c r="BM8"/>
    </row>
    <row r="9" spans="1:69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Original!E7</f>
        <v>1863830568.3599999</v>
      </c>
      <c r="F9">
        <f>Original!F7</f>
        <v>1902366490.3599999</v>
      </c>
      <c r="G9">
        <f>Original!G7</f>
        <v>1913790285.1499901</v>
      </c>
      <c r="H9">
        <f>Original!H7</f>
        <v>11423794.7899972</v>
      </c>
      <c r="I9">
        <f>Original!I7</f>
        <v>1993700856.1084599</v>
      </c>
      <c r="J9">
        <f>Original!J7</f>
        <v>25750276.101693898</v>
      </c>
      <c r="K9">
        <f>Original!K7</f>
        <v>52716909.348082297</v>
      </c>
      <c r="L9">
        <f>Original!L7</f>
        <v>0.96449842689457099</v>
      </c>
      <c r="M9">
        <f>Original!M7</f>
        <v>7933543.9861845598</v>
      </c>
      <c r="N9">
        <f>Original!N7</f>
        <v>3.4736843161427</v>
      </c>
      <c r="O9">
        <f>Original!P7</f>
        <v>9.7743696601862506</v>
      </c>
      <c r="P9">
        <f>Original!Q7</f>
        <v>44.366625003438401</v>
      </c>
      <c r="Q9">
        <f>Original!O7</f>
        <v>37318.518602107702</v>
      </c>
      <c r="R9">
        <f>Original!R7</f>
        <v>4.3970719638932696</v>
      </c>
      <c r="S9">
        <f>Original!S7</f>
        <v>0</v>
      </c>
      <c r="T9">
        <f>Original!T7</f>
        <v>0</v>
      </c>
      <c r="U9">
        <f>Original!U7</f>
        <v>0</v>
      </c>
      <c r="V9">
        <f>Original!V7</f>
        <v>0</v>
      </c>
      <c r="W9">
        <f>Original!W7</f>
        <v>0</v>
      </c>
      <c r="X9">
        <f>Original!X7</f>
        <v>0</v>
      </c>
      <c r="Y9">
        <f>Original!Y7</f>
        <v>35764353.403019898</v>
      </c>
      <c r="Z9" s="4">
        <f t="shared" si="1"/>
        <v>1.8173400168868502E-2</v>
      </c>
      <c r="AA9">
        <f>Original!Z7</f>
        <v>-10836412.857400101</v>
      </c>
      <c r="AB9" s="4">
        <f t="shared" si="2"/>
        <v>-5.5064456229194647E-3</v>
      </c>
      <c r="AC9">
        <f>Original!AA7</f>
        <v>6607709.0355529999</v>
      </c>
      <c r="AD9" s="4">
        <f t="shared" si="3"/>
        <v>3.3576600462854453E-3</v>
      </c>
      <c r="AE9">
        <f>Original!AB7</f>
        <v>16817237.638187598</v>
      </c>
      <c r="AF9" s="4">
        <f t="shared" si="4"/>
        <v>8.5455589225872462E-3</v>
      </c>
      <c r="AG9">
        <f>Original!AD7</f>
        <v>-2171306.0443703998</v>
      </c>
      <c r="AH9" s="4">
        <f t="shared" si="5"/>
        <v>-1.1033336235318116E-3</v>
      </c>
      <c r="AI9">
        <f>Original!AE7</f>
        <v>-8443739.8606177308</v>
      </c>
      <c r="AJ9" s="4">
        <f t="shared" si="6"/>
        <v>-4.2906259671361682E-3</v>
      </c>
      <c r="AK9">
        <f>Original!AC7</f>
        <v>-6953552.78706758</v>
      </c>
      <c r="AL9" s="4">
        <f t="shared" si="7"/>
        <v>-3.5333980729555002E-3</v>
      </c>
      <c r="AM9">
        <f>Original!AF7</f>
        <v>-4298726.6759627601</v>
      </c>
      <c r="AN9" s="4">
        <f t="shared" si="8"/>
        <v>-2.1843671887065235E-3</v>
      </c>
      <c r="AO9">
        <f>Original!AG7</f>
        <v>0</v>
      </c>
      <c r="AP9" s="4">
        <f t="shared" si="9"/>
        <v>0</v>
      </c>
      <c r="AQ9">
        <f>Original!AH7</f>
        <v>0</v>
      </c>
      <c r="AR9" s="4">
        <f t="shared" si="10"/>
        <v>0</v>
      </c>
      <c r="AS9">
        <f>Original!AI7</f>
        <v>0</v>
      </c>
      <c r="AT9" s="4">
        <f t="shared" si="11"/>
        <v>0</v>
      </c>
      <c r="AU9">
        <f>Original!AJ7</f>
        <v>0</v>
      </c>
      <c r="AV9" s="4">
        <f t="shared" si="12"/>
        <v>0</v>
      </c>
      <c r="AW9">
        <f>Original!AK7</f>
        <v>0</v>
      </c>
      <c r="AX9" s="4">
        <f t="shared" si="13"/>
        <v>0</v>
      </c>
      <c r="AY9">
        <f>Original!AL7</f>
        <v>0</v>
      </c>
      <c r="AZ9" s="4">
        <f t="shared" si="14"/>
        <v>0</v>
      </c>
      <c r="BA9">
        <f>Original!AM7</f>
        <v>26485561.851341899</v>
      </c>
      <c r="BB9">
        <f>Original!AN7</f>
        <v>26053610.546197399</v>
      </c>
      <c r="BC9" s="4">
        <f t="shared" si="15"/>
        <v>1.3238955698830492E-2</v>
      </c>
      <c r="BD9">
        <f>Original!AO7</f>
        <v>-14629815.756200099</v>
      </c>
      <c r="BE9" s="4">
        <f t="shared" si="16"/>
        <v>-7.4340361515327132E-3</v>
      </c>
      <c r="BF9">
        <f>Original!AP7</f>
        <v>0</v>
      </c>
      <c r="BG9" s="4">
        <f t="shared" si="17"/>
        <v>0</v>
      </c>
      <c r="BH9">
        <f>Original!AQ7</f>
        <v>11423794.7899972</v>
      </c>
      <c r="BI9"/>
      <c r="BJ9"/>
      <c r="BK9"/>
      <c r="BL9"/>
      <c r="BM9"/>
    </row>
    <row r="10" spans="1:69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Original!E8</f>
        <v>1863830568.3599999</v>
      </c>
      <c r="F10">
        <f>Original!F8</f>
        <v>1913790285.1499901</v>
      </c>
      <c r="G10">
        <f>Original!G8</f>
        <v>2000976410.02999</v>
      </c>
      <c r="H10">
        <f>Original!H8</f>
        <v>87186124.880001202</v>
      </c>
      <c r="I10">
        <f>Original!I8</f>
        <v>2078523943.24629</v>
      </c>
      <c r="J10">
        <f>Original!J8</f>
        <v>84823087.137827605</v>
      </c>
      <c r="K10">
        <f>Original!K8</f>
        <v>53303746.657645099</v>
      </c>
      <c r="L10">
        <f>Original!L8</f>
        <v>0.92165360370177296</v>
      </c>
      <c r="M10">
        <f>Original!M8</f>
        <v>8002584.5373753002</v>
      </c>
      <c r="N10">
        <f>Original!N8</f>
        <v>3.90020113096474</v>
      </c>
      <c r="O10">
        <f>Original!P8</f>
        <v>9.9216913322850004</v>
      </c>
      <c r="P10">
        <f>Original!Q8</f>
        <v>43.575546501620401</v>
      </c>
      <c r="Q10">
        <f>Original!O8</f>
        <v>37298.337253481201</v>
      </c>
      <c r="R10">
        <f>Original!R8</f>
        <v>4.4595990795146401</v>
      </c>
      <c r="S10">
        <f>Original!S8</f>
        <v>0</v>
      </c>
      <c r="T10">
        <f>Original!T8</f>
        <v>0</v>
      </c>
      <c r="U10">
        <f>Original!U8</f>
        <v>9.6830841674731896E-2</v>
      </c>
      <c r="V10">
        <f>Original!V8</f>
        <v>0</v>
      </c>
      <c r="W10">
        <f>Original!W8</f>
        <v>0</v>
      </c>
      <c r="X10">
        <f>Original!X8</f>
        <v>0</v>
      </c>
      <c r="Y10">
        <f>Original!Y8</f>
        <v>28864514.527073499</v>
      </c>
      <c r="Z10" s="4">
        <f t="shared" si="1"/>
        <v>1.4477856313617006E-2</v>
      </c>
      <c r="AA10">
        <f>Original!Z8</f>
        <v>14946703.289920701</v>
      </c>
      <c r="AB10" s="4">
        <f t="shared" si="2"/>
        <v>7.4969638720502113E-3</v>
      </c>
      <c r="AC10">
        <f>Original!AA8</f>
        <v>4912703.7811249299</v>
      </c>
      <c r="AD10" s="4">
        <f t="shared" si="3"/>
        <v>2.4641127910804651E-3</v>
      </c>
      <c r="AE10">
        <f>Original!AB8</f>
        <v>40375963.612669803</v>
      </c>
      <c r="AF10" s="4">
        <f t="shared" si="4"/>
        <v>2.0251766201013908E-2</v>
      </c>
      <c r="AG10">
        <f>Original!AD8</f>
        <v>2064164.40965712</v>
      </c>
      <c r="AH10" s="4">
        <f t="shared" si="5"/>
        <v>1.0353430923865875E-3</v>
      </c>
      <c r="AI10">
        <f>Original!AE8</f>
        <v>-10645472.3351088</v>
      </c>
      <c r="AJ10" s="4">
        <f t="shared" si="6"/>
        <v>-5.3395534753834066E-3</v>
      </c>
      <c r="AK10">
        <f>Original!AC8</f>
        <v>-269351.79614709498</v>
      </c>
      <c r="AL10" s="4">
        <f t="shared" si="7"/>
        <v>-1.3510140968332006E-4</v>
      </c>
      <c r="AM10">
        <f>Original!AF8</f>
        <v>-1717734.50426493</v>
      </c>
      <c r="AN10" s="4">
        <f t="shared" si="8"/>
        <v>-8.6158086304773248E-4</v>
      </c>
      <c r="AO10">
        <f>Original!AG8</f>
        <v>0</v>
      </c>
      <c r="AP10" s="4">
        <f t="shared" si="9"/>
        <v>0</v>
      </c>
      <c r="AQ10">
        <f>Original!AH8</f>
        <v>0</v>
      </c>
      <c r="AR10" s="4">
        <f t="shared" si="10"/>
        <v>0</v>
      </c>
      <c r="AS10">
        <f>Original!AI8</f>
        <v>4013.4066771869202</v>
      </c>
      <c r="AT10" s="4">
        <f t="shared" si="11"/>
        <v>2.0130435641286525E-6</v>
      </c>
      <c r="AU10">
        <f>Original!AJ8</f>
        <v>0</v>
      </c>
      <c r="AV10" s="4">
        <f t="shared" si="12"/>
        <v>0</v>
      </c>
      <c r="AW10">
        <f>Original!AK8</f>
        <v>0</v>
      </c>
      <c r="AX10" s="4">
        <f t="shared" si="13"/>
        <v>0</v>
      </c>
      <c r="AY10">
        <f>Original!AL8</f>
        <v>0</v>
      </c>
      <c r="AZ10" s="4">
        <f t="shared" si="14"/>
        <v>0</v>
      </c>
      <c r="BA10">
        <f>Original!AM8</f>
        <v>78535504.391602501</v>
      </c>
      <c r="BB10">
        <f>Original!AN8</f>
        <v>80791139.4720245</v>
      </c>
      <c r="BC10" s="4">
        <f t="shared" si="15"/>
        <v>4.0523200471369689E-2</v>
      </c>
      <c r="BD10">
        <f>Original!AO8</f>
        <v>6394985.4079766702</v>
      </c>
      <c r="BE10" s="4">
        <f t="shared" si="16"/>
        <v>3.2075952560200812E-3</v>
      </c>
      <c r="BF10">
        <f>Original!AP8</f>
        <v>0</v>
      </c>
      <c r="BG10" s="4">
        <f t="shared" si="17"/>
        <v>0</v>
      </c>
      <c r="BH10">
        <f>Original!AQ8</f>
        <v>87186124.880001202</v>
      </c>
      <c r="BI10"/>
      <c r="BJ10"/>
      <c r="BK10"/>
      <c r="BL10"/>
      <c r="BM10"/>
    </row>
    <row r="11" spans="1:69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Original!E9</f>
        <v>1863830568.3599999</v>
      </c>
      <c r="F11">
        <f>Original!F9</f>
        <v>2000976410.02999</v>
      </c>
      <c r="G11">
        <f>Original!G9</f>
        <v>1923079955.97999</v>
      </c>
      <c r="H11">
        <f>Original!H9</f>
        <v>-77896454.049999803</v>
      </c>
      <c r="I11">
        <f>Original!I9</f>
        <v>1936278710.6155801</v>
      </c>
      <c r="J11">
        <f>Original!J9</f>
        <v>-142245232.63071001</v>
      </c>
      <c r="K11">
        <f>Original!K9</f>
        <v>52877839.017710201</v>
      </c>
      <c r="L11">
        <f>Original!L9</f>
        <v>1.01387318520701</v>
      </c>
      <c r="M11">
        <f>Original!M9</f>
        <v>7938424.4916344602</v>
      </c>
      <c r="N11">
        <f>Original!N9</f>
        <v>2.8440878980479898</v>
      </c>
      <c r="O11">
        <f>Original!P9</f>
        <v>10.046345189232699</v>
      </c>
      <c r="P11">
        <f>Original!Q9</f>
        <v>42.742391039005</v>
      </c>
      <c r="Q11">
        <f>Original!O9</f>
        <v>35583.008903825197</v>
      </c>
      <c r="R11">
        <f>Original!R9</f>
        <v>4.6884400918166396</v>
      </c>
      <c r="S11">
        <f>Original!S9</f>
        <v>0</v>
      </c>
      <c r="T11">
        <f>Original!T9</f>
        <v>0</v>
      </c>
      <c r="U11">
        <f>Original!U9</f>
        <v>9.6223411298044001E-2</v>
      </c>
      <c r="V11">
        <f>Original!V9</f>
        <v>0</v>
      </c>
      <c r="W11">
        <f>Original!W9</f>
        <v>0</v>
      </c>
      <c r="X11">
        <f>Original!X9</f>
        <v>0</v>
      </c>
      <c r="Y11">
        <f>Original!Y9</f>
        <v>-5238683.7843382396</v>
      </c>
      <c r="Z11" s="4">
        <f t="shared" si="1"/>
        <v>-2.5203865470783725E-3</v>
      </c>
      <c r="AA11">
        <f>Original!Z9</f>
        <v>-32684183.214671601</v>
      </c>
      <c r="AB11" s="4">
        <f t="shared" si="2"/>
        <v>-1.5724708546597081E-2</v>
      </c>
      <c r="AC11">
        <f>Original!AA9</f>
        <v>-1632733.98214117</v>
      </c>
      <c r="AD11" s="4">
        <f t="shared" si="3"/>
        <v>-7.8552570320220884E-4</v>
      </c>
      <c r="AE11">
        <f>Original!AB9</f>
        <v>-108319943.152178</v>
      </c>
      <c r="AF11" s="4">
        <f t="shared" si="4"/>
        <v>-5.2113877977754366E-2</v>
      </c>
      <c r="AG11">
        <f>Original!AD9</f>
        <v>1836566.13542239</v>
      </c>
      <c r="AH11" s="4">
        <f t="shared" si="5"/>
        <v>8.8359152243105542E-4</v>
      </c>
      <c r="AI11">
        <f>Original!AE9</f>
        <v>-13704440.1044989</v>
      </c>
      <c r="AJ11" s="4">
        <f t="shared" si="6"/>
        <v>-6.5933520511170865E-3</v>
      </c>
      <c r="AK11">
        <f>Original!AC9</f>
        <v>25517399.353976</v>
      </c>
      <c r="AL11" s="4">
        <f t="shared" si="7"/>
        <v>1.2276692523504105E-2</v>
      </c>
      <c r="AM11">
        <f>Original!AF9</f>
        <v>-5540872.6515119197</v>
      </c>
      <c r="AN11" s="4">
        <f t="shared" si="8"/>
        <v>-2.6657728286054996E-3</v>
      </c>
      <c r="AO11">
        <f>Original!AG9</f>
        <v>0</v>
      </c>
      <c r="AP11" s="4">
        <f t="shared" si="9"/>
        <v>0</v>
      </c>
      <c r="AQ11">
        <f>Original!AH9</f>
        <v>0</v>
      </c>
      <c r="AR11" s="4">
        <f t="shared" si="10"/>
        <v>0</v>
      </c>
      <c r="AS11">
        <f>Original!AI9</f>
        <v>0</v>
      </c>
      <c r="AT11" s="4">
        <f t="shared" si="11"/>
        <v>0</v>
      </c>
      <c r="AU11">
        <f>Original!AJ9</f>
        <v>0</v>
      </c>
      <c r="AV11" s="4">
        <f t="shared" si="12"/>
        <v>0</v>
      </c>
      <c r="AW11">
        <f>Original!AK9</f>
        <v>0</v>
      </c>
      <c r="AX11" s="4">
        <f t="shared" si="13"/>
        <v>0</v>
      </c>
      <c r="AY11">
        <f>Original!AL9</f>
        <v>0</v>
      </c>
      <c r="AZ11" s="4">
        <f t="shared" si="14"/>
        <v>0</v>
      </c>
      <c r="BA11">
        <f>Original!AM9</f>
        <v>-139766891.399941</v>
      </c>
      <c r="BB11">
        <f>Original!AN9</f>
        <v>-138179816.34589699</v>
      </c>
      <c r="BC11" s="4">
        <f t="shared" si="15"/>
        <v>-6.6479780901674071E-2</v>
      </c>
      <c r="BD11">
        <f>Original!AO9</f>
        <v>60283362.295898102</v>
      </c>
      <c r="BE11" s="4">
        <f t="shared" si="16"/>
        <v>2.900296746245129E-2</v>
      </c>
      <c r="BF11">
        <f>Original!AP9</f>
        <v>0</v>
      </c>
      <c r="BG11" s="4">
        <f t="shared" si="17"/>
        <v>0</v>
      </c>
      <c r="BH11">
        <f>Original!AQ9</f>
        <v>-77896454.049999803</v>
      </c>
      <c r="BI11"/>
      <c r="BJ11"/>
      <c r="BK11"/>
      <c r="BL11"/>
      <c r="BM11"/>
    </row>
    <row r="12" spans="1:69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Original!E10</f>
        <v>1863830568.3599999</v>
      </c>
      <c r="F12">
        <f>Original!F10</f>
        <v>1923079955.97999</v>
      </c>
      <c r="G12">
        <f>Original!G10</f>
        <v>1860333872.0699999</v>
      </c>
      <c r="H12">
        <f>Original!H10</f>
        <v>-62746083.909998797</v>
      </c>
      <c r="I12">
        <f>Original!I10</f>
        <v>1912729230.3831</v>
      </c>
      <c r="J12">
        <f>Original!J10</f>
        <v>-23549480.2324779</v>
      </c>
      <c r="K12">
        <f>Original!K10</f>
        <v>50002686.776965901</v>
      </c>
      <c r="L12">
        <f>Original!L10</f>
        <v>1.0364740338707601</v>
      </c>
      <c r="M12">
        <f>Original!M10</f>
        <v>7918390.7197773997</v>
      </c>
      <c r="N12">
        <f>Original!N10</f>
        <v>3.3019530504726702</v>
      </c>
      <c r="O12">
        <f>Original!P10</f>
        <v>10.294544451171699</v>
      </c>
      <c r="P12">
        <f>Original!Q10</f>
        <v>42.307125788411703</v>
      </c>
      <c r="Q12">
        <f>Original!O10</f>
        <v>34806.694751728799</v>
      </c>
      <c r="R12">
        <f>Original!R10</f>
        <v>4.9163720821503496</v>
      </c>
      <c r="S12">
        <f>Original!S10</f>
        <v>0</v>
      </c>
      <c r="T12">
        <f>Original!T10</f>
        <v>0</v>
      </c>
      <c r="U12">
        <f>Original!U10</f>
        <v>0.17741064538116799</v>
      </c>
      <c r="V12">
        <f>Original!V10</f>
        <v>0</v>
      </c>
      <c r="W12">
        <f>Original!W10</f>
        <v>0</v>
      </c>
      <c r="X12">
        <f>Original!X10</f>
        <v>0</v>
      </c>
      <c r="Y12">
        <f>Original!Y10</f>
        <v>-66960638.010540299</v>
      </c>
      <c r="Z12" s="4">
        <f t="shared" si="1"/>
        <v>-3.458212789482782E-2</v>
      </c>
      <c r="AA12">
        <f>Original!Z10</f>
        <v>-8699794.6169863399</v>
      </c>
      <c r="AB12" s="4">
        <f t="shared" si="2"/>
        <v>-4.4930487379167168E-3</v>
      </c>
      <c r="AC12">
        <f>Original!AA10</f>
        <v>1758287.3113180301</v>
      </c>
      <c r="AD12" s="4">
        <f t="shared" si="3"/>
        <v>9.080755273909079E-4</v>
      </c>
      <c r="AE12">
        <f>Original!AB10</f>
        <v>49894050.3363524</v>
      </c>
      <c r="AF12" s="4">
        <f t="shared" si="4"/>
        <v>2.5768010598272873E-2</v>
      </c>
      <c r="AG12">
        <f>Original!AD10</f>
        <v>2050095.58202749</v>
      </c>
      <c r="AH12" s="4">
        <f t="shared" si="5"/>
        <v>1.0587812440367769E-3</v>
      </c>
      <c r="AI12">
        <f>Original!AE10</f>
        <v>-6420335.6727005197</v>
      </c>
      <c r="AJ12" s="4">
        <f t="shared" si="6"/>
        <v>-3.3158117359351497E-3</v>
      </c>
      <c r="AK12">
        <f>Original!AC10</f>
        <v>12973818.4698621</v>
      </c>
      <c r="AL12" s="4">
        <f t="shared" si="7"/>
        <v>6.7003879135444679E-3</v>
      </c>
      <c r="AM12">
        <f>Original!AF10</f>
        <v>-5848514.40076782</v>
      </c>
      <c r="AN12" s="4">
        <f t="shared" si="8"/>
        <v>-3.020492023541624E-3</v>
      </c>
      <c r="AO12">
        <f>Original!AG10</f>
        <v>0</v>
      </c>
      <c r="AP12" s="4">
        <f t="shared" si="9"/>
        <v>0</v>
      </c>
      <c r="AQ12">
        <f>Original!AH10</f>
        <v>0</v>
      </c>
      <c r="AR12" s="4">
        <f t="shared" si="10"/>
        <v>0</v>
      </c>
      <c r="AS12">
        <f>Original!AI10</f>
        <v>3344.0659122332499</v>
      </c>
      <c r="AT12" s="4">
        <f t="shared" si="11"/>
        <v>1.7270581419397558E-6</v>
      </c>
      <c r="AU12">
        <f>Original!AJ10</f>
        <v>0</v>
      </c>
      <c r="AV12" s="4">
        <f t="shared" si="12"/>
        <v>0</v>
      </c>
      <c r="AW12">
        <f>Original!AK10</f>
        <v>0</v>
      </c>
      <c r="AX12" s="4">
        <f t="shared" si="13"/>
        <v>0</v>
      </c>
      <c r="AY12">
        <f>Original!AL10</f>
        <v>0</v>
      </c>
      <c r="AZ12" s="4">
        <f t="shared" si="14"/>
        <v>0</v>
      </c>
      <c r="BA12">
        <f>Original!AM10</f>
        <v>-21249686.935522601</v>
      </c>
      <c r="BB12">
        <f>Original!AN10</f>
        <v>-22443734.832280401</v>
      </c>
      <c r="BC12" s="4">
        <f t="shared" si="15"/>
        <v>-1.1591169550764264E-2</v>
      </c>
      <c r="BD12">
        <f>Original!AO10</f>
        <v>-40302349.077718303</v>
      </c>
      <c r="BE12" s="4">
        <f t="shared" si="16"/>
        <v>-2.0814332594146747E-2</v>
      </c>
      <c r="BF12">
        <f>Original!AP10</f>
        <v>0</v>
      </c>
      <c r="BG12" s="4">
        <f t="shared" si="17"/>
        <v>0</v>
      </c>
      <c r="BH12">
        <f>Original!AQ10</f>
        <v>-62746083.909998797</v>
      </c>
      <c r="BI12"/>
      <c r="BJ12"/>
      <c r="BK12"/>
      <c r="BL12"/>
      <c r="BM12"/>
    </row>
    <row r="13" spans="1:69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Original!E11</f>
        <v>1863830568.3599999</v>
      </c>
      <c r="F13">
        <f>Original!F11</f>
        <v>1860333872.0699999</v>
      </c>
      <c r="G13">
        <f>Original!G11</f>
        <v>1889453859.5599999</v>
      </c>
      <c r="H13">
        <f>Original!H11</f>
        <v>29119987.489999</v>
      </c>
      <c r="I13">
        <f>Original!I11</f>
        <v>1949239469.4477601</v>
      </c>
      <c r="J13">
        <f>Original!J11</f>
        <v>36510239.0646533</v>
      </c>
      <c r="K13">
        <f>Original!K11</f>
        <v>48792827.080860801</v>
      </c>
      <c r="L13">
        <f>Original!L11</f>
        <v>1.03945734097903</v>
      </c>
      <c r="M13">
        <f>Original!M11</f>
        <v>8001920.85452969</v>
      </c>
      <c r="N13">
        <f>Original!N11</f>
        <v>4.0408704793090404</v>
      </c>
      <c r="O13">
        <f>Original!P11</f>
        <v>10.595549773564199</v>
      </c>
      <c r="P13">
        <f>Original!Q11</f>
        <v>41.233427092357502</v>
      </c>
      <c r="Q13">
        <f>Original!O11</f>
        <v>34246.368576201101</v>
      </c>
      <c r="R13">
        <f>Original!R11</f>
        <v>4.8425907377221602</v>
      </c>
      <c r="S13">
        <f>Original!S11</f>
        <v>0.14717563900255501</v>
      </c>
      <c r="T13">
        <f>Original!T11</f>
        <v>0</v>
      </c>
      <c r="U13">
        <f>Original!U11</f>
        <v>0.24136280037753499</v>
      </c>
      <c r="V13">
        <f>Original!V11</f>
        <v>0</v>
      </c>
      <c r="W13">
        <f>Original!W11</f>
        <v>0</v>
      </c>
      <c r="X13">
        <f>Original!X11</f>
        <v>0</v>
      </c>
      <c r="Y13">
        <f>Original!Y11</f>
        <v>-34826290.6286771</v>
      </c>
      <c r="Z13" s="4">
        <f t="shared" si="1"/>
        <v>-1.8207642815027066E-2</v>
      </c>
      <c r="AA13">
        <f>Original!Z11</f>
        <v>-326081.13112379698</v>
      </c>
      <c r="AB13" s="4">
        <f t="shared" si="2"/>
        <v>-1.7047950433553332E-4</v>
      </c>
      <c r="AC13">
        <f>Original!AA11</f>
        <v>7642263.29671429</v>
      </c>
      <c r="AD13" s="4">
        <f t="shared" si="3"/>
        <v>3.9954757711229329E-3</v>
      </c>
      <c r="AE13">
        <f>Original!AB11</f>
        <v>68921757.180921599</v>
      </c>
      <c r="AF13" s="4">
        <f t="shared" si="4"/>
        <v>3.6033201190278918E-2</v>
      </c>
      <c r="AG13">
        <f>Original!AD11</f>
        <v>2977766.8834913601</v>
      </c>
      <c r="AH13" s="4">
        <f t="shared" si="5"/>
        <v>1.5568156936122861E-3</v>
      </c>
      <c r="AI13">
        <f>Original!AE11</f>
        <v>-10124288.501116199</v>
      </c>
      <c r="AJ13" s="4">
        <f t="shared" si="6"/>
        <v>-5.2931111943578177E-3</v>
      </c>
      <c r="AK13">
        <f>Original!AC11</f>
        <v>7316747.57007429</v>
      </c>
      <c r="AL13" s="4">
        <f t="shared" si="7"/>
        <v>3.825291867688361E-3</v>
      </c>
      <c r="AM13">
        <f>Original!AF11</f>
        <v>1314308.8176714401</v>
      </c>
      <c r="AN13" s="4">
        <f t="shared" si="8"/>
        <v>6.8713793713927687E-4</v>
      </c>
      <c r="AO13">
        <f>Original!AG11</f>
        <v>-4630488.9626582703</v>
      </c>
      <c r="AP13" s="4">
        <f t="shared" si="9"/>
        <v>-2.4208805350513889E-3</v>
      </c>
      <c r="AQ13">
        <f>Original!AH11</f>
        <v>0</v>
      </c>
      <c r="AR13" s="4">
        <f t="shared" si="10"/>
        <v>0</v>
      </c>
      <c r="AS13">
        <f>Original!AI11</f>
        <v>2492.4688214006101</v>
      </c>
      <c r="AT13" s="4">
        <f t="shared" si="11"/>
        <v>1.3030954835679456E-6</v>
      </c>
      <c r="AU13">
        <f>Original!AJ11</f>
        <v>0</v>
      </c>
      <c r="AV13" s="4">
        <f t="shared" si="12"/>
        <v>0</v>
      </c>
      <c r="AW13">
        <f>Original!AK11</f>
        <v>0</v>
      </c>
      <c r="AX13" s="4">
        <f t="shared" si="13"/>
        <v>0</v>
      </c>
      <c r="AY13">
        <f>Original!AL11</f>
        <v>0</v>
      </c>
      <c r="AZ13" s="4">
        <f t="shared" si="14"/>
        <v>0</v>
      </c>
      <c r="BA13">
        <f>Original!AM11</f>
        <v>38268186.994118899</v>
      </c>
      <c r="BB13">
        <f>Original!AN11</f>
        <v>37069071.486734301</v>
      </c>
      <c r="BC13" s="4">
        <f t="shared" si="15"/>
        <v>1.9380198147183513E-2</v>
      </c>
      <c r="BD13">
        <f>Original!AO11</f>
        <v>-7949083.9967352804</v>
      </c>
      <c r="BE13" s="4">
        <f t="shared" si="16"/>
        <v>-4.1558856687431709E-3</v>
      </c>
      <c r="BF13">
        <f>Original!AP11</f>
        <v>0</v>
      </c>
      <c r="BG13" s="4">
        <f t="shared" si="17"/>
        <v>0</v>
      </c>
      <c r="BH13">
        <f>Original!AQ11</f>
        <v>29119987.489999</v>
      </c>
      <c r="BI13"/>
      <c r="BJ13"/>
      <c r="BK13"/>
      <c r="BL13"/>
      <c r="BM13"/>
    </row>
    <row r="14" spans="1:69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Original!E12</f>
        <v>1863830568.3599999</v>
      </c>
      <c r="F14">
        <f>Original!F12</f>
        <v>1889453859.5599999</v>
      </c>
      <c r="G14">
        <f>Original!G12</f>
        <v>1920220901.19999</v>
      </c>
      <c r="H14">
        <f>Original!H12</f>
        <v>30767041.639999401</v>
      </c>
      <c r="I14">
        <f>Original!I12</f>
        <v>1932551693.11658</v>
      </c>
      <c r="J14">
        <f>Original!J12</f>
        <v>-16687776.3311748</v>
      </c>
      <c r="K14">
        <f>Original!K12</f>
        <v>48603937.189511999</v>
      </c>
      <c r="L14">
        <f>Original!L12</f>
        <v>1.05599820607689</v>
      </c>
      <c r="M14">
        <f>Original!M12</f>
        <v>8119964.7754664104</v>
      </c>
      <c r="N14">
        <f>Original!N12</f>
        <v>4.0679717688670198</v>
      </c>
      <c r="O14">
        <f>Original!P12</f>
        <v>10.500948737227599</v>
      </c>
      <c r="P14">
        <f>Original!Q12</f>
        <v>41.295489608849401</v>
      </c>
      <c r="Q14">
        <f>Original!O12</f>
        <v>34095.431764724897</v>
      </c>
      <c r="R14">
        <f>Original!R12</f>
        <v>4.9336851961300701</v>
      </c>
      <c r="S14">
        <f>Original!S12</f>
        <v>0.574922083809427</v>
      </c>
      <c r="T14">
        <f>Original!T12</f>
        <v>0</v>
      </c>
      <c r="U14">
        <f>Original!U12</f>
        <v>0.28249793767617998</v>
      </c>
      <c r="V14">
        <f>Original!V12</f>
        <v>0</v>
      </c>
      <c r="W14">
        <f>Original!W12</f>
        <v>0</v>
      </c>
      <c r="X14">
        <f>Original!X12</f>
        <v>0</v>
      </c>
      <c r="Y14">
        <f>Original!Y12</f>
        <v>-7781698.8599057104</v>
      </c>
      <c r="Z14" s="4">
        <f t="shared" si="1"/>
        <v>-3.9921718095059641E-3</v>
      </c>
      <c r="AA14">
        <f>Original!Z12</f>
        <v>-5426931.4318376603</v>
      </c>
      <c r="AB14" s="4">
        <f t="shared" si="2"/>
        <v>-2.7841276133071359E-3</v>
      </c>
      <c r="AC14">
        <f>Original!AA12</f>
        <v>9320141.9364275709</v>
      </c>
      <c r="AD14" s="4">
        <f t="shared" si="3"/>
        <v>4.7814247979844487E-3</v>
      </c>
      <c r="AE14">
        <f>Original!AB12</f>
        <v>2203105.9479510998</v>
      </c>
      <c r="AF14" s="4">
        <f t="shared" si="4"/>
        <v>1.1302387328403845E-3</v>
      </c>
      <c r="AG14">
        <f>Original!AD12</f>
        <v>-1015490.42218637</v>
      </c>
      <c r="AH14" s="4">
        <f t="shared" si="5"/>
        <v>-5.2096750455913406E-4</v>
      </c>
      <c r="AI14">
        <f>Original!AE12</f>
        <v>-563487.54239598697</v>
      </c>
      <c r="AJ14" s="4">
        <f t="shared" si="6"/>
        <v>-2.8908071646816636E-4</v>
      </c>
      <c r="AK14">
        <f>Original!AC12</f>
        <v>2637734.7167990701</v>
      </c>
      <c r="AL14" s="4">
        <f t="shared" si="7"/>
        <v>1.3532122441304597E-3</v>
      </c>
      <c r="AM14">
        <f>Original!AF12</f>
        <v>-2348851.2556221001</v>
      </c>
      <c r="AN14" s="4">
        <f t="shared" si="8"/>
        <v>-1.2050090778674587E-3</v>
      </c>
      <c r="AO14">
        <f>Original!AG12</f>
        <v>-13695627.2606337</v>
      </c>
      <c r="AP14" s="4">
        <f t="shared" si="9"/>
        <v>-7.0261388994518016E-3</v>
      </c>
      <c r="AQ14">
        <f>Original!AH12</f>
        <v>0</v>
      </c>
      <c r="AR14" s="4">
        <f t="shared" si="10"/>
        <v>0</v>
      </c>
      <c r="AS14">
        <f>Original!AI12</f>
        <v>1451.6318617519901</v>
      </c>
      <c r="AT14" s="4">
        <f t="shared" si="11"/>
        <v>7.4471704708670435E-7</v>
      </c>
      <c r="AU14">
        <f>Original!AJ12</f>
        <v>0</v>
      </c>
      <c r="AV14" s="4">
        <f t="shared" si="12"/>
        <v>0</v>
      </c>
      <c r="AW14">
        <f>Original!AK12</f>
        <v>0</v>
      </c>
      <c r="AX14" s="4">
        <f t="shared" si="13"/>
        <v>0</v>
      </c>
      <c r="AY14">
        <f>Original!AL12</f>
        <v>0</v>
      </c>
      <c r="AZ14" s="4">
        <f t="shared" si="14"/>
        <v>0</v>
      </c>
      <c r="BA14">
        <f>Original!AM12</f>
        <v>-16669652.539542099</v>
      </c>
      <c r="BB14">
        <f>Original!AN12</f>
        <v>-16823635.443768099</v>
      </c>
      <c r="BC14" s="4">
        <f t="shared" si="15"/>
        <v>-8.6308715309024661E-3</v>
      </c>
      <c r="BD14">
        <f>Original!AO12</f>
        <v>47590677.083767503</v>
      </c>
      <c r="BE14" s="4">
        <f t="shared" si="16"/>
        <v>2.4414997659189839E-2</v>
      </c>
      <c r="BF14">
        <f>Original!AP12</f>
        <v>0</v>
      </c>
      <c r="BG14" s="4">
        <f t="shared" si="17"/>
        <v>0</v>
      </c>
      <c r="BH14">
        <f>Original!AQ12</f>
        <v>30767041.639999401</v>
      </c>
      <c r="BI14"/>
      <c r="BJ14"/>
      <c r="BK14"/>
      <c r="BL14"/>
      <c r="BM14"/>
    </row>
    <row r="15" spans="1:69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Original!E13</f>
        <v>1863830568.3599999</v>
      </c>
      <c r="F15">
        <f>Original!F13</f>
        <v>1920220901.19999</v>
      </c>
      <c r="G15">
        <f>Original!G13</f>
        <v>1917749086.29</v>
      </c>
      <c r="H15">
        <f>Original!H13</f>
        <v>-2471814.9099992998</v>
      </c>
      <c r="I15">
        <f>Original!I13</f>
        <v>1912468478.6538501</v>
      </c>
      <c r="J15">
        <f>Original!J13</f>
        <v>-20083214.462730698</v>
      </c>
      <c r="K15">
        <f>Original!K13</f>
        <v>49675744.817793101</v>
      </c>
      <c r="L15">
        <f>Original!L13</f>
        <v>1.0843932804791501</v>
      </c>
      <c r="M15">
        <f>Original!M13</f>
        <v>8240080.8689798499</v>
      </c>
      <c r="N15">
        <f>Original!N13</f>
        <v>3.9078965128855998</v>
      </c>
      <c r="O15">
        <f>Original!P13</f>
        <v>10.2154505700097</v>
      </c>
      <c r="P15">
        <f>Original!Q13</f>
        <v>41.291169722286298</v>
      </c>
      <c r="Q15">
        <f>Original!O13</f>
        <v>34338.827702945899</v>
      </c>
      <c r="R15">
        <f>Original!R13</f>
        <v>4.94337736474482</v>
      </c>
      <c r="S15">
        <f>Original!S13</f>
        <v>1.3280851460299601</v>
      </c>
      <c r="T15">
        <f>Original!T13</f>
        <v>0</v>
      </c>
      <c r="U15">
        <f>Original!U13</f>
        <v>0.28196225552052101</v>
      </c>
      <c r="V15">
        <f>Original!V13</f>
        <v>0</v>
      </c>
      <c r="W15">
        <f>Original!W13</f>
        <v>0</v>
      </c>
      <c r="X15">
        <f>Original!X13</f>
        <v>0</v>
      </c>
      <c r="Y15">
        <f>Original!Y13</f>
        <v>29082401.894110899</v>
      </c>
      <c r="Z15" s="4">
        <f t="shared" si="1"/>
        <v>1.5048705810922141E-2</v>
      </c>
      <c r="AA15">
        <f>Original!Z13</f>
        <v>-9702200.6289824601</v>
      </c>
      <c r="AB15" s="4">
        <f t="shared" si="2"/>
        <v>-5.0204093704401525E-3</v>
      </c>
      <c r="AC15">
        <f>Original!AA13</f>
        <v>8397225.6627320703</v>
      </c>
      <c r="AD15" s="4">
        <f t="shared" si="3"/>
        <v>4.3451493135431033E-3</v>
      </c>
      <c r="AE15">
        <f>Original!AB13</f>
        <v>-13967703.0474027</v>
      </c>
      <c r="AF15" s="4">
        <f t="shared" si="4"/>
        <v>-7.2275960830198126E-3</v>
      </c>
      <c r="AG15">
        <f>Original!AD13</f>
        <v>-3279976.3111777599</v>
      </c>
      <c r="AH15" s="4">
        <f t="shared" si="5"/>
        <v>-1.697225653968521E-3</v>
      </c>
      <c r="AI15">
        <f>Original!AE13</f>
        <v>-329886.78090638103</v>
      </c>
      <c r="AJ15" s="4">
        <f t="shared" si="6"/>
        <v>-1.7070010705606559E-4</v>
      </c>
      <c r="AK15">
        <f>Original!AC13</f>
        <v>-4309517.4151065703</v>
      </c>
      <c r="AL15" s="4">
        <f t="shared" si="7"/>
        <v>-2.2299622982693492E-3</v>
      </c>
      <c r="AM15">
        <f>Original!AF13</f>
        <v>-235919.750655429</v>
      </c>
      <c r="AN15" s="4">
        <f t="shared" si="8"/>
        <v>-1.220768124835858E-4</v>
      </c>
      <c r="AO15">
        <f>Original!AG13</f>
        <v>-24507688.889212199</v>
      </c>
      <c r="AP15" s="4">
        <f t="shared" si="9"/>
        <v>-1.268151790014436E-2</v>
      </c>
      <c r="AQ15">
        <f>Original!AH13</f>
        <v>0</v>
      </c>
      <c r="AR15" s="4">
        <f t="shared" si="10"/>
        <v>0</v>
      </c>
      <c r="AS15">
        <f>Original!AI13</f>
        <v>0</v>
      </c>
      <c r="AT15" s="4">
        <f t="shared" si="11"/>
        <v>0</v>
      </c>
      <c r="AU15">
        <f>Original!AJ13</f>
        <v>0</v>
      </c>
      <c r="AV15" s="4">
        <f t="shared" si="12"/>
        <v>0</v>
      </c>
      <c r="AW15">
        <f>Original!AK13</f>
        <v>0</v>
      </c>
      <c r="AX15" s="4">
        <f t="shared" si="13"/>
        <v>0</v>
      </c>
      <c r="AY15">
        <f>Original!AL13</f>
        <v>0</v>
      </c>
      <c r="AZ15" s="4">
        <f t="shared" si="14"/>
        <v>0</v>
      </c>
      <c r="BA15">
        <f>Original!AM13</f>
        <v>-18853265.266600601</v>
      </c>
      <c r="BB15">
        <f>Original!AN13</f>
        <v>-19071296.622726601</v>
      </c>
      <c r="BC15" s="4">
        <f t="shared" si="15"/>
        <v>-9.8684535532246355E-3</v>
      </c>
      <c r="BD15">
        <f>Original!AO13</f>
        <v>16599481.712727301</v>
      </c>
      <c r="BE15" s="4">
        <f t="shared" si="16"/>
        <v>8.5894114873365755E-3</v>
      </c>
      <c r="BF15">
        <f>Original!AP13</f>
        <v>0</v>
      </c>
      <c r="BG15" s="4">
        <f t="shared" si="17"/>
        <v>0</v>
      </c>
      <c r="BH15">
        <f>Original!AQ13</f>
        <v>-2471814.9099992998</v>
      </c>
      <c r="BI15"/>
      <c r="BJ15"/>
      <c r="BK15"/>
      <c r="BL15"/>
      <c r="BM15"/>
    </row>
    <row r="16" spans="1:69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Original!E14</f>
        <v>1863830568.3599999</v>
      </c>
      <c r="F16">
        <f>Original!F14</f>
        <v>1917749086.29</v>
      </c>
      <c r="G16">
        <f>Original!G14</f>
        <v>1902986809.1300001</v>
      </c>
      <c r="H16">
        <f>Original!H14</f>
        <v>-14762277.160000101</v>
      </c>
      <c r="I16">
        <f>Original!I14</f>
        <v>1874259129.06075</v>
      </c>
      <c r="J16">
        <f>Original!J14</f>
        <v>-38209349.593104899</v>
      </c>
      <c r="K16">
        <f>Original!K14</f>
        <v>49556437.742789797</v>
      </c>
      <c r="L16">
        <f>Original!L14</f>
        <v>1.08348477040155</v>
      </c>
      <c r="M16">
        <f>Original!M14</f>
        <v>8307501.6492283801</v>
      </c>
      <c r="N16">
        <f>Original!N14</f>
        <v>3.7002214246284599</v>
      </c>
      <c r="O16">
        <f>Original!P14</f>
        <v>10.134487220312799</v>
      </c>
      <c r="P16">
        <f>Original!Q14</f>
        <v>41.264090714858902</v>
      </c>
      <c r="Q16">
        <f>Original!O14</f>
        <v>34592.408289187697</v>
      </c>
      <c r="R16">
        <f>Original!R14</f>
        <v>5.1353860288669297</v>
      </c>
      <c r="S16">
        <f>Original!S14</f>
        <v>2.15303233406709</v>
      </c>
      <c r="T16">
        <f>Original!T14</f>
        <v>0</v>
      </c>
      <c r="U16">
        <f>Original!U14</f>
        <v>0.58088433281701102</v>
      </c>
      <c r="V16">
        <f>Original!V14</f>
        <v>0</v>
      </c>
      <c r="W16">
        <f>Original!W14</f>
        <v>0</v>
      </c>
      <c r="X16">
        <f>Original!X14</f>
        <v>0</v>
      </c>
      <c r="Y16">
        <f>Original!Y14</f>
        <v>6843136.1697519803</v>
      </c>
      <c r="Z16" s="4">
        <f t="shared" si="1"/>
        <v>3.5781693900485789E-3</v>
      </c>
      <c r="AA16">
        <f>Original!Z14</f>
        <v>128419.092422346</v>
      </c>
      <c r="AB16" s="4">
        <f t="shared" si="2"/>
        <v>6.7148344590096327E-5</v>
      </c>
      <c r="AC16">
        <f>Original!AA14</f>
        <v>9953766.5000813697</v>
      </c>
      <c r="AD16" s="4">
        <f t="shared" si="3"/>
        <v>5.2046695729529805E-3</v>
      </c>
      <c r="AE16">
        <f>Original!AB14</f>
        <v>-18947711.028041702</v>
      </c>
      <c r="AF16" s="4">
        <f t="shared" si="4"/>
        <v>-9.9074631762708226E-3</v>
      </c>
      <c r="AG16">
        <f>Original!AD14</f>
        <v>-837473.33876240905</v>
      </c>
      <c r="AH16" s="4">
        <f t="shared" si="5"/>
        <v>-4.3790177360302976E-4</v>
      </c>
      <c r="AI16">
        <f>Original!AE14</f>
        <v>-15009.050313050901</v>
      </c>
      <c r="AJ16" s="4">
        <f t="shared" si="6"/>
        <v>-7.8479987934836357E-6</v>
      </c>
      <c r="AK16">
        <f>Original!AC14</f>
        <v>-3423527.4086952899</v>
      </c>
      <c r="AL16" s="4">
        <f t="shared" si="7"/>
        <v>-1.7901091949526118E-3</v>
      </c>
      <c r="AM16">
        <f>Original!AF14</f>
        <v>-5140209.2396420296</v>
      </c>
      <c r="AN16" s="4">
        <f t="shared" si="8"/>
        <v>-2.6877354042771592E-3</v>
      </c>
      <c r="AO16">
        <f>Original!AG14</f>
        <v>-26994755.897240601</v>
      </c>
      <c r="AP16" s="4">
        <f t="shared" si="9"/>
        <v>-1.4115137686474023E-2</v>
      </c>
      <c r="AQ16">
        <f>Original!AH14</f>
        <v>0</v>
      </c>
      <c r="AR16" s="4">
        <f t="shared" si="10"/>
        <v>0</v>
      </c>
      <c r="AS16">
        <f>Original!AI14</f>
        <v>12322.6668333587</v>
      </c>
      <c r="AT16" s="4">
        <f t="shared" si="11"/>
        <v>6.4433306853937738E-6</v>
      </c>
      <c r="AU16">
        <f>Original!AJ14</f>
        <v>0</v>
      </c>
      <c r="AV16" s="4">
        <f t="shared" si="12"/>
        <v>0</v>
      </c>
      <c r="AW16">
        <f>Original!AK14</f>
        <v>0</v>
      </c>
      <c r="AX16" s="4">
        <f t="shared" si="13"/>
        <v>0</v>
      </c>
      <c r="AY16">
        <f>Original!AL14</f>
        <v>0</v>
      </c>
      <c r="AZ16" s="4">
        <f t="shared" si="14"/>
        <v>0</v>
      </c>
      <c r="BA16">
        <f>Original!AM14</f>
        <v>-38421041.533606097</v>
      </c>
      <c r="BB16">
        <f>Original!AN14</f>
        <v>-38377412.107756898</v>
      </c>
      <c r="BC16" s="4">
        <f t="shared" si="15"/>
        <v>-2.0066951448407675E-2</v>
      </c>
      <c r="BD16">
        <f>Original!AO14</f>
        <v>23615134.9477567</v>
      </c>
      <c r="BE16" s="4">
        <f t="shared" si="16"/>
        <v>1.2347986495640933E-2</v>
      </c>
      <c r="BF16">
        <f>Original!AP14</f>
        <v>0</v>
      </c>
      <c r="BG16" s="4">
        <f t="shared" si="17"/>
        <v>0</v>
      </c>
      <c r="BH16">
        <f>Original!AQ14</f>
        <v>-14762277.160000101</v>
      </c>
      <c r="BI16"/>
      <c r="BJ16"/>
      <c r="BK16"/>
      <c r="BL16"/>
      <c r="BM16"/>
    </row>
    <row r="17" spans="1:65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Original!E15</f>
        <v>1863830568.3599999</v>
      </c>
      <c r="F17">
        <f>Original!F15</f>
        <v>1902986809.1300001</v>
      </c>
      <c r="G17">
        <f>Original!G15</f>
        <v>1869492689.8499899</v>
      </c>
      <c r="H17">
        <f>Original!H15</f>
        <v>-33494119.280000001</v>
      </c>
      <c r="I17">
        <f>Original!I15</f>
        <v>1761660372.4828801</v>
      </c>
      <c r="J17">
        <f>Original!J15</f>
        <v>-112598756.577869</v>
      </c>
      <c r="K17">
        <f>Original!K15</f>
        <v>49682715.147412203</v>
      </c>
      <c r="L17">
        <f>Original!L15</f>
        <v>1.0972213639575299</v>
      </c>
      <c r="M17">
        <f>Original!M15</f>
        <v>8288845.8055429403</v>
      </c>
      <c r="N17">
        <f>Original!N15</f>
        <v>2.7396031217430101</v>
      </c>
      <c r="O17">
        <f>Original!P15</f>
        <v>10.065787991565299</v>
      </c>
      <c r="P17">
        <f>Original!Q15</f>
        <v>40.991036425740099</v>
      </c>
      <c r="Q17">
        <f>Original!O15</f>
        <v>35744.3310323802</v>
      </c>
      <c r="R17">
        <f>Original!R15</f>
        <v>5.24613442751299</v>
      </c>
      <c r="S17">
        <f>Original!S15</f>
        <v>3.1380458217784999</v>
      </c>
      <c r="T17">
        <f>Original!T15</f>
        <v>0</v>
      </c>
      <c r="U17">
        <f>Original!U15</f>
        <v>0.90442033169785596</v>
      </c>
      <c r="V17">
        <f>Original!V15</f>
        <v>0</v>
      </c>
      <c r="W17">
        <f>Original!W15</f>
        <v>0</v>
      </c>
      <c r="X17">
        <f>Original!X15</f>
        <v>0</v>
      </c>
      <c r="Y17">
        <f>Original!Y15</f>
        <v>29374667.986852799</v>
      </c>
      <c r="Z17" s="4">
        <f t="shared" si="1"/>
        <v>1.5672682358267805E-2</v>
      </c>
      <c r="AA17">
        <f>Original!Z15</f>
        <v>-5329693.85117702</v>
      </c>
      <c r="AB17" s="4">
        <f t="shared" si="2"/>
        <v>-2.843626992948353E-3</v>
      </c>
      <c r="AC17">
        <f>Original!AA15</f>
        <v>8881493.7796340995</v>
      </c>
      <c r="AD17" s="4">
        <f t="shared" si="3"/>
        <v>4.7386690783173049E-3</v>
      </c>
      <c r="AE17">
        <f>Original!AB15</f>
        <v>-97871788.4142766</v>
      </c>
      <c r="AF17" s="4">
        <f t="shared" si="4"/>
        <v>-5.2218920477299861E-2</v>
      </c>
      <c r="AG17">
        <f>Original!AD15</f>
        <v>-424788.311666672</v>
      </c>
      <c r="AH17" s="4">
        <f t="shared" si="5"/>
        <v>-2.2664332006190987E-4</v>
      </c>
      <c r="AI17">
        <f>Original!AE15</f>
        <v>473867.42955563701</v>
      </c>
      <c r="AJ17" s="4">
        <f t="shared" si="6"/>
        <v>2.5282919645860648E-4</v>
      </c>
      <c r="AK17">
        <f>Original!AC15</f>
        <v>-15260540.647825301</v>
      </c>
      <c r="AL17" s="4">
        <f t="shared" si="7"/>
        <v>-8.1421722381967727E-3</v>
      </c>
      <c r="AM17">
        <f>Original!AF15</f>
        <v>-2469044.7353713601</v>
      </c>
      <c r="AN17" s="4">
        <f t="shared" si="8"/>
        <v>-1.3173443826887885E-3</v>
      </c>
      <c r="AO17">
        <f>Original!AG15</f>
        <v>-32183687.867947701</v>
      </c>
      <c r="AP17" s="4">
        <f t="shared" si="9"/>
        <v>-1.7171418492210284E-2</v>
      </c>
      <c r="AQ17">
        <f>Original!AH15</f>
        <v>0</v>
      </c>
      <c r="AR17" s="4">
        <f t="shared" si="10"/>
        <v>0</v>
      </c>
      <c r="AS17">
        <f>Original!AI15</f>
        <v>13523.267982114699</v>
      </c>
      <c r="AT17" s="4">
        <f t="shared" si="11"/>
        <v>7.2152605647926779E-6</v>
      </c>
      <c r="AU17">
        <f>Original!AJ15</f>
        <v>0</v>
      </c>
      <c r="AV17" s="4">
        <f t="shared" si="12"/>
        <v>0</v>
      </c>
      <c r="AW17">
        <f>Original!AK15</f>
        <v>0</v>
      </c>
      <c r="AX17" s="4">
        <f t="shared" si="13"/>
        <v>0</v>
      </c>
      <c r="AY17">
        <f>Original!AL15</f>
        <v>0</v>
      </c>
      <c r="AZ17" s="4">
        <f t="shared" si="14"/>
        <v>0</v>
      </c>
      <c r="BA17">
        <f>Original!AM15</f>
        <v>-114795991.36424001</v>
      </c>
      <c r="BB17">
        <f>Original!AN15</f>
        <v>-114308093.039786</v>
      </c>
      <c r="BC17" s="4">
        <f t="shared" si="15"/>
        <v>-6.0988414711400853E-2</v>
      </c>
      <c r="BD17">
        <f>Original!AO15</f>
        <v>80813973.759785905</v>
      </c>
      <c r="BE17" s="4">
        <f t="shared" si="16"/>
        <v>4.3117823201044951E-2</v>
      </c>
      <c r="BF17">
        <f>Original!AP15</f>
        <v>0</v>
      </c>
      <c r="BG17" s="4">
        <f t="shared" si="17"/>
        <v>0</v>
      </c>
      <c r="BH17">
        <f>Original!AQ15</f>
        <v>-33494119.280000001</v>
      </c>
      <c r="BI17"/>
      <c r="BJ17"/>
      <c r="BK17"/>
      <c r="BL17"/>
      <c r="BM17"/>
    </row>
    <row r="18" spans="1:65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Original!E16</f>
        <v>1863830568.3599999</v>
      </c>
      <c r="F18">
        <f>Original!F16</f>
        <v>1869492689.8499899</v>
      </c>
      <c r="G18">
        <f>Original!G16</f>
        <v>1785715867.74</v>
      </c>
      <c r="H18">
        <f>Original!H16</f>
        <v>-83776822.109999999</v>
      </c>
      <c r="I18">
        <f>Original!I16</f>
        <v>1692442606.1176</v>
      </c>
      <c r="J18">
        <f>Original!J16</f>
        <v>-69217766.365276307</v>
      </c>
      <c r="K18">
        <f>Original!K16</f>
        <v>50247576.3354652</v>
      </c>
      <c r="L18">
        <f>Original!L16</f>
        <v>1.11643289263998</v>
      </c>
      <c r="M18">
        <f>Original!M16</f>
        <v>8364652.0997247398</v>
      </c>
      <c r="N18">
        <f>Original!N16</f>
        <v>2.43292320971503</v>
      </c>
      <c r="O18">
        <f>Original!P16</f>
        <v>9.9421460918505797</v>
      </c>
      <c r="P18">
        <f>Original!Q16</f>
        <v>41.033378729264598</v>
      </c>
      <c r="Q18">
        <f>Original!O16</f>
        <v>36538.167644775902</v>
      </c>
      <c r="R18">
        <f>Original!R16</f>
        <v>5.7688012007104001</v>
      </c>
      <c r="S18">
        <f>Original!S16</f>
        <v>4.1461498244969999</v>
      </c>
      <c r="T18">
        <f>Original!T16</f>
        <v>0</v>
      </c>
      <c r="U18">
        <f>Original!U16</f>
        <v>0.98198639594963999</v>
      </c>
      <c r="V18">
        <f>Original!V16</f>
        <v>0</v>
      </c>
      <c r="W18">
        <f>Original!W16</f>
        <v>0</v>
      </c>
      <c r="X18">
        <f>Original!X16</f>
        <v>0</v>
      </c>
      <c r="Y18">
        <f>Original!Y16</f>
        <v>15838323.9889754</v>
      </c>
      <c r="Z18" s="4">
        <f t="shared" si="1"/>
        <v>8.9905660798016949E-3</v>
      </c>
      <c r="AA18">
        <f>Original!Z16</f>
        <v>-6149443.5548030902</v>
      </c>
      <c r="AB18" s="4">
        <f t="shared" si="2"/>
        <v>-3.4907089078333974E-3</v>
      </c>
      <c r="AC18">
        <f>Original!AA16</f>
        <v>6688289.2919064704</v>
      </c>
      <c r="AD18" s="4">
        <f t="shared" si="3"/>
        <v>3.7965826991271938E-3</v>
      </c>
      <c r="AE18">
        <f>Original!AB16</f>
        <v>-35891576.086985499</v>
      </c>
      <c r="AF18" s="4">
        <f t="shared" si="4"/>
        <v>-2.0373720523894169E-2</v>
      </c>
      <c r="AG18">
        <f>Original!AD16</f>
        <v>-1712032.26548076</v>
      </c>
      <c r="AH18" s="4">
        <f t="shared" si="5"/>
        <v>-9.7182878846722629E-4</v>
      </c>
      <c r="AI18">
        <f>Original!AE16</f>
        <v>1420870.55639689</v>
      </c>
      <c r="AJ18" s="4">
        <f t="shared" si="6"/>
        <v>8.0655192033088547E-4</v>
      </c>
      <c r="AK18">
        <f>Original!AC16</f>
        <v>-9877638.0965047702</v>
      </c>
      <c r="AL18" s="4">
        <f t="shared" si="7"/>
        <v>-5.6070047614133756E-3</v>
      </c>
      <c r="AM18">
        <f>Original!AF16</f>
        <v>-13603108.925703101</v>
      </c>
      <c r="AN18" s="4">
        <f t="shared" si="8"/>
        <v>-7.7217545096566545E-3</v>
      </c>
      <c r="AO18">
        <f>Original!AG16</f>
        <v>-31617228.723224498</v>
      </c>
      <c r="AP18" s="4">
        <f t="shared" si="9"/>
        <v>-1.7947403039249413E-2</v>
      </c>
      <c r="AQ18">
        <f>Original!AH16</f>
        <v>0</v>
      </c>
      <c r="AR18" s="4">
        <f t="shared" si="10"/>
        <v>0</v>
      </c>
      <c r="AS18">
        <f>Original!AI16</f>
        <v>3224.41169825099</v>
      </c>
      <c r="AT18" s="4">
        <f t="shared" si="11"/>
        <v>1.83032538428875E-6</v>
      </c>
      <c r="AU18">
        <f>Original!AJ16</f>
        <v>0</v>
      </c>
      <c r="AV18" s="4">
        <f t="shared" si="12"/>
        <v>0</v>
      </c>
      <c r="AW18">
        <f>Original!AK16</f>
        <v>0</v>
      </c>
      <c r="AX18" s="4">
        <f t="shared" si="13"/>
        <v>0</v>
      </c>
      <c r="AY18">
        <f>Original!AL16</f>
        <v>0</v>
      </c>
      <c r="AZ18" s="4">
        <f t="shared" si="14"/>
        <v>0</v>
      </c>
      <c r="BA18">
        <f>Original!AM16</f>
        <v>-74900319.403724805</v>
      </c>
      <c r="BB18">
        <f>Original!AN16</f>
        <v>-74162732.5961629</v>
      </c>
      <c r="BC18" s="4">
        <f t="shared" si="15"/>
        <v>-4.2098201080403547E-2</v>
      </c>
      <c r="BD18">
        <f>Original!AO16</f>
        <v>-9614089.5138370991</v>
      </c>
      <c r="BE18" s="4">
        <f t="shared" si="16"/>
        <v>-5.4574023824393711E-3</v>
      </c>
      <c r="BF18">
        <f>Original!AP16</f>
        <v>0</v>
      </c>
      <c r="BG18" s="4">
        <f t="shared" si="17"/>
        <v>0</v>
      </c>
      <c r="BH18">
        <f>Original!AQ16</f>
        <v>-83776822.109999999</v>
      </c>
      <c r="BI18"/>
      <c r="BJ18"/>
      <c r="BK18"/>
      <c r="BL18"/>
      <c r="BM18"/>
    </row>
    <row r="19" spans="1:65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Original!E17</f>
        <v>1863830568.3599999</v>
      </c>
      <c r="F19">
        <f>Original!F17</f>
        <v>1785715867.74</v>
      </c>
      <c r="G19">
        <f>Original!G17</f>
        <v>1715264253.1199999</v>
      </c>
      <c r="H19">
        <f>Original!H17</f>
        <v>-70451614.620000094</v>
      </c>
      <c r="I19">
        <f>Original!I17</f>
        <v>1706672648.9774799</v>
      </c>
      <c r="J19">
        <f>Original!J17</f>
        <v>14230042.8598822</v>
      </c>
      <c r="K19">
        <f>Original!K17</f>
        <v>50765661.867560998</v>
      </c>
      <c r="L19">
        <f>Original!L17</f>
        <v>1.0816906154700701</v>
      </c>
      <c r="M19">
        <f>Original!M17</f>
        <v>8433613.5254068803</v>
      </c>
      <c r="N19">
        <f>Original!N17</f>
        <v>2.6544497137804202</v>
      </c>
      <c r="O19">
        <f>Original!P17</f>
        <v>9.8286477620383899</v>
      </c>
      <c r="P19">
        <f>Original!Q17</f>
        <v>41.136077853128597</v>
      </c>
      <c r="Q19">
        <f>Original!O17</f>
        <v>37247.530686615799</v>
      </c>
      <c r="R19">
        <f>Original!R17</f>
        <v>5.9321063884595198</v>
      </c>
      <c r="S19">
        <f>Original!S17</f>
        <v>5.15893131250448</v>
      </c>
      <c r="T19">
        <f>Original!T17</f>
        <v>0</v>
      </c>
      <c r="U19">
        <f>Original!U17</f>
        <v>0.98273979478100904</v>
      </c>
      <c r="V19">
        <f>Original!V17</f>
        <v>0</v>
      </c>
      <c r="W19">
        <f>Original!W17</f>
        <v>0</v>
      </c>
      <c r="X19">
        <f>Original!X17</f>
        <v>0</v>
      </c>
      <c r="Y19">
        <f>Original!Y17</f>
        <v>13376396.7894061</v>
      </c>
      <c r="Z19" s="4">
        <f t="shared" si="1"/>
        <v>7.9036043769254039E-3</v>
      </c>
      <c r="AA19">
        <f>Original!Z17</f>
        <v>10534946.473207399</v>
      </c>
      <c r="AB19" s="4">
        <f t="shared" si="2"/>
        <v>6.2246993990385134E-3</v>
      </c>
      <c r="AC19">
        <f>Original!AA17</f>
        <v>7820660.6638675099</v>
      </c>
      <c r="AD19" s="4">
        <f t="shared" si="3"/>
        <v>4.6209310942648824E-3</v>
      </c>
      <c r="AE19">
        <f>Original!AB17</f>
        <v>25421426.384713501</v>
      </c>
      <c r="AF19" s="4">
        <f t="shared" si="4"/>
        <v>1.5020554489011182E-2</v>
      </c>
      <c r="AG19">
        <f>Original!AD17</f>
        <v>-1385814.26711328</v>
      </c>
      <c r="AH19" s="4">
        <f t="shared" si="5"/>
        <v>-8.1882497055086917E-4</v>
      </c>
      <c r="AI19">
        <f>Original!AE17</f>
        <v>422147.17916303402</v>
      </c>
      <c r="AJ19" s="4">
        <f t="shared" si="6"/>
        <v>2.4943072080383505E-4</v>
      </c>
      <c r="AK19">
        <f>Original!AC17</f>
        <v>-7571592.4578035399</v>
      </c>
      <c r="AL19" s="4">
        <f t="shared" si="7"/>
        <v>-4.4737661592982999E-3</v>
      </c>
      <c r="AM19">
        <f>Original!AF17</f>
        <v>-3926245.3110756599</v>
      </c>
      <c r="AN19" s="4">
        <f t="shared" si="8"/>
        <v>-2.3198691033206259E-3</v>
      </c>
      <c r="AO19">
        <f>Original!AG17</f>
        <v>-30200378.600869</v>
      </c>
      <c r="AP19" s="4">
        <f t="shared" si="9"/>
        <v>-1.7844255688024505E-2</v>
      </c>
      <c r="AQ19">
        <f>Original!AH17</f>
        <v>0</v>
      </c>
      <c r="AR19" s="4">
        <f t="shared" si="10"/>
        <v>0</v>
      </c>
      <c r="AS19">
        <f>Original!AI17</f>
        <v>0</v>
      </c>
      <c r="AT19" s="4">
        <f t="shared" si="11"/>
        <v>0</v>
      </c>
      <c r="AU19">
        <f>Original!AJ17</f>
        <v>0</v>
      </c>
      <c r="AV19" s="4">
        <f t="shared" si="12"/>
        <v>0</v>
      </c>
      <c r="AW19">
        <f>Original!AK17</f>
        <v>0</v>
      </c>
      <c r="AX19" s="4">
        <f t="shared" si="13"/>
        <v>0</v>
      </c>
      <c r="AY19">
        <f>Original!AL17</f>
        <v>0</v>
      </c>
      <c r="AZ19" s="4">
        <f t="shared" si="14"/>
        <v>0</v>
      </c>
      <c r="BA19">
        <f>Original!AM17</f>
        <v>14491546.853496101</v>
      </c>
      <c r="BB19">
        <f>Original!AN17</f>
        <v>14136095.120598201</v>
      </c>
      <c r="BC19" s="4">
        <f t="shared" si="15"/>
        <v>8.3524812419050794E-3</v>
      </c>
      <c r="BD19">
        <f>Original!AO17</f>
        <v>-84587709.740598306</v>
      </c>
      <c r="BE19" s="4">
        <f t="shared" si="16"/>
        <v>-4.9979662196427063E-2</v>
      </c>
      <c r="BF19">
        <f>Original!AP17</f>
        <v>0</v>
      </c>
      <c r="BG19" s="4">
        <f t="shared" si="17"/>
        <v>0</v>
      </c>
      <c r="BH19">
        <f>Original!AQ17</f>
        <v>-70451614.620000094</v>
      </c>
      <c r="BI19"/>
      <c r="BJ19"/>
      <c r="BK19"/>
      <c r="BL19"/>
      <c r="BM19"/>
    </row>
    <row r="20" spans="1:65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Original!E18</f>
        <v>1863830568.3599999</v>
      </c>
      <c r="F20">
        <f>Original!F18</f>
        <v>1715264253.1199999</v>
      </c>
      <c r="G20">
        <f>Original!G18</f>
        <v>1670250603.3499899</v>
      </c>
      <c r="H20">
        <f>Original!H18</f>
        <v>-45013649.770000398</v>
      </c>
      <c r="I20">
        <f>Original!I18</f>
        <v>1670751494.8786399</v>
      </c>
      <c r="J20">
        <f>Original!J18</f>
        <v>-35921154.0988409</v>
      </c>
      <c r="K20">
        <f>Original!K18</f>
        <v>50932923.332741298</v>
      </c>
      <c r="L20">
        <f>Original!L18</f>
        <v>1.05086007553822</v>
      </c>
      <c r="M20">
        <f>Original!M18</f>
        <v>8524733.0013939701</v>
      </c>
      <c r="N20">
        <f>Original!N18</f>
        <v>2.9351532866138901</v>
      </c>
      <c r="O20">
        <f>Original!P18</f>
        <v>9.6953657954319592</v>
      </c>
      <c r="P20">
        <f>Original!Q18</f>
        <v>41.0776550388548</v>
      </c>
      <c r="Q20">
        <f>Original!O18</f>
        <v>38033.279523151803</v>
      </c>
      <c r="R20">
        <f>Original!R18</f>
        <v>6.1804926353677603</v>
      </c>
      <c r="S20">
        <f>Original!S18</f>
        <v>6.1690549625123596</v>
      </c>
      <c r="T20">
        <f>Original!T18</f>
        <v>0</v>
      </c>
      <c r="U20">
        <f>Original!U18</f>
        <v>1</v>
      </c>
      <c r="V20">
        <f>Original!V18</f>
        <v>0.66242147573077703</v>
      </c>
      <c r="W20">
        <f>Original!W18</f>
        <v>0</v>
      </c>
      <c r="X20">
        <f>Original!X18</f>
        <v>0</v>
      </c>
      <c r="Y20">
        <f>Original!Y18</f>
        <v>5921358.7872957997</v>
      </c>
      <c r="Z20" s="4">
        <f t="shared" si="1"/>
        <v>3.4695340028115338E-3</v>
      </c>
      <c r="AA20">
        <f>Original!Z18</f>
        <v>8940840.9122951403</v>
      </c>
      <c r="AB20" s="4">
        <f t="shared" si="2"/>
        <v>5.2387556088461795E-3</v>
      </c>
      <c r="AC20">
        <f>Original!AA18</f>
        <v>6361057.8738048105</v>
      </c>
      <c r="AD20" s="4">
        <f t="shared" si="3"/>
        <v>3.7271692832342019E-3</v>
      </c>
      <c r="AE20">
        <f>Original!AB18</f>
        <v>28754323.723538801</v>
      </c>
      <c r="AF20" s="4">
        <f t="shared" si="4"/>
        <v>1.6848177499514276E-2</v>
      </c>
      <c r="AG20">
        <f>Original!AD18</f>
        <v>-1370525.51280622</v>
      </c>
      <c r="AH20" s="4">
        <f t="shared" si="5"/>
        <v>-8.0303947779754011E-4</v>
      </c>
      <c r="AI20">
        <f>Original!AE18</f>
        <v>625402.81018320401</v>
      </c>
      <c r="AJ20" s="4">
        <f t="shared" si="6"/>
        <v>3.66445674604267E-4</v>
      </c>
      <c r="AK20">
        <f>Original!AC18</f>
        <v>-8725881.1733337007</v>
      </c>
      <c r="AL20" s="4">
        <f t="shared" si="7"/>
        <v>-5.1128030782948593E-3</v>
      </c>
      <c r="AM20">
        <f>Original!AF18</f>
        <v>-5958620.8470001901</v>
      </c>
      <c r="AN20" s="4">
        <f t="shared" si="8"/>
        <v>-3.491367164388662E-3</v>
      </c>
      <c r="AO20">
        <f>Original!AG18</f>
        <v>-29008887.013095099</v>
      </c>
      <c r="AP20" s="4">
        <f t="shared" si="9"/>
        <v>-1.6997335154152273E-2</v>
      </c>
      <c r="AQ20">
        <f>Original!AH18</f>
        <v>0</v>
      </c>
      <c r="AR20" s="4">
        <f t="shared" si="10"/>
        <v>0</v>
      </c>
      <c r="AS20">
        <f>Original!AI18</f>
        <v>624.14863790440904</v>
      </c>
      <c r="AT20" s="4">
        <f t="shared" si="11"/>
        <v>3.6571081061055012E-7</v>
      </c>
      <c r="AU20">
        <f>Original!AJ18</f>
        <v>-41207150.049685702</v>
      </c>
      <c r="AV20" s="4">
        <f t="shared" si="12"/>
        <v>-2.4144729848676119E-2</v>
      </c>
      <c r="AW20">
        <f>Original!AK18</f>
        <v>0</v>
      </c>
      <c r="AX20" s="4">
        <f t="shared" si="13"/>
        <v>0</v>
      </c>
      <c r="AY20">
        <f>Original!AL18</f>
        <v>0</v>
      </c>
      <c r="AZ20" s="4">
        <f t="shared" si="14"/>
        <v>0</v>
      </c>
      <c r="BA20">
        <f>Original!AM18</f>
        <v>-35667456.340165302</v>
      </c>
      <c r="BB20">
        <f>Original!AN18</f>
        <v>-36302434.979326896</v>
      </c>
      <c r="BC20" s="4">
        <f t="shared" si="15"/>
        <v>-2.1270883435717331E-2</v>
      </c>
      <c r="BD20">
        <f>Original!AO18</f>
        <v>-8711214.7906735092</v>
      </c>
      <c r="BE20" s="4">
        <f t="shared" si="16"/>
        <v>-5.1042095248275444E-3</v>
      </c>
      <c r="BF20">
        <f>Original!AP18</f>
        <v>0</v>
      </c>
      <c r="BG20" s="4">
        <f t="shared" si="17"/>
        <v>0</v>
      </c>
      <c r="BH20">
        <f>Original!AQ18</f>
        <v>-45013649.770000398</v>
      </c>
      <c r="BI20"/>
      <c r="BJ20"/>
      <c r="BK20"/>
      <c r="BL20"/>
      <c r="BM20"/>
    </row>
    <row r="21" spans="1:65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Original!E19</f>
        <v>690842613.24800003</v>
      </c>
      <c r="F21">
        <f>Original!F19</f>
        <v>0</v>
      </c>
      <c r="G21">
        <f>Original!G19</f>
        <v>690842613.24800003</v>
      </c>
      <c r="H21">
        <f>Original!H19</f>
        <v>0</v>
      </c>
      <c r="I21">
        <f>Original!I19</f>
        <v>670835727.33158505</v>
      </c>
      <c r="J21">
        <f>Original!J19</f>
        <v>0</v>
      </c>
      <c r="K21">
        <f>Original!K19</f>
        <v>0</v>
      </c>
      <c r="L21">
        <f>Original!L19</f>
        <v>0</v>
      </c>
      <c r="M21">
        <f>Original!M19</f>
        <v>0</v>
      </c>
      <c r="N21">
        <f>Original!N19</f>
        <v>0</v>
      </c>
      <c r="O21">
        <f>Original!P19</f>
        <v>0</v>
      </c>
      <c r="P21">
        <f>Original!Q19</f>
        <v>0</v>
      </c>
      <c r="Q21">
        <f>Original!O19</f>
        <v>0</v>
      </c>
      <c r="R21">
        <f>Original!R19</f>
        <v>0</v>
      </c>
      <c r="S21">
        <f>Original!S19</f>
        <v>0</v>
      </c>
      <c r="T21">
        <f>Original!T19</f>
        <v>0</v>
      </c>
      <c r="U21">
        <f>Original!U19</f>
        <v>0</v>
      </c>
      <c r="V21">
        <f>Original!V19</f>
        <v>0</v>
      </c>
      <c r="W21">
        <f>Original!W19</f>
        <v>0</v>
      </c>
      <c r="X21">
        <f>Original!X19</f>
        <v>0</v>
      </c>
      <c r="Y21">
        <f>Original!Y19</f>
        <v>0</v>
      </c>
      <c r="Z21" s="4"/>
      <c r="AA21">
        <f>Original!Z19</f>
        <v>0</v>
      </c>
      <c r="AB21" s="4"/>
      <c r="AC21">
        <f>Original!AA19</f>
        <v>0</v>
      </c>
      <c r="AD21" s="4"/>
      <c r="AE21">
        <f>Original!AB19</f>
        <v>0</v>
      </c>
      <c r="AF21" s="4"/>
      <c r="AG21">
        <f>Original!AD19</f>
        <v>0</v>
      </c>
      <c r="AH21" s="4"/>
      <c r="AI21">
        <f>Original!AE19</f>
        <v>0</v>
      </c>
      <c r="AJ21" s="4"/>
      <c r="AK21">
        <f>Original!AC19</f>
        <v>0</v>
      </c>
      <c r="AL21" s="4">
        <f t="shared" si="7"/>
        <v>0</v>
      </c>
      <c r="AM21">
        <f>Original!AF19</f>
        <v>0</v>
      </c>
      <c r="AN21" s="4">
        <f t="shared" si="8"/>
        <v>0</v>
      </c>
      <c r="AO21">
        <f>Original!AG19</f>
        <v>0</v>
      </c>
      <c r="AP21" s="4">
        <f t="shared" si="9"/>
        <v>0</v>
      </c>
      <c r="AQ21">
        <f>Original!AH19</f>
        <v>0</v>
      </c>
      <c r="AR21" s="4">
        <f t="shared" si="10"/>
        <v>0</v>
      </c>
      <c r="AS21">
        <f>Original!AI19</f>
        <v>0</v>
      </c>
      <c r="AT21" s="4">
        <f t="shared" si="11"/>
        <v>0</v>
      </c>
      <c r="AU21">
        <f>Original!AJ19</f>
        <v>0</v>
      </c>
      <c r="AV21" s="4">
        <f t="shared" si="12"/>
        <v>0</v>
      </c>
      <c r="AW21">
        <f>Original!AK19</f>
        <v>0</v>
      </c>
      <c r="AX21" s="4">
        <f t="shared" si="13"/>
        <v>0</v>
      </c>
      <c r="AY21">
        <f>Original!AL19</f>
        <v>0</v>
      </c>
      <c r="AZ21" s="4">
        <f t="shared" si="14"/>
        <v>0</v>
      </c>
      <c r="BA21">
        <f>Original!AM19</f>
        <v>0</v>
      </c>
      <c r="BB21">
        <f>Original!AN19</f>
        <v>0</v>
      </c>
      <c r="BC21" s="4">
        <f t="shared" si="15"/>
        <v>0</v>
      </c>
      <c r="BD21">
        <f>Original!AO19</f>
        <v>0</v>
      </c>
      <c r="BE21" s="4">
        <f t="shared" si="16"/>
        <v>0</v>
      </c>
      <c r="BF21">
        <f>Original!AP19</f>
        <v>690842613.24800003</v>
      </c>
      <c r="BG21" s="4">
        <f t="shared" si="17"/>
        <v>0.41349214133019913</v>
      </c>
      <c r="BH21">
        <f>Original!AQ19</f>
        <v>690842613.24800003</v>
      </c>
      <c r="BI21"/>
      <c r="BJ21"/>
      <c r="BK21"/>
      <c r="BL21"/>
      <c r="BM21"/>
    </row>
    <row r="22" spans="1:65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Original!E20</f>
        <v>706390440.24800003</v>
      </c>
      <c r="F22">
        <f>Original!F20</f>
        <v>690842613.24800003</v>
      </c>
      <c r="G22">
        <f>Original!G20</f>
        <v>705268087.89799905</v>
      </c>
      <c r="H22">
        <f>Original!H20</f>
        <v>-1122352.35000008</v>
      </c>
      <c r="I22">
        <f>Original!I20</f>
        <v>706622337.90895605</v>
      </c>
      <c r="J22">
        <f>Original!J20</f>
        <v>20016811.306758001</v>
      </c>
      <c r="K22">
        <f>Original!K20</f>
        <v>13138823.8320152</v>
      </c>
      <c r="L22">
        <f>Original!L20</f>
        <v>0.85687790425050803</v>
      </c>
      <c r="M22">
        <f>Original!M20</f>
        <v>2463158.3078422002</v>
      </c>
      <c r="N22">
        <f>Original!N20</f>
        <v>2.2055831485730999</v>
      </c>
      <c r="O22">
        <f>Original!P20</f>
        <v>7.3291035253799102</v>
      </c>
      <c r="P22">
        <f>Original!Q20</f>
        <v>32.646160178785202</v>
      </c>
      <c r="Q22">
        <f>Original!O20</f>
        <v>35337.135426236797</v>
      </c>
      <c r="R22">
        <f>Original!R20</f>
        <v>3.5157671976475</v>
      </c>
      <c r="S22">
        <f>Original!S20</f>
        <v>0</v>
      </c>
      <c r="T22">
        <f>Original!T20</f>
        <v>0</v>
      </c>
      <c r="U22">
        <f>Original!U20</f>
        <v>4.7534618406944402E-2</v>
      </c>
      <c r="V22">
        <f>Original!V20</f>
        <v>0</v>
      </c>
      <c r="W22">
        <f>Original!W20</f>
        <v>0</v>
      </c>
      <c r="X22">
        <f>Original!X20</f>
        <v>0</v>
      </c>
      <c r="Y22">
        <f>Original!Y20</f>
        <v>12217057.757358201</v>
      </c>
      <c r="Z22" s="4">
        <f t="shared" ref="Z22:Z37" si="18">Y22/$I21</f>
        <v>1.8211698124598354E-2</v>
      </c>
      <c r="AA22">
        <f>Original!Z20</f>
        <v>-1670083.1362413501</v>
      </c>
      <c r="AB22" s="4">
        <f t="shared" ref="AB22:AB37" si="19">AA22/$I21</f>
        <v>-2.4895560391282657E-3</v>
      </c>
      <c r="AC22">
        <f>Original!AA20</f>
        <v>7357081.8401283603</v>
      </c>
      <c r="AD22" s="4">
        <f t="shared" ref="AD22:AD37" si="20">AC22/$I21</f>
        <v>1.0967039381448827E-2</v>
      </c>
      <c r="AE22">
        <f>Original!AB20</f>
        <v>13602924.379935</v>
      </c>
      <c r="AF22" s="4">
        <f t="shared" ref="AF22:AF37" si="21">AE22/$I21</f>
        <v>2.027757888513779E-2</v>
      </c>
      <c r="AG22">
        <f>Original!AD20</f>
        <v>-277041.03844680497</v>
      </c>
      <c r="AH22" s="4">
        <f t="shared" ref="AH22:AH37" si="22">AG22/$I21</f>
        <v>-4.1297895618768577E-4</v>
      </c>
      <c r="AI22">
        <f>Original!AE20</f>
        <v>-8619299.6366998497</v>
      </c>
      <c r="AJ22" s="4">
        <f t="shared" ref="AJ22:AJ37" si="23">AI22/$I21</f>
        <v>-1.2848599568459547E-2</v>
      </c>
      <c r="AK22">
        <f>Original!AC20</f>
        <v>3633200.50993784</v>
      </c>
      <c r="AL22" s="4">
        <f t="shared" si="7"/>
        <v>5.4159317429168441E-3</v>
      </c>
      <c r="AM22">
        <f>Original!AF20</f>
        <v>0</v>
      </c>
      <c r="AN22" s="4">
        <f t="shared" si="8"/>
        <v>0</v>
      </c>
      <c r="AO22">
        <f>Original!AG20</f>
        <v>0</v>
      </c>
      <c r="AP22" s="4">
        <f t="shared" si="9"/>
        <v>0</v>
      </c>
      <c r="AQ22">
        <f>Original!AH20</f>
        <v>0</v>
      </c>
      <c r="AR22" s="4">
        <f t="shared" si="10"/>
        <v>0</v>
      </c>
      <c r="AS22">
        <f>Original!AI20</f>
        <v>0</v>
      </c>
      <c r="AT22" s="4">
        <f t="shared" si="11"/>
        <v>0</v>
      </c>
      <c r="AU22">
        <f>Original!AJ20</f>
        <v>0</v>
      </c>
      <c r="AV22" s="4">
        <f t="shared" si="12"/>
        <v>0</v>
      </c>
      <c r="AW22">
        <f>Original!AK20</f>
        <v>0</v>
      </c>
      <c r="AX22" s="4">
        <f t="shared" si="13"/>
        <v>0</v>
      </c>
      <c r="AY22">
        <f>Original!AL20</f>
        <v>0</v>
      </c>
      <c r="AZ22" s="4">
        <f t="shared" si="14"/>
        <v>0</v>
      </c>
      <c r="BA22">
        <f>Original!AM20</f>
        <v>26243840.6759714</v>
      </c>
      <c r="BB22">
        <f>Original!AN20</f>
        <v>25623888.7994418</v>
      </c>
      <c r="BC22" s="4">
        <f t="shared" si="15"/>
        <v>3.8196965002694698E-2</v>
      </c>
      <c r="BD22">
        <f>Original!AO20</f>
        <v>-26746241.149441902</v>
      </c>
      <c r="BE22" s="4">
        <f t="shared" si="16"/>
        <v>-3.9870030858123323E-2</v>
      </c>
      <c r="BF22">
        <f>Original!AP20</f>
        <v>15547826.999999899</v>
      </c>
      <c r="BG22" s="4">
        <f t="shared" si="17"/>
        <v>2.3176802258050903E-2</v>
      </c>
      <c r="BH22">
        <f>Original!AQ20</f>
        <v>14425474.6499999</v>
      </c>
      <c r="BI22"/>
      <c r="BJ22"/>
      <c r="BK22"/>
      <c r="BL22"/>
      <c r="BM22"/>
    </row>
    <row r="23" spans="1:65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Original!E21</f>
        <v>722918102.60800004</v>
      </c>
      <c r="F23">
        <f>Original!F21</f>
        <v>705268087.89799905</v>
      </c>
      <c r="G23">
        <f>Original!G21</f>
        <v>726290046.37599897</v>
      </c>
      <c r="H23">
        <f>Original!H21</f>
        <v>4494296.11799978</v>
      </c>
      <c r="I23">
        <f>Original!I21</f>
        <v>739642321.34990096</v>
      </c>
      <c r="J23">
        <f>Original!J21</f>
        <v>17263161.876815598</v>
      </c>
      <c r="K23">
        <f>Original!K21</f>
        <v>12570560.9111489</v>
      </c>
      <c r="L23">
        <f>Original!L21</f>
        <v>0.85914569482752401</v>
      </c>
      <c r="M23">
        <f>Original!M21</f>
        <v>2501798.2609350402</v>
      </c>
      <c r="N23">
        <f>Original!N21</f>
        <v>2.5294285806871</v>
      </c>
      <c r="O23">
        <f>Original!P21</f>
        <v>7.2319515826219796</v>
      </c>
      <c r="P23">
        <f>Original!Q21</f>
        <v>31.257131505832401</v>
      </c>
      <c r="Q23">
        <f>Original!O21</f>
        <v>34059.847254557098</v>
      </c>
      <c r="R23">
        <f>Original!R21</f>
        <v>3.46936560545636</v>
      </c>
      <c r="S23">
        <f>Original!S21</f>
        <v>0</v>
      </c>
      <c r="T23">
        <f>Original!T21</f>
        <v>0</v>
      </c>
      <c r="U23">
        <f>Original!U21</f>
        <v>4.5503824078654997E-2</v>
      </c>
      <c r="V23">
        <f>Original!V21</f>
        <v>0</v>
      </c>
      <c r="W23">
        <f>Original!W21</f>
        <v>0</v>
      </c>
      <c r="X23">
        <f>Original!X21</f>
        <v>0</v>
      </c>
      <c r="Y23">
        <f>Original!Y21</f>
        <v>-8444849.4895677697</v>
      </c>
      <c r="Z23" s="4">
        <f t="shared" si="18"/>
        <v>-1.1951008390928955E-2</v>
      </c>
      <c r="AA23">
        <f>Original!Z21</f>
        <v>1864710.9480232401</v>
      </c>
      <c r="AB23" s="4">
        <f t="shared" si="19"/>
        <v>2.6389074445924135E-3</v>
      </c>
      <c r="AC23">
        <f>Original!AA21</f>
        <v>7835790.5064305197</v>
      </c>
      <c r="AD23" s="4">
        <f t="shared" si="20"/>
        <v>1.1089078403066438E-2</v>
      </c>
      <c r="AE23">
        <f>Original!AB21</f>
        <v>15364775.0068288</v>
      </c>
      <c r="AF23" s="4">
        <f t="shared" si="21"/>
        <v>2.1743970127375816E-2</v>
      </c>
      <c r="AG23">
        <f>Original!AD21</f>
        <v>-151868.08595146699</v>
      </c>
      <c r="AH23" s="4">
        <f t="shared" si="22"/>
        <v>-2.1492115066851206E-4</v>
      </c>
      <c r="AI23">
        <f>Original!AE21</f>
        <v>-7888936.2014949797</v>
      </c>
      <c r="AJ23" s="4">
        <f t="shared" si="23"/>
        <v>-1.1164289293259536E-2</v>
      </c>
      <c r="AK23">
        <f>Original!AC21</f>
        <v>5411200.1794946697</v>
      </c>
      <c r="AL23" s="4">
        <f t="shared" si="7"/>
        <v>7.6578391160227795E-3</v>
      </c>
      <c r="AM23">
        <f>Original!AF21</f>
        <v>0</v>
      </c>
      <c r="AN23" s="4">
        <f t="shared" si="8"/>
        <v>0</v>
      </c>
      <c r="AO23">
        <f>Original!AG21</f>
        <v>0</v>
      </c>
      <c r="AP23" s="4">
        <f t="shared" si="9"/>
        <v>0</v>
      </c>
      <c r="AQ23">
        <f>Original!AH21</f>
        <v>0</v>
      </c>
      <c r="AR23" s="4">
        <f t="shared" si="10"/>
        <v>0</v>
      </c>
      <c r="AS23">
        <f>Original!AI21</f>
        <v>0</v>
      </c>
      <c r="AT23" s="4">
        <f t="shared" si="11"/>
        <v>0</v>
      </c>
      <c r="AU23">
        <f>Original!AJ21</f>
        <v>0</v>
      </c>
      <c r="AV23" s="4">
        <f t="shared" si="12"/>
        <v>0</v>
      </c>
      <c r="AW23">
        <f>Original!AK21</f>
        <v>0</v>
      </c>
      <c r="AX23" s="4">
        <f t="shared" si="13"/>
        <v>0</v>
      </c>
      <c r="AY23">
        <f>Original!AL21</f>
        <v>0</v>
      </c>
      <c r="AZ23" s="4">
        <f t="shared" si="14"/>
        <v>0</v>
      </c>
      <c r="BA23">
        <f>Original!AM21</f>
        <v>13990822.863763001</v>
      </c>
      <c r="BB23">
        <f>Original!AN21</f>
        <v>15562649.081827801</v>
      </c>
      <c r="BC23" s="4">
        <f t="shared" si="15"/>
        <v>2.2023998176849247E-2</v>
      </c>
      <c r="BD23">
        <f>Original!AO21</f>
        <v>-11068352.963827999</v>
      </c>
      <c r="BE23" s="4">
        <f t="shared" si="16"/>
        <v>-1.5663746205054289E-2</v>
      </c>
      <c r="BF23">
        <f>Original!AP21</f>
        <v>16527662.359999999</v>
      </c>
      <c r="BG23" s="4">
        <f t="shared" si="17"/>
        <v>2.3389668672106834E-2</v>
      </c>
      <c r="BH23">
        <f>Original!AQ21</f>
        <v>21021958.477999698</v>
      </c>
      <c r="BI23"/>
      <c r="BJ23"/>
      <c r="BK23"/>
      <c r="BL23"/>
      <c r="BM23"/>
    </row>
    <row r="24" spans="1:65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Original!E22</f>
        <v>735799951.71099997</v>
      </c>
      <c r="F24">
        <f>Original!F22</f>
        <v>726290046.37599897</v>
      </c>
      <c r="G24">
        <f>Original!G22</f>
        <v>772496513.38699996</v>
      </c>
      <c r="H24">
        <f>Original!H22</f>
        <v>33324617.908000398</v>
      </c>
      <c r="I24">
        <f>Original!I22</f>
        <v>795518193.88197398</v>
      </c>
      <c r="J24">
        <f>Original!J22</f>
        <v>41954941.637233697</v>
      </c>
      <c r="K24">
        <f>Original!K22</f>
        <v>12432108.782103499</v>
      </c>
      <c r="L24">
        <f>Original!L22</f>
        <v>0.86133600365037999</v>
      </c>
      <c r="M24">
        <f>Original!M22</f>
        <v>2498774.3035621201</v>
      </c>
      <c r="N24">
        <f>Original!N22</f>
        <v>2.99604002696169</v>
      </c>
      <c r="O24">
        <f>Original!P22</f>
        <v>7.2085933565729796</v>
      </c>
      <c r="P24">
        <f>Original!Q22</f>
        <v>30.192373597650299</v>
      </c>
      <c r="Q24">
        <f>Original!O22</f>
        <v>33082.450338974602</v>
      </c>
      <c r="R24">
        <f>Original!R22</f>
        <v>3.46405161259365</v>
      </c>
      <c r="S24">
        <f>Original!S22</f>
        <v>0</v>
      </c>
      <c r="T24">
        <f>Original!T22</f>
        <v>0</v>
      </c>
      <c r="U24">
        <f>Original!U22</f>
        <v>4.3921868624212601E-2</v>
      </c>
      <c r="V24">
        <f>Original!V22</f>
        <v>0</v>
      </c>
      <c r="W24">
        <f>Original!W22</f>
        <v>0</v>
      </c>
      <c r="X24">
        <f>Original!X22</f>
        <v>0</v>
      </c>
      <c r="Y24">
        <f>Original!Y22</f>
        <v>4715263.6296605803</v>
      </c>
      <c r="Z24" s="4">
        <f t="shared" si="18"/>
        <v>6.3750592597985496E-3</v>
      </c>
      <c r="AA24">
        <f>Original!Z22</f>
        <v>-792327.37424777297</v>
      </c>
      <c r="AB24" s="4">
        <f t="shared" si="19"/>
        <v>-1.071230446632256E-3</v>
      </c>
      <c r="AC24">
        <f>Original!AA22</f>
        <v>8032806.2354837498</v>
      </c>
      <c r="AD24" s="4">
        <f t="shared" si="20"/>
        <v>1.0860392927250695E-2</v>
      </c>
      <c r="AE24">
        <f>Original!AB22</f>
        <v>20630182.739845298</v>
      </c>
      <c r="AF24" s="4">
        <f t="shared" si="21"/>
        <v>2.7892106960826304E-2</v>
      </c>
      <c r="AG24">
        <f>Original!AD22</f>
        <v>-127448.5689079</v>
      </c>
      <c r="AH24" s="4">
        <f t="shared" si="22"/>
        <v>-1.7231108230164157E-4</v>
      </c>
      <c r="AI24">
        <f>Original!AE22</f>
        <v>-7283942.9233587701</v>
      </c>
      <c r="AJ24" s="4">
        <f t="shared" si="23"/>
        <v>-9.847926103072422E-3</v>
      </c>
      <c r="AK24">
        <f>Original!AC22</f>
        <v>5224802.3036178099</v>
      </c>
      <c r="AL24" s="4">
        <f t="shared" si="7"/>
        <v>7.0639580143036784E-3</v>
      </c>
      <c r="AM24">
        <f>Original!AF22</f>
        <v>0</v>
      </c>
      <c r="AN24" s="4">
        <f t="shared" si="8"/>
        <v>0</v>
      </c>
      <c r="AO24">
        <f>Original!AG22</f>
        <v>0</v>
      </c>
      <c r="AP24" s="4">
        <f t="shared" si="9"/>
        <v>0</v>
      </c>
      <c r="AQ24">
        <f>Original!AH22</f>
        <v>0</v>
      </c>
      <c r="AR24" s="4">
        <f t="shared" si="10"/>
        <v>0</v>
      </c>
      <c r="AS24">
        <f>Original!AI22</f>
        <v>0</v>
      </c>
      <c r="AT24" s="4">
        <f t="shared" si="11"/>
        <v>0</v>
      </c>
      <c r="AU24">
        <f>Original!AJ22</f>
        <v>0</v>
      </c>
      <c r="AV24" s="4">
        <f t="shared" si="12"/>
        <v>0</v>
      </c>
      <c r="AW24">
        <f>Original!AK22</f>
        <v>0</v>
      </c>
      <c r="AX24" s="4">
        <f t="shared" si="13"/>
        <v>0</v>
      </c>
      <c r="AY24">
        <f>Original!AL22</f>
        <v>0</v>
      </c>
      <c r="AZ24" s="4">
        <f t="shared" si="14"/>
        <v>0</v>
      </c>
      <c r="BA24">
        <f>Original!AM22</f>
        <v>30399336.042093001</v>
      </c>
      <c r="BB24">
        <f>Original!AN22</f>
        <v>30851325.252633698</v>
      </c>
      <c r="BC24" s="4">
        <f t="shared" si="15"/>
        <v>4.1711141131469856E-2</v>
      </c>
      <c r="BD24">
        <f>Original!AO22</f>
        <v>2473292.6553666499</v>
      </c>
      <c r="BE24" s="4">
        <f t="shared" si="16"/>
        <v>3.3439036463634355E-3</v>
      </c>
      <c r="BF24">
        <f>Original!AP22</f>
        <v>12881849.103</v>
      </c>
      <c r="BG24" s="4">
        <f t="shared" si="17"/>
        <v>1.7416322364422969E-2</v>
      </c>
      <c r="BH24">
        <f>Original!AQ22</f>
        <v>46206467.011000402</v>
      </c>
      <c r="BI24"/>
      <c r="BJ24"/>
      <c r="BK24"/>
      <c r="BL24"/>
      <c r="BM24"/>
    </row>
    <row r="25" spans="1:65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Original!E23</f>
        <v>749156601.24199998</v>
      </c>
      <c r="F25">
        <f>Original!F23</f>
        <v>767971489.38699996</v>
      </c>
      <c r="G25">
        <f>Original!G23</f>
        <v>851622694.06599998</v>
      </c>
      <c r="H25">
        <f>Original!H23</f>
        <v>65667044.148000099</v>
      </c>
      <c r="I25">
        <f>Original!I23</f>
        <v>857865302.007424</v>
      </c>
      <c r="J25">
        <f>Original!J23</f>
        <v>46231324.254115999</v>
      </c>
      <c r="K25">
        <f>Original!K23</f>
        <v>12507589.793999201</v>
      </c>
      <c r="L25">
        <f>Original!L23</f>
        <v>0.83336189304393304</v>
      </c>
      <c r="M25">
        <f>Original!M23</f>
        <v>2534976.0780444299</v>
      </c>
      <c r="N25">
        <f>Original!N23</f>
        <v>3.2791783400760699</v>
      </c>
      <c r="O25">
        <f>Original!P23</f>
        <v>7.2288774173025896</v>
      </c>
      <c r="P25">
        <f>Original!Q23</f>
        <v>28.196192079399601</v>
      </c>
      <c r="Q25">
        <f>Original!O23</f>
        <v>31639.739874823299</v>
      </c>
      <c r="R25">
        <f>Original!R23</f>
        <v>3.6601164653973601</v>
      </c>
      <c r="S25">
        <f>Original!S23</f>
        <v>0</v>
      </c>
      <c r="T25">
        <f>Original!T23</f>
        <v>0</v>
      </c>
      <c r="U25">
        <f>Original!U23</f>
        <v>4.3199983929718001E-2</v>
      </c>
      <c r="V25">
        <f>Original!V23</f>
        <v>0</v>
      </c>
      <c r="W25">
        <f>Original!W23</f>
        <v>0</v>
      </c>
      <c r="X25">
        <f>Original!X23</f>
        <v>0</v>
      </c>
      <c r="Y25">
        <f>Original!Y23</f>
        <v>19512426.589896899</v>
      </c>
      <c r="Z25" s="4">
        <f t="shared" si="18"/>
        <v>2.4527945105416199E-2</v>
      </c>
      <c r="AA25">
        <f>Original!Z23</f>
        <v>2781138.0794651899</v>
      </c>
      <c r="AB25" s="4">
        <f t="shared" si="19"/>
        <v>3.4960081376565096E-3</v>
      </c>
      <c r="AC25">
        <f>Original!AA23</f>
        <v>9607794.0284780897</v>
      </c>
      <c r="AD25" s="4">
        <f t="shared" si="20"/>
        <v>1.2077403260375385E-2</v>
      </c>
      <c r="AE25">
        <f>Original!AB23</f>
        <v>12172809.7465901</v>
      </c>
      <c r="AF25" s="4">
        <f t="shared" si="21"/>
        <v>1.5301736453303672E-2</v>
      </c>
      <c r="AG25">
        <f>Original!AD23</f>
        <v>-22297.930147350799</v>
      </c>
      <c r="AH25" s="4">
        <f t="shared" si="22"/>
        <v>-2.8029440833453775E-5</v>
      </c>
      <c r="AI25">
        <f>Original!AE23</f>
        <v>-7791739.5761632202</v>
      </c>
      <c r="AJ25" s="4">
        <f t="shared" si="23"/>
        <v>-9.794546040664447E-3</v>
      </c>
      <c r="AK25">
        <f>Original!AC23</f>
        <v>8828931.7668386698</v>
      </c>
      <c r="AL25" s="4">
        <f t="shared" si="7"/>
        <v>1.1098340471328759E-2</v>
      </c>
      <c r="AM25">
        <f>Original!AF23</f>
        <v>-2135417.9709379999</v>
      </c>
      <c r="AN25" s="4">
        <f t="shared" si="8"/>
        <v>-2.6843106636160962E-3</v>
      </c>
      <c r="AO25">
        <f>Original!AG23</f>
        <v>0</v>
      </c>
      <c r="AP25" s="4">
        <f t="shared" si="9"/>
        <v>0</v>
      </c>
      <c r="AQ25">
        <f>Original!AH23</f>
        <v>0</v>
      </c>
      <c r="AR25" s="4">
        <f t="shared" si="10"/>
        <v>0</v>
      </c>
      <c r="AS25">
        <f>Original!AI23</f>
        <v>0</v>
      </c>
      <c r="AT25" s="4">
        <f t="shared" si="11"/>
        <v>0</v>
      </c>
      <c r="AU25">
        <f>Original!AJ23</f>
        <v>0</v>
      </c>
      <c r="AV25" s="4">
        <f t="shared" si="12"/>
        <v>0</v>
      </c>
      <c r="AW25">
        <f>Original!AK23</f>
        <v>0</v>
      </c>
      <c r="AX25" s="4">
        <f t="shared" si="13"/>
        <v>0</v>
      </c>
      <c r="AY25">
        <f>Original!AL23</f>
        <v>0</v>
      </c>
      <c r="AZ25" s="4">
        <f t="shared" si="14"/>
        <v>0</v>
      </c>
      <c r="BA25">
        <f>Original!AM23</f>
        <v>42953644.734020397</v>
      </c>
      <c r="BB25">
        <f>Original!AN23</f>
        <v>43410371.791464597</v>
      </c>
      <c r="BC25" s="4">
        <f t="shared" si="15"/>
        <v>5.4568672502171733E-2</v>
      </c>
      <c r="BD25">
        <f>Original!AO23</f>
        <v>22256672.356535401</v>
      </c>
      <c r="BE25" s="4">
        <f t="shared" si="16"/>
        <v>2.7977578046238228E-2</v>
      </c>
      <c r="BF25">
        <f>Original!AP23</f>
        <v>17984160.530999999</v>
      </c>
      <c r="BG25" s="4">
        <f t="shared" si="17"/>
        <v>2.2606850062398695E-2</v>
      </c>
      <c r="BH25">
        <f>Original!AQ23</f>
        <v>83651204.679000095</v>
      </c>
      <c r="BI25"/>
      <c r="BJ25"/>
      <c r="BK25"/>
      <c r="BL25"/>
      <c r="BM25"/>
    </row>
    <row r="26" spans="1:65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Original!E24</f>
        <v>749156601.24199998</v>
      </c>
      <c r="F26">
        <f>Original!F24</f>
        <v>851622694.06599998</v>
      </c>
      <c r="G26">
        <f>Original!G24</f>
        <v>844966766.01299906</v>
      </c>
      <c r="H26">
        <f>Original!H24</f>
        <v>-6655928.0530004399</v>
      </c>
      <c r="I26">
        <f>Original!I24</f>
        <v>850417261.71138704</v>
      </c>
      <c r="J26">
        <f>Original!J24</f>
        <v>-7448040.2960371003</v>
      </c>
      <c r="K26">
        <f>Original!K24</f>
        <v>12199020.4534082</v>
      </c>
      <c r="L26">
        <f>Original!L24</f>
        <v>0.87137336266916499</v>
      </c>
      <c r="M26">
        <f>Original!M24</f>
        <v>2527237.2893348602</v>
      </c>
      <c r="N26">
        <f>Original!N24</f>
        <v>3.4610513966318099</v>
      </c>
      <c r="O26">
        <f>Original!P24</f>
        <v>7.2025117406342796</v>
      </c>
      <c r="P26">
        <f>Original!Q24</f>
        <v>27.3770170128528</v>
      </c>
      <c r="Q26">
        <f>Original!O24</f>
        <v>32182.764367562198</v>
      </c>
      <c r="R26">
        <f>Original!R24</f>
        <v>3.82883712393871</v>
      </c>
      <c r="S26">
        <f>Original!S24</f>
        <v>0</v>
      </c>
      <c r="T26">
        <f>Original!T24</f>
        <v>0</v>
      </c>
      <c r="U26">
        <f>Original!U24</f>
        <v>4.0585091544450301E-2</v>
      </c>
      <c r="V26">
        <f>Original!V24</f>
        <v>0</v>
      </c>
      <c r="W26">
        <f>Original!W24</f>
        <v>0</v>
      </c>
      <c r="X26">
        <f>Original!X24</f>
        <v>0</v>
      </c>
      <c r="Y26">
        <f>Original!Y24</f>
        <v>-3423987.5153439501</v>
      </c>
      <c r="Z26" s="4">
        <f t="shared" si="18"/>
        <v>-3.9912880347669297E-3</v>
      </c>
      <c r="AA26">
        <f>Original!Z24</f>
        <v>-6877210.0568260998</v>
      </c>
      <c r="AB26" s="4">
        <f t="shared" si="19"/>
        <v>-8.0166548766260563E-3</v>
      </c>
      <c r="AC26">
        <f>Original!AA24</f>
        <v>3950372.8108228701</v>
      </c>
      <c r="AD26" s="4">
        <f t="shared" si="20"/>
        <v>4.6048870394675128E-3</v>
      </c>
      <c r="AE26">
        <f>Original!AB24</f>
        <v>8153840.0711221397</v>
      </c>
      <c r="AF26" s="4">
        <f t="shared" si="21"/>
        <v>9.5048022714544714E-3</v>
      </c>
      <c r="AG26">
        <f>Original!AD24</f>
        <v>-268777.73122707597</v>
      </c>
      <c r="AH26" s="4">
        <f t="shared" si="22"/>
        <v>-3.1330994574338194E-4</v>
      </c>
      <c r="AI26">
        <f>Original!AE24</f>
        <v>-3986870.7841202598</v>
      </c>
      <c r="AJ26" s="4">
        <f t="shared" si="23"/>
        <v>-4.6474321490691988E-3</v>
      </c>
      <c r="AK26">
        <f>Original!AC24</f>
        <v>-2681378.8670438798</v>
      </c>
      <c r="AL26" s="4">
        <f t="shared" si="7"/>
        <v>-3.1256408911391957E-3</v>
      </c>
      <c r="AM26">
        <f>Original!AF24</f>
        <v>-2298808.8825405999</v>
      </c>
      <c r="AN26" s="4">
        <f t="shared" si="8"/>
        <v>-2.6796851174203406E-3</v>
      </c>
      <c r="AO26">
        <f>Original!AG24</f>
        <v>0</v>
      </c>
      <c r="AP26" s="4">
        <f t="shared" si="9"/>
        <v>0</v>
      </c>
      <c r="AQ26">
        <f>Original!AH24</f>
        <v>0</v>
      </c>
      <c r="AR26" s="4">
        <f t="shared" si="10"/>
        <v>0</v>
      </c>
      <c r="AS26">
        <f>Original!AI24</f>
        <v>0</v>
      </c>
      <c r="AT26" s="4">
        <f t="shared" si="11"/>
        <v>0</v>
      </c>
      <c r="AU26">
        <f>Original!AJ24</f>
        <v>0</v>
      </c>
      <c r="AV26" s="4">
        <f t="shared" si="12"/>
        <v>0</v>
      </c>
      <c r="AW26">
        <f>Original!AK24</f>
        <v>0</v>
      </c>
      <c r="AX26" s="4">
        <f t="shared" si="13"/>
        <v>0</v>
      </c>
      <c r="AY26">
        <f>Original!AL24</f>
        <v>0</v>
      </c>
      <c r="AZ26" s="4">
        <f t="shared" si="14"/>
        <v>0</v>
      </c>
      <c r="BA26">
        <f>Original!AM24</f>
        <v>-7432820.9551568897</v>
      </c>
      <c r="BB26">
        <f>Original!AN24</f>
        <v>-8713929.5271803495</v>
      </c>
      <c r="BC26" s="4">
        <f t="shared" si="15"/>
        <v>-1.0157689682505586E-2</v>
      </c>
      <c r="BD26">
        <f>Original!AO24</f>
        <v>2058001.4741799</v>
      </c>
      <c r="BE26" s="4">
        <f t="shared" si="16"/>
        <v>2.3989797341891911E-3</v>
      </c>
      <c r="BF26">
        <f>Original!AP24</f>
        <v>0</v>
      </c>
      <c r="BG26" s="4">
        <f t="shared" si="17"/>
        <v>0</v>
      </c>
      <c r="BH26">
        <f>Original!AQ24</f>
        <v>-6655928.0530004399</v>
      </c>
      <c r="BI26"/>
      <c r="BJ26"/>
      <c r="BK26"/>
      <c r="BL26"/>
      <c r="BM26"/>
    </row>
    <row r="27" spans="1:65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Original!E25</f>
        <v>749156601.24199998</v>
      </c>
      <c r="F27">
        <f>Original!F25</f>
        <v>844966766.01299906</v>
      </c>
      <c r="G27">
        <f>Original!G25</f>
        <v>929130685.85699999</v>
      </c>
      <c r="H27">
        <f>Original!H25</f>
        <v>84163919.844000205</v>
      </c>
      <c r="I27">
        <f>Original!I25</f>
        <v>897227618.47760296</v>
      </c>
      <c r="J27">
        <f>Original!J25</f>
        <v>46810356.766215898</v>
      </c>
      <c r="K27">
        <f>Original!K25</f>
        <v>12460693.818985701</v>
      </c>
      <c r="L27">
        <f>Original!L25</f>
        <v>0.87029632017493697</v>
      </c>
      <c r="M27">
        <f>Original!M25</f>
        <v>2525204.7312375801</v>
      </c>
      <c r="N27">
        <f>Original!N25</f>
        <v>3.8783046548830602</v>
      </c>
      <c r="O27">
        <f>Original!P25</f>
        <v>7.3759939084586001</v>
      </c>
      <c r="P27">
        <f>Original!Q25</f>
        <v>27.107777966108099</v>
      </c>
      <c r="Q27">
        <f>Original!O25</f>
        <v>31825.689533899698</v>
      </c>
      <c r="R27">
        <f>Original!R25</f>
        <v>3.8701558093887001</v>
      </c>
      <c r="S27">
        <f>Original!S25</f>
        <v>0</v>
      </c>
      <c r="T27">
        <f>Original!T25</f>
        <v>0</v>
      </c>
      <c r="U27">
        <f>Original!U25</f>
        <v>4.05240612735214E-2</v>
      </c>
      <c r="V27">
        <f>Original!V25</f>
        <v>0</v>
      </c>
      <c r="W27">
        <f>Original!W25</f>
        <v>0</v>
      </c>
      <c r="X27">
        <f>Original!X25</f>
        <v>0</v>
      </c>
      <c r="Y27">
        <f>Original!Y25</f>
        <v>25877192.032325499</v>
      </c>
      <c r="Z27" s="4">
        <f t="shared" si="18"/>
        <v>3.0428817943147127E-2</v>
      </c>
      <c r="AA27">
        <f>Original!Z25</f>
        <v>751122.17644534097</v>
      </c>
      <c r="AB27" s="4">
        <f t="shared" si="19"/>
        <v>8.8323956987159009E-4</v>
      </c>
      <c r="AC27">
        <f>Original!AA25</f>
        <v>1887871.6712628501</v>
      </c>
      <c r="AD27" s="4">
        <f t="shared" si="20"/>
        <v>2.2199357377385319E-3</v>
      </c>
      <c r="AE27">
        <f>Original!AB25</f>
        <v>17412160.540023699</v>
      </c>
      <c r="AF27" s="4">
        <f t="shared" si="21"/>
        <v>2.0474843731397595E-2</v>
      </c>
      <c r="AG27">
        <f>Original!AD25</f>
        <v>1110284.22214737</v>
      </c>
      <c r="AH27" s="4">
        <f t="shared" si="22"/>
        <v>1.3055758298144424E-3</v>
      </c>
      <c r="AI27">
        <f>Original!AE25</f>
        <v>-3300221.3236220898</v>
      </c>
      <c r="AJ27" s="4">
        <f t="shared" si="23"/>
        <v>-3.8807082972195273E-3</v>
      </c>
      <c r="AK27">
        <f>Original!AC25</f>
        <v>1736820.3351994799</v>
      </c>
      <c r="AL27" s="4">
        <f t="shared" si="7"/>
        <v>2.0423154766452973E-3</v>
      </c>
      <c r="AM27">
        <f>Original!AF25</f>
        <v>-261487.11108508401</v>
      </c>
      <c r="AN27" s="4">
        <f t="shared" si="8"/>
        <v>-3.0748095418343827E-4</v>
      </c>
      <c r="AO27">
        <f>Original!AG25</f>
        <v>0</v>
      </c>
      <c r="AP27" s="4">
        <f t="shared" si="9"/>
        <v>0</v>
      </c>
      <c r="AQ27">
        <f>Original!AH25</f>
        <v>0</v>
      </c>
      <c r="AR27" s="4">
        <f t="shared" si="10"/>
        <v>0</v>
      </c>
      <c r="AS27">
        <f>Original!AI25</f>
        <v>0</v>
      </c>
      <c r="AT27" s="4">
        <f t="shared" si="11"/>
        <v>0</v>
      </c>
      <c r="AU27">
        <f>Original!AJ25</f>
        <v>0</v>
      </c>
      <c r="AV27" s="4">
        <f t="shared" si="12"/>
        <v>0</v>
      </c>
      <c r="AW27">
        <f>Original!AK25</f>
        <v>0</v>
      </c>
      <c r="AX27" s="4">
        <f t="shared" si="13"/>
        <v>0</v>
      </c>
      <c r="AY27">
        <f>Original!AL25</f>
        <v>0</v>
      </c>
      <c r="AZ27" s="4">
        <f t="shared" si="14"/>
        <v>0</v>
      </c>
      <c r="BA27">
        <f>Original!AM25</f>
        <v>45213742.542697102</v>
      </c>
      <c r="BB27">
        <f>Original!AN25</f>
        <v>45869428.9535482</v>
      </c>
      <c r="BC27" s="4">
        <f t="shared" si="15"/>
        <v>5.3937556325279856E-2</v>
      </c>
      <c r="BD27">
        <f>Original!AO25</f>
        <v>38294490.890451998</v>
      </c>
      <c r="BE27" s="4">
        <f t="shared" si="16"/>
        <v>4.5030237054910945E-2</v>
      </c>
      <c r="BF27">
        <f>Original!AP25</f>
        <v>0</v>
      </c>
      <c r="BG27" s="4">
        <f t="shared" si="17"/>
        <v>0</v>
      </c>
      <c r="BH27">
        <f>Original!AQ25</f>
        <v>84163919.844000205</v>
      </c>
      <c r="BI27"/>
      <c r="BJ27"/>
      <c r="BK27"/>
      <c r="BL27"/>
      <c r="BM27"/>
    </row>
    <row r="28" spans="1:65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Original!E26</f>
        <v>749156601.24199998</v>
      </c>
      <c r="F28">
        <f>Original!F26</f>
        <v>929130685.85699999</v>
      </c>
      <c r="G28">
        <f>Original!G26</f>
        <v>856965294.47299898</v>
      </c>
      <c r="H28">
        <f>Original!H26</f>
        <v>-72165391.384000301</v>
      </c>
      <c r="I28">
        <f>Original!I26</f>
        <v>825009159.60279202</v>
      </c>
      <c r="J28">
        <f>Original!J26</f>
        <v>-72218458.874810904</v>
      </c>
      <c r="K28">
        <f>Original!K26</f>
        <v>12267316.337644</v>
      </c>
      <c r="L28">
        <f>Original!L26</f>
        <v>0.98757082932228901</v>
      </c>
      <c r="M28">
        <f>Original!M26</f>
        <v>2486400.7929739198</v>
      </c>
      <c r="N28">
        <f>Original!N26</f>
        <v>2.8240200294268498</v>
      </c>
      <c r="O28">
        <f>Original!P26</f>
        <v>7.4290952751674597</v>
      </c>
      <c r="P28">
        <f>Original!Q26</f>
        <v>26.428117453696601</v>
      </c>
      <c r="Q28">
        <f>Original!O26</f>
        <v>30369.203548052599</v>
      </c>
      <c r="R28">
        <f>Original!R26</f>
        <v>4.1297561340136903</v>
      </c>
      <c r="S28">
        <f>Original!S26</f>
        <v>0</v>
      </c>
      <c r="T28">
        <f>Original!T26</f>
        <v>0</v>
      </c>
      <c r="U28">
        <f>Original!U26</f>
        <v>4.0302507031570803E-2</v>
      </c>
      <c r="V28">
        <f>Original!V26</f>
        <v>0</v>
      </c>
      <c r="W28">
        <f>Original!W26</f>
        <v>0</v>
      </c>
      <c r="X28">
        <f>Original!X26</f>
        <v>0</v>
      </c>
      <c r="Y28">
        <f>Original!Y26</f>
        <v>-10686923.722808599</v>
      </c>
      <c r="Z28" s="4">
        <f t="shared" si="18"/>
        <v>-1.1911050777663251E-2</v>
      </c>
      <c r="AA28">
        <f>Original!Z26</f>
        <v>-19601911.861481398</v>
      </c>
      <c r="AB28" s="4">
        <f t="shared" si="19"/>
        <v>-2.1847200707822072E-2</v>
      </c>
      <c r="AC28">
        <f>Original!AA26</f>
        <v>-1492085.47263281</v>
      </c>
      <c r="AD28" s="4">
        <f t="shared" si="20"/>
        <v>-1.6629954784099818E-3</v>
      </c>
      <c r="AE28">
        <f>Original!AB26</f>
        <v>-50372132.525110103</v>
      </c>
      <c r="AF28" s="4">
        <f t="shared" si="21"/>
        <v>-5.6141977228231651E-2</v>
      </c>
      <c r="AG28">
        <f>Original!AD26</f>
        <v>213071.57921476199</v>
      </c>
      <c r="AH28" s="4">
        <f t="shared" si="22"/>
        <v>2.3747773120972066E-4</v>
      </c>
      <c r="AI28">
        <f>Original!AE26</f>
        <v>-3713628.1574758501</v>
      </c>
      <c r="AJ28" s="4">
        <f t="shared" si="23"/>
        <v>-4.1390033933385341E-3</v>
      </c>
      <c r="AK28">
        <f>Original!AC26</f>
        <v>12417983.587326599</v>
      </c>
      <c r="AL28" s="4">
        <f t="shared" si="7"/>
        <v>1.3840393821578045E-2</v>
      </c>
      <c r="AM28">
        <f>Original!AF26</f>
        <v>-3139186.85340644</v>
      </c>
      <c r="AN28" s="4">
        <f t="shared" si="8"/>
        <v>-3.4987630660912408E-3</v>
      </c>
      <c r="AO28">
        <f>Original!AG26</f>
        <v>0</v>
      </c>
      <c r="AP28" s="4">
        <f t="shared" si="9"/>
        <v>0</v>
      </c>
      <c r="AQ28">
        <f>Original!AH26</f>
        <v>0</v>
      </c>
      <c r="AR28" s="4">
        <f t="shared" si="10"/>
        <v>0</v>
      </c>
      <c r="AS28">
        <f>Original!AI26</f>
        <v>0</v>
      </c>
      <c r="AT28" s="4">
        <f t="shared" si="11"/>
        <v>0</v>
      </c>
      <c r="AU28">
        <f>Original!AJ26</f>
        <v>0</v>
      </c>
      <c r="AV28" s="4">
        <f t="shared" si="12"/>
        <v>0</v>
      </c>
      <c r="AW28">
        <f>Original!AK26</f>
        <v>0</v>
      </c>
      <c r="AX28" s="4">
        <f t="shared" si="13"/>
        <v>0</v>
      </c>
      <c r="AY28">
        <f>Original!AL26</f>
        <v>0</v>
      </c>
      <c r="AZ28" s="4">
        <f t="shared" si="14"/>
        <v>0</v>
      </c>
      <c r="BA28">
        <f>Original!AM26</f>
        <v>-76374813.426373899</v>
      </c>
      <c r="BB28">
        <f>Original!AN26</f>
        <v>-74600851.260611504</v>
      </c>
      <c r="BC28" s="4">
        <f t="shared" si="15"/>
        <v>-8.3145959536101516E-2</v>
      </c>
      <c r="BD28">
        <f>Original!AO26</f>
        <v>2435459.8766111201</v>
      </c>
      <c r="BE28" s="4">
        <f t="shared" si="16"/>
        <v>2.7144281188574617E-3</v>
      </c>
      <c r="BF28">
        <f>Original!AP26</f>
        <v>0</v>
      </c>
      <c r="BG28" s="4">
        <f t="shared" si="17"/>
        <v>0</v>
      </c>
      <c r="BH28">
        <f>Original!AQ26</f>
        <v>-72165391.384000301</v>
      </c>
      <c r="BI28"/>
      <c r="BJ28"/>
      <c r="BK28"/>
      <c r="BL28"/>
      <c r="BM28"/>
    </row>
    <row r="29" spans="1:65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Original!E27</f>
        <v>752145340.45700002</v>
      </c>
      <c r="F29">
        <f>Original!F27</f>
        <v>856965294.47299898</v>
      </c>
      <c r="G29">
        <f>Original!G27</f>
        <v>850599223.829</v>
      </c>
      <c r="H29">
        <f>Original!H27</f>
        <v>-9354809.8589996509</v>
      </c>
      <c r="I29">
        <f>Original!I27</f>
        <v>844816972.73490405</v>
      </c>
      <c r="J29">
        <f>Original!J27</f>
        <v>15902739.679243499</v>
      </c>
      <c r="K29">
        <f>Original!K27</f>
        <v>11861906.563916899</v>
      </c>
      <c r="L29">
        <f>Original!L27</f>
        <v>0.97797223910725795</v>
      </c>
      <c r="M29">
        <f>Original!M27</f>
        <v>2484977.2046097801</v>
      </c>
      <c r="N29">
        <f>Original!N27</f>
        <v>3.2831319367442102</v>
      </c>
      <c r="O29">
        <f>Original!P27</f>
        <v>7.6783763695316898</v>
      </c>
      <c r="P29">
        <f>Original!Q27</f>
        <v>25.806842593880699</v>
      </c>
      <c r="Q29">
        <f>Original!O27</f>
        <v>29850.583407525999</v>
      </c>
      <c r="R29">
        <f>Original!R27</f>
        <v>4.11753687508073</v>
      </c>
      <c r="S29">
        <f>Original!S27</f>
        <v>0</v>
      </c>
      <c r="T29">
        <f>Original!T27</f>
        <v>0</v>
      </c>
      <c r="U29">
        <f>Original!U27</f>
        <v>3.5918311043073102E-2</v>
      </c>
      <c r="V29">
        <f>Original!V27</f>
        <v>0</v>
      </c>
      <c r="W29">
        <f>Original!W27</f>
        <v>0</v>
      </c>
      <c r="X29">
        <f>Original!X27</f>
        <v>0</v>
      </c>
      <c r="Y29">
        <f>Original!Y27</f>
        <v>-9996462.2836083602</v>
      </c>
      <c r="Z29" s="4">
        <f t="shared" si="18"/>
        <v>-1.2116789452884675E-2</v>
      </c>
      <c r="AA29">
        <f>Original!Z27</f>
        <v>145677.37175157401</v>
      </c>
      <c r="AB29" s="4">
        <f t="shared" si="19"/>
        <v>1.7657667197502593E-4</v>
      </c>
      <c r="AC29">
        <f>Original!AA27</f>
        <v>3199957.1984829502</v>
      </c>
      <c r="AD29" s="4">
        <f t="shared" si="20"/>
        <v>3.8786929347834126E-3</v>
      </c>
      <c r="AE29">
        <f>Original!AB27</f>
        <v>22466684.024924099</v>
      </c>
      <c r="AF29" s="4">
        <f t="shared" si="21"/>
        <v>2.7232041927559791E-2</v>
      </c>
      <c r="AG29">
        <f>Original!AD27</f>
        <v>1361060.7081708601</v>
      </c>
      <c r="AH29" s="4">
        <f t="shared" si="22"/>
        <v>1.6497522389038138E-3</v>
      </c>
      <c r="AI29">
        <f>Original!AE27</f>
        <v>-3515423.8351859101</v>
      </c>
      <c r="AJ29" s="4">
        <f t="shared" si="23"/>
        <v>-4.2610724914599035E-3</v>
      </c>
      <c r="AK29">
        <f>Original!AC27</f>
        <v>3346987.8829709399</v>
      </c>
      <c r="AL29" s="4">
        <f t="shared" si="7"/>
        <v>4.0569099676206954E-3</v>
      </c>
      <c r="AM29">
        <f>Original!AF27</f>
        <v>373450.35818768601</v>
      </c>
      <c r="AN29" s="4">
        <f t="shared" si="8"/>
        <v>4.5266207513076218E-4</v>
      </c>
      <c r="AO29">
        <f>Original!AG27</f>
        <v>0</v>
      </c>
      <c r="AP29" s="4">
        <f t="shared" si="9"/>
        <v>0</v>
      </c>
      <c r="AQ29">
        <f>Original!AH27</f>
        <v>0</v>
      </c>
      <c r="AR29" s="4">
        <f t="shared" si="10"/>
        <v>0</v>
      </c>
      <c r="AS29">
        <f>Original!AI27</f>
        <v>0</v>
      </c>
      <c r="AT29" s="4">
        <f t="shared" si="11"/>
        <v>0</v>
      </c>
      <c r="AU29">
        <f>Original!AJ27</f>
        <v>0</v>
      </c>
      <c r="AV29" s="4">
        <f t="shared" si="12"/>
        <v>0</v>
      </c>
      <c r="AW29">
        <f>Original!AK27</f>
        <v>0</v>
      </c>
      <c r="AX29" s="4">
        <f t="shared" si="13"/>
        <v>0</v>
      </c>
      <c r="AY29">
        <f>Original!AL27</f>
        <v>0</v>
      </c>
      <c r="AZ29" s="4">
        <f t="shared" si="14"/>
        <v>0</v>
      </c>
      <c r="BA29">
        <f>Original!AM27</f>
        <v>17381931.425693799</v>
      </c>
      <c r="BB29">
        <f>Original!AN27</f>
        <v>17411493.150768299</v>
      </c>
      <c r="BC29" s="4">
        <f t="shared" si="15"/>
        <v>2.1104605867832082E-2</v>
      </c>
      <c r="BD29">
        <f>Original!AO27</f>
        <v>-26766303.009768002</v>
      </c>
      <c r="BE29" s="4">
        <f t="shared" si="16"/>
        <v>-3.2443643441067822E-2</v>
      </c>
      <c r="BF29">
        <f>Original!AP27</f>
        <v>2988739.2149999999</v>
      </c>
      <c r="BG29" s="4">
        <f t="shared" si="17"/>
        <v>3.6226739790852199E-3</v>
      </c>
      <c r="BH29">
        <f>Original!AQ27</f>
        <v>-6366070.6439996501</v>
      </c>
      <c r="BI29"/>
      <c r="BJ29"/>
      <c r="BK29"/>
      <c r="BL29"/>
      <c r="BM29"/>
    </row>
    <row r="30" spans="1:65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Original!E28</f>
        <v>752145340.45700002</v>
      </c>
      <c r="F30">
        <f>Original!F28</f>
        <v>850599223.829</v>
      </c>
      <c r="G30">
        <f>Original!G28</f>
        <v>887377025.25100005</v>
      </c>
      <c r="H30">
        <f>Original!H28</f>
        <v>36777801.421999902</v>
      </c>
      <c r="I30">
        <f>Original!I28</f>
        <v>874842043.44856095</v>
      </c>
      <c r="J30">
        <f>Original!J28</f>
        <v>30025070.713656701</v>
      </c>
      <c r="K30">
        <f>Original!K28</f>
        <v>11511342.0083682</v>
      </c>
      <c r="L30">
        <f>Original!L28</f>
        <v>0.94069235209119795</v>
      </c>
      <c r="M30">
        <f>Original!M28</f>
        <v>2473624.5666522202</v>
      </c>
      <c r="N30">
        <f>Original!N28</f>
        <v>4.0201745800873301</v>
      </c>
      <c r="O30">
        <f>Original!P28</f>
        <v>7.86588403876919</v>
      </c>
      <c r="P30">
        <f>Original!Q28</f>
        <v>25.136129416270599</v>
      </c>
      <c r="Q30">
        <f>Original!O28</f>
        <v>29203.741798263</v>
      </c>
      <c r="R30">
        <f>Original!R28</f>
        <v>4.26482293423404</v>
      </c>
      <c r="S30">
        <f>Original!S28</f>
        <v>0</v>
      </c>
      <c r="T30">
        <f>Original!T28</f>
        <v>0</v>
      </c>
      <c r="U30">
        <f>Original!U28</f>
        <v>4.79479311260212E-2</v>
      </c>
      <c r="V30">
        <f>Original!V28</f>
        <v>0</v>
      </c>
      <c r="W30">
        <f>Original!W28</f>
        <v>0</v>
      </c>
      <c r="X30">
        <f>Original!X28</f>
        <v>0</v>
      </c>
      <c r="Y30">
        <f>Original!Y28</f>
        <v>-10330944.529615199</v>
      </c>
      <c r="Z30" s="4">
        <f t="shared" si="18"/>
        <v>-1.2228618580153641E-2</v>
      </c>
      <c r="AA30">
        <f>Original!Z28</f>
        <v>4301553.7899603797</v>
      </c>
      <c r="AB30" s="4">
        <f t="shared" si="19"/>
        <v>5.0916990647513526E-3</v>
      </c>
      <c r="AC30">
        <f>Original!AA28</f>
        <v>2529130.1165120299</v>
      </c>
      <c r="AD30" s="4">
        <f t="shared" si="20"/>
        <v>2.9937018290773004E-3</v>
      </c>
      <c r="AE30">
        <f>Original!AB28</f>
        <v>31606901.126289502</v>
      </c>
      <c r="AF30" s="4">
        <f t="shared" si="21"/>
        <v>3.7412720324461878E-2</v>
      </c>
      <c r="AG30">
        <f>Original!AD28</f>
        <v>1032676.12495864</v>
      </c>
      <c r="AH30" s="4">
        <f t="shared" si="22"/>
        <v>1.2223666880360894E-3</v>
      </c>
      <c r="AI30">
        <f>Original!AE28</f>
        <v>-2692014.94011431</v>
      </c>
      <c r="AJ30" s="4">
        <f t="shared" si="23"/>
        <v>-3.1865066955266298E-3</v>
      </c>
      <c r="AK30">
        <f>Original!AC28</f>
        <v>4676855.35161559</v>
      </c>
      <c r="AL30" s="4">
        <f t="shared" si="7"/>
        <v>5.5359391472395818E-3</v>
      </c>
      <c r="AM30">
        <f>Original!AF28</f>
        <v>-1592985.02279308</v>
      </c>
      <c r="AN30" s="4">
        <f t="shared" si="8"/>
        <v>-1.8855977971609056E-3</v>
      </c>
      <c r="AO30">
        <f>Original!AG28</f>
        <v>0</v>
      </c>
      <c r="AP30" s="4">
        <f t="shared" si="9"/>
        <v>0</v>
      </c>
      <c r="AQ30">
        <f>Original!AH28</f>
        <v>0</v>
      </c>
      <c r="AR30" s="4">
        <f t="shared" si="10"/>
        <v>0</v>
      </c>
      <c r="AS30">
        <f>Original!AI28</f>
        <v>294.25871291596201</v>
      </c>
      <c r="AT30" s="4">
        <f t="shared" si="11"/>
        <v>3.4831060740099234E-7</v>
      </c>
      <c r="AU30">
        <f>Original!AJ28</f>
        <v>0</v>
      </c>
      <c r="AV30" s="4">
        <f t="shared" si="12"/>
        <v>0</v>
      </c>
      <c r="AW30">
        <f>Original!AK28</f>
        <v>0</v>
      </c>
      <c r="AX30" s="4">
        <f t="shared" si="13"/>
        <v>0</v>
      </c>
      <c r="AY30">
        <f>Original!AL28</f>
        <v>0</v>
      </c>
      <c r="AZ30" s="4">
        <f t="shared" si="14"/>
        <v>0</v>
      </c>
      <c r="BA30">
        <f>Original!AM28</f>
        <v>29531466.275526401</v>
      </c>
      <c r="BB30">
        <f>Original!AN28</f>
        <v>29319640.668665402</v>
      </c>
      <c r="BC30" s="4">
        <f t="shared" si="15"/>
        <v>3.4705316790392703E-2</v>
      </c>
      <c r="BD30">
        <f>Original!AO28</f>
        <v>7458160.7533344897</v>
      </c>
      <c r="BE30" s="4">
        <f t="shared" si="16"/>
        <v>8.8281379210343978E-3</v>
      </c>
      <c r="BF30">
        <f>Original!AP28</f>
        <v>0</v>
      </c>
      <c r="BG30" s="4">
        <f t="shared" si="17"/>
        <v>0</v>
      </c>
      <c r="BH30">
        <f>Original!AQ28</f>
        <v>36777801.421999902</v>
      </c>
      <c r="BI30"/>
      <c r="BJ30"/>
      <c r="BK30"/>
      <c r="BL30"/>
      <c r="BM30"/>
    </row>
    <row r="31" spans="1:65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Original!E29</f>
        <v>775448625.45700002</v>
      </c>
      <c r="F31">
        <f>Original!F29</f>
        <v>887377025.25100005</v>
      </c>
      <c r="G31">
        <f>Original!G29</f>
        <v>906400145.222</v>
      </c>
      <c r="H31">
        <f>Original!H29</f>
        <v>-4280165.0290003</v>
      </c>
      <c r="I31">
        <f>Original!I29</f>
        <v>880336107.05730295</v>
      </c>
      <c r="J31">
        <f>Original!J29</f>
        <v>-19344836.240021199</v>
      </c>
      <c r="K31">
        <f>Original!K29</f>
        <v>10898770.978024401</v>
      </c>
      <c r="L31">
        <f>Original!L29</f>
        <v>0.94160633705167796</v>
      </c>
      <c r="M31">
        <f>Original!M29</f>
        <v>2499327.8536334001</v>
      </c>
      <c r="N31">
        <f>Original!N29</f>
        <v>4.0368333046599698</v>
      </c>
      <c r="O31">
        <f>Original!P29</f>
        <v>7.9261044714395297</v>
      </c>
      <c r="P31">
        <f>Original!Q29</f>
        <v>24.899509435806898</v>
      </c>
      <c r="Q31">
        <f>Original!O29</f>
        <v>28894.8243364011</v>
      </c>
      <c r="R31">
        <f>Original!R29</f>
        <v>4.2817255790435702</v>
      </c>
      <c r="S31">
        <f>Original!S29</f>
        <v>0</v>
      </c>
      <c r="T31">
        <f>Original!T29</f>
        <v>0</v>
      </c>
      <c r="U31">
        <f>Original!U29</f>
        <v>9.5634179739999201E-2</v>
      </c>
      <c r="V31">
        <f>Original!V29</f>
        <v>0</v>
      </c>
      <c r="W31">
        <f>Original!W29</f>
        <v>0</v>
      </c>
      <c r="X31">
        <f>Original!X29</f>
        <v>0</v>
      </c>
      <c r="Y31">
        <f>Original!Y29</f>
        <v>-27394736.137988999</v>
      </c>
      <c r="Z31" s="4">
        <f t="shared" si="18"/>
        <v>-3.1313922716838145E-2</v>
      </c>
      <c r="AA31">
        <f>Original!Z29</f>
        <v>-623976.131534404</v>
      </c>
      <c r="AB31" s="4">
        <f t="shared" si="19"/>
        <v>-7.1324433502845542E-4</v>
      </c>
      <c r="AC31">
        <f>Original!AA29</f>
        <v>3440409.0727900201</v>
      </c>
      <c r="AD31" s="4">
        <f t="shared" si="20"/>
        <v>3.9326060041972701E-3</v>
      </c>
      <c r="AE31">
        <f>Original!AB29</f>
        <v>672416.88016968698</v>
      </c>
      <c r="AF31" s="4">
        <f t="shared" si="21"/>
        <v>7.6861518625587612E-4</v>
      </c>
      <c r="AG31">
        <f>Original!AD29</f>
        <v>352706.15566646197</v>
      </c>
      <c r="AH31" s="4">
        <f t="shared" si="22"/>
        <v>4.0316552948932481E-4</v>
      </c>
      <c r="AI31">
        <f>Original!AE29</f>
        <v>-678576.607250456</v>
      </c>
      <c r="AJ31" s="4">
        <f t="shared" si="23"/>
        <v>-7.756561453946115E-4</v>
      </c>
      <c r="AK31">
        <f>Original!AC29</f>
        <v>2616761.1502898298</v>
      </c>
      <c r="AL31" s="4">
        <f t="shared" si="7"/>
        <v>2.9911241347921002E-3</v>
      </c>
      <c r="AM31">
        <f>Original!AF29</f>
        <v>-175036.055435302</v>
      </c>
      <c r="AN31" s="4">
        <f t="shared" si="8"/>
        <v>-2.0007732452514873E-4</v>
      </c>
      <c r="AO31">
        <f>Original!AG29</f>
        <v>0</v>
      </c>
      <c r="AP31" s="4">
        <f t="shared" si="9"/>
        <v>0</v>
      </c>
      <c r="AQ31">
        <f>Original!AH29</f>
        <v>0</v>
      </c>
      <c r="AR31" s="4">
        <f t="shared" si="10"/>
        <v>0</v>
      </c>
      <c r="AS31">
        <f>Original!AI29</f>
        <v>867.59802357833598</v>
      </c>
      <c r="AT31" s="4">
        <f t="shared" si="11"/>
        <v>9.9171962536040268E-7</v>
      </c>
      <c r="AU31">
        <f>Original!AJ29</f>
        <v>0</v>
      </c>
      <c r="AV31" s="4">
        <f t="shared" si="12"/>
        <v>0</v>
      </c>
      <c r="AW31">
        <f>Original!AK29</f>
        <v>0</v>
      </c>
      <c r="AX31" s="4">
        <f t="shared" si="13"/>
        <v>0</v>
      </c>
      <c r="AY31">
        <f>Original!AL29</f>
        <v>0</v>
      </c>
      <c r="AZ31" s="4">
        <f t="shared" si="14"/>
        <v>0</v>
      </c>
      <c r="BA31">
        <f>Original!AM29</f>
        <v>-21789164.075269599</v>
      </c>
      <c r="BB31">
        <f>Original!AN29</f>
        <v>-22164055.424079899</v>
      </c>
      <c r="BC31" s="4">
        <f t="shared" si="15"/>
        <v>-2.533492256123274E-2</v>
      </c>
      <c r="BD31">
        <f>Original!AO29</f>
        <v>17883890.395079602</v>
      </c>
      <c r="BE31" s="4">
        <f t="shared" si="16"/>
        <v>2.0442422182389248E-2</v>
      </c>
      <c r="BF31">
        <f>Original!AP29</f>
        <v>23303285</v>
      </c>
      <c r="BG31" s="4">
        <f t="shared" si="17"/>
        <v>2.6637134296998596E-2</v>
      </c>
      <c r="BH31">
        <f>Original!AQ29</f>
        <v>19023119.970999699</v>
      </c>
      <c r="BI31"/>
      <c r="BJ31"/>
      <c r="BK31"/>
      <c r="BL31"/>
      <c r="BM31"/>
    </row>
    <row r="32" spans="1:65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Original!E30</f>
        <v>775448625.45700002</v>
      </c>
      <c r="F32">
        <f>Original!F30</f>
        <v>906400145.222</v>
      </c>
      <c r="G32">
        <f>Original!G30</f>
        <v>893199558.35699999</v>
      </c>
      <c r="H32">
        <f>Original!H30</f>
        <v>-13200586.8649997</v>
      </c>
      <c r="I32">
        <f>Original!I30</f>
        <v>876390096.05479503</v>
      </c>
      <c r="J32">
        <f>Original!J30</f>
        <v>-3946011.0025074999</v>
      </c>
      <c r="K32">
        <f>Original!K30</f>
        <v>10969137.110853299</v>
      </c>
      <c r="L32">
        <f>Original!L30</f>
        <v>0.97731108865780802</v>
      </c>
      <c r="M32">
        <f>Original!M30</f>
        <v>2535185.94058407</v>
      </c>
      <c r="N32">
        <f>Original!N30</f>
        <v>3.87545789367858</v>
      </c>
      <c r="O32">
        <f>Original!P30</f>
        <v>7.9048647385720603</v>
      </c>
      <c r="P32">
        <f>Original!Q30</f>
        <v>25.073710656648998</v>
      </c>
      <c r="Q32">
        <f>Original!O30</f>
        <v>28850.175506982599</v>
      </c>
      <c r="R32">
        <f>Original!R30</f>
        <v>4.2849777910239997</v>
      </c>
      <c r="S32">
        <f>Original!S30</f>
        <v>0</v>
      </c>
      <c r="T32">
        <f>Original!T30</f>
        <v>0</v>
      </c>
      <c r="U32">
        <f>Original!U30</f>
        <v>0.15208121013290199</v>
      </c>
      <c r="V32">
        <f>Original!V30</f>
        <v>0</v>
      </c>
      <c r="W32">
        <f>Original!W30</f>
        <v>0</v>
      </c>
      <c r="X32">
        <f>Original!X30</f>
        <v>0</v>
      </c>
      <c r="Y32">
        <f>Original!Y30</f>
        <v>5771626.4934854796</v>
      </c>
      <c r="Z32" s="4">
        <f t="shared" si="18"/>
        <v>6.5561624102620075E-3</v>
      </c>
      <c r="AA32">
        <f>Original!Z30</f>
        <v>-4992235.8164707404</v>
      </c>
      <c r="AB32" s="4">
        <f t="shared" si="19"/>
        <v>-5.6708293303545992E-3</v>
      </c>
      <c r="AC32">
        <f>Original!AA30</f>
        <v>5995172.6551543698</v>
      </c>
      <c r="AD32" s="4">
        <f t="shared" si="20"/>
        <v>6.8100951524008449E-3</v>
      </c>
      <c r="AE32">
        <f>Original!AB30</f>
        <v>-6594412.4568833103</v>
      </c>
      <c r="AF32" s="4">
        <f t="shared" si="21"/>
        <v>-7.4907894882631073E-3</v>
      </c>
      <c r="AG32">
        <f>Original!AD30</f>
        <v>-677814.10352224601</v>
      </c>
      <c r="AH32" s="4">
        <f t="shared" si="22"/>
        <v>-7.6994922517488614E-4</v>
      </c>
      <c r="AI32">
        <f>Original!AE30</f>
        <v>-1321479.1284431701</v>
      </c>
      <c r="AJ32" s="4">
        <f t="shared" si="23"/>
        <v>-1.5011074950230937E-3</v>
      </c>
      <c r="AK32">
        <f>Original!AC30</f>
        <v>-1126917.65914667</v>
      </c>
      <c r="AL32" s="4">
        <f t="shared" si="7"/>
        <v>-1.2800993281005075E-3</v>
      </c>
      <c r="AM32">
        <f>Original!AF30</f>
        <v>-640319.79402186198</v>
      </c>
      <c r="AN32" s="4">
        <f t="shared" si="8"/>
        <v>-7.2735832245056625E-4</v>
      </c>
      <c r="AO32">
        <f>Original!AG30</f>
        <v>0</v>
      </c>
      <c r="AP32" s="4">
        <f t="shared" si="9"/>
        <v>0</v>
      </c>
      <c r="AQ32">
        <f>Original!AH30</f>
        <v>0</v>
      </c>
      <c r="AR32" s="4">
        <f t="shared" si="10"/>
        <v>0</v>
      </c>
      <c r="AS32">
        <f>Original!AI30</f>
        <v>1099.11306442613</v>
      </c>
      <c r="AT32" s="4">
        <f t="shared" si="11"/>
        <v>1.2485152609497436E-6</v>
      </c>
      <c r="AU32">
        <f>Original!AJ30</f>
        <v>0</v>
      </c>
      <c r="AV32" s="4">
        <f t="shared" si="12"/>
        <v>0</v>
      </c>
      <c r="AW32">
        <f>Original!AK30</f>
        <v>0</v>
      </c>
      <c r="AX32" s="4">
        <f t="shared" si="13"/>
        <v>0</v>
      </c>
      <c r="AY32">
        <f>Original!AL30</f>
        <v>0</v>
      </c>
      <c r="AZ32" s="4">
        <f t="shared" si="14"/>
        <v>0</v>
      </c>
      <c r="BA32">
        <f>Original!AM30</f>
        <v>-3585280.6967837298</v>
      </c>
      <c r="BB32">
        <f>Original!AN30</f>
        <v>-3629623.23011703</v>
      </c>
      <c r="BC32" s="4">
        <f t="shared" si="15"/>
        <v>-4.1229971155559682E-3</v>
      </c>
      <c r="BD32">
        <f>Original!AO30</f>
        <v>-9570963.6348826792</v>
      </c>
      <c r="BE32" s="4">
        <f t="shared" si="16"/>
        <v>-1.0871942611641266E-2</v>
      </c>
      <c r="BF32">
        <f>Original!AP30</f>
        <v>0</v>
      </c>
      <c r="BG32" s="4">
        <f t="shared" si="17"/>
        <v>0</v>
      </c>
      <c r="BH32">
        <f>Original!AQ30</f>
        <v>-13200586.8649997</v>
      </c>
      <c r="BI32"/>
      <c r="BJ32"/>
      <c r="BK32"/>
      <c r="BL32"/>
      <c r="BM32"/>
    </row>
    <row r="33" spans="1:65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Original!E31</f>
        <v>775448625.45700002</v>
      </c>
      <c r="F33">
        <f>Original!F31</f>
        <v>893199558.35699999</v>
      </c>
      <c r="G33">
        <f>Original!G31</f>
        <v>890992762.38199997</v>
      </c>
      <c r="H33">
        <f>Original!H31</f>
        <v>-2206795.97499975</v>
      </c>
      <c r="I33">
        <f>Original!I31</f>
        <v>880772385.43135297</v>
      </c>
      <c r="J33">
        <f>Original!J31</f>
        <v>4382289.3765585897</v>
      </c>
      <c r="K33">
        <f>Original!K31</f>
        <v>11101670.981812701</v>
      </c>
      <c r="L33">
        <f>Original!L31</f>
        <v>0.962988338895851</v>
      </c>
      <c r="M33">
        <f>Original!M31</f>
        <v>2558561.6103472998</v>
      </c>
      <c r="N33">
        <f>Original!N31</f>
        <v>3.6616309664059199</v>
      </c>
      <c r="O33">
        <f>Original!P31</f>
        <v>7.8902423088745497</v>
      </c>
      <c r="P33">
        <f>Original!Q31</f>
        <v>24.797858694001899</v>
      </c>
      <c r="Q33">
        <f>Original!O31</f>
        <v>28993.285048475998</v>
      </c>
      <c r="R33">
        <f>Original!R31</f>
        <v>4.3947271463763702</v>
      </c>
      <c r="S33">
        <f>Original!S31</f>
        <v>0.150053673634297</v>
      </c>
      <c r="T33">
        <f>Original!T31</f>
        <v>0</v>
      </c>
      <c r="U33">
        <f>Original!U31</f>
        <v>0.209811907111464</v>
      </c>
      <c r="V33">
        <f>Original!V31</f>
        <v>0</v>
      </c>
      <c r="W33">
        <f>Original!W31</f>
        <v>0</v>
      </c>
      <c r="X33">
        <f>Original!X31</f>
        <v>0</v>
      </c>
      <c r="Y33">
        <f>Original!Y31</f>
        <v>12127821.551488301</v>
      </c>
      <c r="Z33" s="4">
        <f t="shared" si="18"/>
        <v>1.3838382708891345E-2</v>
      </c>
      <c r="AA33">
        <f>Original!Z31</f>
        <v>2146915.2954093502</v>
      </c>
      <c r="AB33" s="4">
        <f t="shared" si="19"/>
        <v>2.4497256473732646E-3</v>
      </c>
      <c r="AC33">
        <f>Original!AA31</f>
        <v>4438951.4736746699</v>
      </c>
      <c r="AD33" s="4">
        <f t="shared" si="20"/>
        <v>5.0650406635781185E-3</v>
      </c>
      <c r="AE33">
        <f>Original!AB31</f>
        <v>-9219962.0123977307</v>
      </c>
      <c r="AF33" s="4">
        <f t="shared" si="21"/>
        <v>-1.0520385903381165E-2</v>
      </c>
      <c r="AG33">
        <f>Original!AD31</f>
        <v>-31332.662250168702</v>
      </c>
      <c r="AH33" s="4">
        <f t="shared" si="22"/>
        <v>-3.5751958392977633E-5</v>
      </c>
      <c r="AI33">
        <f>Original!AE31</f>
        <v>-612108.53930418496</v>
      </c>
      <c r="AJ33" s="4">
        <f t="shared" si="23"/>
        <v>-6.9844301305969317E-4</v>
      </c>
      <c r="AK33">
        <f>Original!AC31</f>
        <v>-860754.532846916</v>
      </c>
      <c r="AL33" s="4">
        <f t="shared" si="7"/>
        <v>-9.821591283627406E-4</v>
      </c>
      <c r="AM33">
        <f>Original!AF31</f>
        <v>-1151105.82465587</v>
      </c>
      <c r="AN33" s="4">
        <f t="shared" si="8"/>
        <v>-1.3134628401641577E-3</v>
      </c>
      <c r="AO33">
        <f>Original!AG31</f>
        <v>-2266705.83030474</v>
      </c>
      <c r="AP33" s="4">
        <f t="shared" si="9"/>
        <v>-2.5864119648415303E-3</v>
      </c>
      <c r="AQ33">
        <f>Original!AH31</f>
        <v>0</v>
      </c>
      <c r="AR33" s="4">
        <f t="shared" si="10"/>
        <v>0</v>
      </c>
      <c r="AS33">
        <f>Original!AI31</f>
        <v>1094.85020556258</v>
      </c>
      <c r="AT33" s="4">
        <f t="shared" si="11"/>
        <v>1.2492726817557806E-6</v>
      </c>
      <c r="AU33">
        <f>Original!AJ31</f>
        <v>0</v>
      </c>
      <c r="AV33" s="4">
        <f t="shared" si="12"/>
        <v>0</v>
      </c>
      <c r="AW33">
        <f>Original!AK31</f>
        <v>0</v>
      </c>
      <c r="AX33" s="4">
        <f t="shared" si="13"/>
        <v>0</v>
      </c>
      <c r="AY33">
        <f>Original!AL31</f>
        <v>0</v>
      </c>
      <c r="AZ33" s="4">
        <f t="shared" si="14"/>
        <v>0</v>
      </c>
      <c r="BA33">
        <f>Original!AM31</f>
        <v>4572813.7690182999</v>
      </c>
      <c r="BB33">
        <f>Original!AN31</f>
        <v>4460735.7194887102</v>
      </c>
      <c r="BC33" s="4">
        <f t="shared" si="15"/>
        <v>5.0898974549911042E-3</v>
      </c>
      <c r="BD33">
        <f>Original!AO31</f>
        <v>-6667531.6944884602</v>
      </c>
      <c r="BE33" s="4">
        <f t="shared" si="16"/>
        <v>-7.6079496157058155E-3</v>
      </c>
      <c r="BF33">
        <f>Original!AP31</f>
        <v>0</v>
      </c>
      <c r="BG33" s="4">
        <f t="shared" si="17"/>
        <v>0</v>
      </c>
      <c r="BH33">
        <f>Original!AQ31</f>
        <v>-2206795.97499975</v>
      </c>
      <c r="BI33"/>
      <c r="BJ33"/>
      <c r="BK33"/>
      <c r="BL33"/>
      <c r="BM33"/>
    </row>
    <row r="34" spans="1:65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Original!E32</f>
        <v>775448625.45700002</v>
      </c>
      <c r="F34">
        <f>Original!F32</f>
        <v>890992762.38199997</v>
      </c>
      <c r="G34">
        <f>Original!G32</f>
        <v>867794939.63800001</v>
      </c>
      <c r="H34">
        <f>Original!H32</f>
        <v>-23197822.7440001</v>
      </c>
      <c r="I34">
        <f>Original!I32</f>
        <v>832146345.43028498</v>
      </c>
      <c r="J34">
        <f>Original!J32</f>
        <v>-48626040.001068801</v>
      </c>
      <c r="K34">
        <f>Original!K32</f>
        <v>11402660.171233101</v>
      </c>
      <c r="L34">
        <f>Original!L32</f>
        <v>0.98121016711833198</v>
      </c>
      <c r="M34">
        <f>Original!M32</f>
        <v>2576927.7738341698</v>
      </c>
      <c r="N34">
        <f>Original!N32</f>
        <v>2.6992478295813598</v>
      </c>
      <c r="O34">
        <f>Original!P32</f>
        <v>7.6959347422291904</v>
      </c>
      <c r="P34">
        <f>Original!Q32</f>
        <v>24.827694792112901</v>
      </c>
      <c r="Q34">
        <f>Original!O32</f>
        <v>30117.225783694201</v>
      </c>
      <c r="R34">
        <f>Original!R32</f>
        <v>4.5712131544582499</v>
      </c>
      <c r="S34">
        <f>Original!S32</f>
        <v>0.94418825102680204</v>
      </c>
      <c r="T34">
        <f>Original!T32</f>
        <v>0</v>
      </c>
      <c r="U34">
        <f>Original!U32</f>
        <v>0.427754216690929</v>
      </c>
      <c r="V34">
        <f>Original!V32</f>
        <v>0</v>
      </c>
      <c r="W34">
        <f>Original!W32</f>
        <v>0</v>
      </c>
      <c r="X34">
        <f>Original!X32</f>
        <v>0</v>
      </c>
      <c r="Y34">
        <f>Original!Y32</f>
        <v>20453457.459752101</v>
      </c>
      <c r="Z34" s="4">
        <f t="shared" si="18"/>
        <v>2.3222182936327124E-2</v>
      </c>
      <c r="AA34">
        <f>Original!Z32</f>
        <v>-2782715.2980440399</v>
      </c>
      <c r="AB34" s="4">
        <f t="shared" si="19"/>
        <v>-3.1594034327963425E-3</v>
      </c>
      <c r="AC34">
        <f>Original!AA32</f>
        <v>4361507.5952781597</v>
      </c>
      <c r="AD34" s="4">
        <f t="shared" si="20"/>
        <v>4.951912284513936E-3</v>
      </c>
      <c r="AE34">
        <f>Original!AB32</f>
        <v>-46339510.660625704</v>
      </c>
      <c r="AF34" s="4">
        <f t="shared" si="21"/>
        <v>-5.2612356412526727E-2</v>
      </c>
      <c r="AG34">
        <f>Original!AD32</f>
        <v>-1005642.29796735</v>
      </c>
      <c r="AH34" s="4">
        <f t="shared" si="22"/>
        <v>-1.1417731920317219E-3</v>
      </c>
      <c r="AI34">
        <f>Original!AE32</f>
        <v>-534961.20837503299</v>
      </c>
      <c r="AJ34" s="4">
        <f t="shared" si="23"/>
        <v>-6.0737736244198775E-4</v>
      </c>
      <c r="AK34">
        <f>Original!AC32</f>
        <v>-8622411.3551319093</v>
      </c>
      <c r="AL34" s="4">
        <f t="shared" si="7"/>
        <v>-9.7896022828975679E-3</v>
      </c>
      <c r="AM34">
        <f>Original!AF32</f>
        <v>-2056143.8357573701</v>
      </c>
      <c r="AN34" s="4">
        <f t="shared" si="8"/>
        <v>-2.3344780896489914E-3</v>
      </c>
      <c r="AO34">
        <f>Original!AG32</f>
        <v>-12026000.8889725</v>
      </c>
      <c r="AP34" s="4">
        <f t="shared" si="9"/>
        <v>-1.3653925904003949E-2</v>
      </c>
      <c r="AQ34">
        <f>Original!AH32</f>
        <v>0</v>
      </c>
      <c r="AR34" s="4">
        <f t="shared" si="10"/>
        <v>0</v>
      </c>
      <c r="AS34">
        <f>Original!AI32</f>
        <v>4152.2782930153899</v>
      </c>
      <c r="AT34" s="4">
        <f t="shared" si="11"/>
        <v>4.7143602157574875E-6</v>
      </c>
      <c r="AU34">
        <f>Original!AJ32</f>
        <v>0</v>
      </c>
      <c r="AV34" s="4">
        <f t="shared" si="12"/>
        <v>0</v>
      </c>
      <c r="AW34">
        <f>Original!AK32</f>
        <v>0</v>
      </c>
      <c r="AX34" s="4">
        <f t="shared" si="13"/>
        <v>0</v>
      </c>
      <c r="AY34">
        <f>Original!AL32</f>
        <v>0</v>
      </c>
      <c r="AZ34" s="4">
        <f t="shared" si="14"/>
        <v>0</v>
      </c>
      <c r="BA34">
        <f>Original!AM32</f>
        <v>-48548268.211550601</v>
      </c>
      <c r="BB34">
        <f>Original!AN32</f>
        <v>-49029044.365173399</v>
      </c>
      <c r="BC34" s="4">
        <f t="shared" si="15"/>
        <v>-5.5665964528578762E-2</v>
      </c>
      <c r="BD34">
        <f>Original!AO32</f>
        <v>25831221.6211733</v>
      </c>
      <c r="BE34" s="4">
        <f t="shared" si="16"/>
        <v>2.932791950388251E-2</v>
      </c>
      <c r="BF34">
        <f>Original!AP32</f>
        <v>0</v>
      </c>
      <c r="BG34" s="4">
        <f t="shared" si="17"/>
        <v>0</v>
      </c>
      <c r="BH34">
        <f>Original!AQ32</f>
        <v>-23197822.7440001</v>
      </c>
      <c r="BI34"/>
      <c r="BJ34"/>
      <c r="BK34"/>
      <c r="BL34"/>
      <c r="BM34"/>
    </row>
    <row r="35" spans="1:65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Original!E33</f>
        <v>775448625.45700002</v>
      </c>
      <c r="F35">
        <f>Original!F33</f>
        <v>867794939.63800001</v>
      </c>
      <c r="G35">
        <f>Original!G33</f>
        <v>827843026.51400006</v>
      </c>
      <c r="H35">
        <f>Original!H33</f>
        <v>-39951913.124000102</v>
      </c>
      <c r="I35">
        <f>Original!I33</f>
        <v>813826119.13013196</v>
      </c>
      <c r="J35">
        <f>Original!J33</f>
        <v>-18320226.300152399</v>
      </c>
      <c r="K35">
        <f>Original!K33</f>
        <v>11828604.810118999</v>
      </c>
      <c r="L35">
        <f>Original!L33</f>
        <v>1.00502613088462</v>
      </c>
      <c r="M35">
        <f>Original!M33</f>
        <v>2610231.73642861</v>
      </c>
      <c r="N35">
        <f>Original!N33</f>
        <v>2.3953384211747801</v>
      </c>
      <c r="O35">
        <f>Original!P33</f>
        <v>7.5717069206018399</v>
      </c>
      <c r="P35">
        <f>Original!Q33</f>
        <v>24.9929333932572</v>
      </c>
      <c r="Q35">
        <f>Original!O33</f>
        <v>30943.6656512187</v>
      </c>
      <c r="R35">
        <f>Original!R33</f>
        <v>5.0693560720727504</v>
      </c>
      <c r="S35">
        <f>Original!S33</f>
        <v>1.8523315641498701</v>
      </c>
      <c r="T35">
        <f>Original!T33</f>
        <v>0</v>
      </c>
      <c r="U35">
        <f>Original!U33</f>
        <v>0.57332279102657902</v>
      </c>
      <c r="V35">
        <f>Original!V33</f>
        <v>0</v>
      </c>
      <c r="W35">
        <f>Original!W33</f>
        <v>0</v>
      </c>
      <c r="X35">
        <f>Original!X33</f>
        <v>0</v>
      </c>
      <c r="Y35">
        <f>Original!Y33</f>
        <v>22678286.5064006</v>
      </c>
      <c r="Z35" s="4">
        <f t="shared" si="18"/>
        <v>2.7252762246614382E-2</v>
      </c>
      <c r="AA35">
        <f>Original!Z33</f>
        <v>-2748477.8511641701</v>
      </c>
      <c r="AB35" s="4">
        <f t="shared" si="19"/>
        <v>-3.3028779928643338E-3</v>
      </c>
      <c r="AC35">
        <f>Original!AA33</f>
        <v>4089727.9524437902</v>
      </c>
      <c r="AD35" s="4">
        <f t="shared" si="20"/>
        <v>4.9146739331398254E-3</v>
      </c>
      <c r="AE35">
        <f>Original!AB33</f>
        <v>-16739386.789462799</v>
      </c>
      <c r="AF35" s="4">
        <f t="shared" si="21"/>
        <v>-2.01159169674743E-2</v>
      </c>
      <c r="AG35">
        <f>Original!AD33</f>
        <v>-670649.55243024998</v>
      </c>
      <c r="AH35" s="4">
        <f t="shared" si="22"/>
        <v>-8.059274142260055E-4</v>
      </c>
      <c r="AI35">
        <f>Original!AE33</f>
        <v>-606542.33038943296</v>
      </c>
      <c r="AJ35" s="4">
        <f t="shared" si="23"/>
        <v>-7.2888901540005323E-4</v>
      </c>
      <c r="AK35">
        <f>Original!AC33</f>
        <v>-5690542.62136102</v>
      </c>
      <c r="AL35" s="4">
        <f t="shared" si="7"/>
        <v>-6.8383916514330933E-3</v>
      </c>
      <c r="AM35">
        <f>Original!AF33</f>
        <v>-5962096.1660194304</v>
      </c>
      <c r="AN35" s="4">
        <f t="shared" si="8"/>
        <v>-7.1647207234162144E-3</v>
      </c>
      <c r="AO35">
        <f>Original!AG33</f>
        <v>-13457110.772321001</v>
      </c>
      <c r="AP35" s="4">
        <f t="shared" si="9"/>
        <v>-1.6171567472741372E-2</v>
      </c>
      <c r="AQ35">
        <f>Original!AH33</f>
        <v>0</v>
      </c>
      <c r="AR35" s="4">
        <f t="shared" si="10"/>
        <v>0</v>
      </c>
      <c r="AS35">
        <f>Original!AI33</f>
        <v>2849.6958885103199</v>
      </c>
      <c r="AT35" s="4">
        <f t="shared" si="11"/>
        <v>3.4245128926652963E-6</v>
      </c>
      <c r="AU35">
        <f>Original!AJ33</f>
        <v>0</v>
      </c>
      <c r="AV35" s="4">
        <f t="shared" si="12"/>
        <v>0</v>
      </c>
      <c r="AW35">
        <f>Original!AK33</f>
        <v>0</v>
      </c>
      <c r="AX35" s="4">
        <f t="shared" si="13"/>
        <v>0</v>
      </c>
      <c r="AY35">
        <f>Original!AL33</f>
        <v>0</v>
      </c>
      <c r="AZ35" s="4">
        <f t="shared" si="14"/>
        <v>0</v>
      </c>
      <c r="BA35">
        <f>Original!AM33</f>
        <v>-19103941.928415298</v>
      </c>
      <c r="BB35">
        <f>Original!AN33</f>
        <v>-19297438.236197401</v>
      </c>
      <c r="BC35" s="4">
        <f t="shared" si="15"/>
        <v>-2.3189957322013007E-2</v>
      </c>
      <c r="BD35">
        <f>Original!AO33</f>
        <v>-20654474.887802601</v>
      </c>
      <c r="BE35" s="4">
        <f t="shared" si="16"/>
        <v>-2.4820724144528468E-2</v>
      </c>
      <c r="BF35">
        <f>Original!AP33</f>
        <v>0</v>
      </c>
      <c r="BG35" s="4">
        <f t="shared" si="17"/>
        <v>0</v>
      </c>
      <c r="BH35">
        <f>Original!AQ33</f>
        <v>-39951913.124000102</v>
      </c>
      <c r="BI35"/>
      <c r="BJ35"/>
      <c r="BK35"/>
      <c r="BL35"/>
      <c r="BM35"/>
    </row>
    <row r="36" spans="1:65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Original!E34</f>
        <v>775448625.45700002</v>
      </c>
      <c r="F36">
        <f>Original!F34</f>
        <v>827843026.51400006</v>
      </c>
      <c r="G36">
        <f>Original!G34</f>
        <v>796520522.53499997</v>
      </c>
      <c r="H36">
        <f>Original!H34</f>
        <v>-31322503.978999998</v>
      </c>
      <c r="I36">
        <f>Original!I34</f>
        <v>819977261.05538702</v>
      </c>
      <c r="J36">
        <f>Original!J34</f>
        <v>6151141.9252551598</v>
      </c>
      <c r="K36">
        <f>Original!K34</f>
        <v>11985969.6563896</v>
      </c>
      <c r="L36">
        <f>Original!L34</f>
        <v>0.99553639817555595</v>
      </c>
      <c r="M36">
        <f>Original!M34</f>
        <v>2642709.1613131398</v>
      </c>
      <c r="N36">
        <f>Original!N34</f>
        <v>2.60767015474792</v>
      </c>
      <c r="O36">
        <f>Original!P34</f>
        <v>7.3261402183608597</v>
      </c>
      <c r="P36">
        <f>Original!Q34</f>
        <v>24.858717913647698</v>
      </c>
      <c r="Q36">
        <f>Original!O34</f>
        <v>31102.423945609899</v>
      </c>
      <c r="R36">
        <f>Original!R34</f>
        <v>5.2575981279000201</v>
      </c>
      <c r="S36">
        <f>Original!S34</f>
        <v>2.77403163611738</v>
      </c>
      <c r="T36">
        <f>Original!T34</f>
        <v>0</v>
      </c>
      <c r="U36">
        <f>Original!U34</f>
        <v>0.68961355693843596</v>
      </c>
      <c r="V36">
        <f>Original!V34</f>
        <v>0</v>
      </c>
      <c r="W36">
        <f>Original!W34</f>
        <v>0</v>
      </c>
      <c r="X36">
        <f>Original!X34</f>
        <v>0</v>
      </c>
      <c r="Y36">
        <f>Original!Y34</f>
        <v>8108627.17431024</v>
      </c>
      <c r="Z36" s="4">
        <f t="shared" si="18"/>
        <v>9.9635867953921722E-3</v>
      </c>
      <c r="AA36">
        <f>Original!Z34</f>
        <v>1146660.7009022201</v>
      </c>
      <c r="AB36" s="4">
        <f t="shared" si="19"/>
        <v>1.4089750549267728E-3</v>
      </c>
      <c r="AC36">
        <f>Original!AA34</f>
        <v>4140337.6951481998</v>
      </c>
      <c r="AD36" s="4">
        <f t="shared" si="20"/>
        <v>5.0874966996311824E-3</v>
      </c>
      <c r="AE36">
        <f>Original!AB34</f>
        <v>11577129.256961901</v>
      </c>
      <c r="AF36" s="4">
        <f t="shared" si="21"/>
        <v>1.4225556276488468E-2</v>
      </c>
      <c r="AG36">
        <f>Original!AD34</f>
        <v>-1278582.3643591399</v>
      </c>
      <c r="AH36" s="4">
        <f t="shared" si="22"/>
        <v>-1.5710756073124912E-3</v>
      </c>
      <c r="AI36">
        <f>Original!AE34</f>
        <v>-811306.25024772703</v>
      </c>
      <c r="AJ36" s="4">
        <f t="shared" si="23"/>
        <v>-9.9690367656779283E-4</v>
      </c>
      <c r="AK36">
        <f>Original!AC34</f>
        <v>-1108302.3474642499</v>
      </c>
      <c r="AL36" s="4">
        <f t="shared" si="7"/>
        <v>-1.3618417023145836E-3</v>
      </c>
      <c r="AM36">
        <f>Original!AF34</f>
        <v>-2341791.2394666602</v>
      </c>
      <c r="AN36" s="4">
        <f t="shared" si="8"/>
        <v>-2.8775080873168738E-3</v>
      </c>
      <c r="AO36">
        <f>Original!AG34</f>
        <v>-12923310.4015883</v>
      </c>
      <c r="AP36" s="4">
        <f t="shared" si="9"/>
        <v>-1.5879694811714251E-2</v>
      </c>
      <c r="AQ36">
        <f>Original!AH34</f>
        <v>0</v>
      </c>
      <c r="AR36" s="4">
        <f t="shared" si="10"/>
        <v>0</v>
      </c>
      <c r="AS36">
        <f>Original!AI34</f>
        <v>2103.96937006195</v>
      </c>
      <c r="AT36" s="4">
        <f t="shared" si="11"/>
        <v>2.5852812051680077E-6</v>
      </c>
      <c r="AU36">
        <f>Original!AJ34</f>
        <v>0</v>
      </c>
      <c r="AV36" s="4">
        <f t="shared" si="12"/>
        <v>0</v>
      </c>
      <c r="AW36">
        <f>Original!AK34</f>
        <v>0</v>
      </c>
      <c r="AX36" s="4">
        <f t="shared" si="13"/>
        <v>0</v>
      </c>
      <c r="AY36">
        <f>Original!AL34</f>
        <v>0</v>
      </c>
      <c r="AZ36" s="4">
        <f t="shared" si="14"/>
        <v>0</v>
      </c>
      <c r="BA36">
        <f>Original!AM34</f>
        <v>6511566.1935665198</v>
      </c>
      <c r="BB36">
        <f>Original!AN34</f>
        <v>6174029.4727320597</v>
      </c>
      <c r="BC36" s="4">
        <f t="shared" si="15"/>
        <v>7.5864233496600562E-3</v>
      </c>
      <c r="BD36">
        <f>Original!AO34</f>
        <v>-37496533.451732002</v>
      </c>
      <c r="BE36" s="4">
        <f t="shared" si="16"/>
        <v>-4.6074379490069248E-2</v>
      </c>
      <c r="BF36">
        <f>Original!AP34</f>
        <v>0</v>
      </c>
      <c r="BG36" s="4">
        <f t="shared" si="17"/>
        <v>0</v>
      </c>
      <c r="BH36">
        <f>Original!AQ34</f>
        <v>-31322503.978999998</v>
      </c>
      <c r="BI36"/>
      <c r="BJ36"/>
      <c r="BK36"/>
      <c r="BL36"/>
      <c r="BM36"/>
    </row>
    <row r="37" spans="1:65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Original!E35</f>
        <v>775448625.45700002</v>
      </c>
      <c r="F37">
        <f>Original!F35</f>
        <v>796520522.53499997</v>
      </c>
      <c r="G37">
        <f>Original!G35</f>
        <v>777066489.91799998</v>
      </c>
      <c r="H37">
        <f>Original!H35</f>
        <v>-19454032.616999701</v>
      </c>
      <c r="I37">
        <f>Original!I35</f>
        <v>817655125.36025703</v>
      </c>
      <c r="J37">
        <f>Original!J35</f>
        <v>-2322135.6951305601</v>
      </c>
      <c r="K37">
        <f>Original!K35</f>
        <v>12247610.9709538</v>
      </c>
      <c r="L37">
        <f>Original!L35</f>
        <v>0.987554746676508</v>
      </c>
      <c r="M37">
        <f>Original!M35</f>
        <v>2655728.56039275</v>
      </c>
      <c r="N37">
        <f>Original!N35</f>
        <v>2.8864564839388902</v>
      </c>
      <c r="O37">
        <f>Original!P35</f>
        <v>7.0879691005438703</v>
      </c>
      <c r="P37">
        <f>Original!Q35</f>
        <v>24.806038022324199</v>
      </c>
      <c r="Q37">
        <f>Original!O35</f>
        <v>31532.814814285601</v>
      </c>
      <c r="R37">
        <f>Original!R35</f>
        <v>5.5432053042089198</v>
      </c>
      <c r="S37">
        <f>Original!S35</f>
        <v>3.7500741197496801</v>
      </c>
      <c r="T37">
        <f>Original!T35</f>
        <v>0</v>
      </c>
      <c r="U37">
        <f>Original!U35</f>
        <v>0.80823387664780699</v>
      </c>
      <c r="V37">
        <f>Original!V35</f>
        <v>0.40170199484588898</v>
      </c>
      <c r="W37">
        <f>Original!W35</f>
        <v>0</v>
      </c>
      <c r="X37">
        <f>Original!X35</f>
        <v>0</v>
      </c>
      <c r="Y37">
        <f>Original!Y35</f>
        <v>11146306.5813608</v>
      </c>
      <c r="Z37" s="4">
        <f t="shared" si="18"/>
        <v>1.3593433758168448E-2</v>
      </c>
      <c r="AA37">
        <f>Original!Z35</f>
        <v>1715070.1828638101</v>
      </c>
      <c r="AB37" s="4">
        <f t="shared" si="19"/>
        <v>2.091607004633708E-3</v>
      </c>
      <c r="AC37">
        <f>Original!AA35</f>
        <v>3643395.5775634302</v>
      </c>
      <c r="AD37" s="4">
        <f t="shared" si="20"/>
        <v>4.4432885527508912E-3</v>
      </c>
      <c r="AE37">
        <f>Original!AB35</f>
        <v>13490136.775823999</v>
      </c>
      <c r="AF37" s="4">
        <f t="shared" si="21"/>
        <v>1.6451842528487848E-2</v>
      </c>
      <c r="AG37">
        <f>Original!AD35</f>
        <v>-1056464.3814113601</v>
      </c>
      <c r="AH37" s="4">
        <f t="shared" si="22"/>
        <v>-1.2884069249086154E-3</v>
      </c>
      <c r="AI37">
        <f>Original!AE35</f>
        <v>-707483.77370932396</v>
      </c>
      <c r="AJ37" s="4">
        <f t="shared" si="23"/>
        <v>-8.6280901594603548E-4</v>
      </c>
      <c r="AK37">
        <f>Original!AC35</f>
        <v>-2641477.0053735799</v>
      </c>
      <c r="AL37" s="4">
        <f t="shared" ref="AL37:AL68" si="24">AK37/$I36</f>
        <v>-3.2214027520394324E-3</v>
      </c>
      <c r="AM37">
        <f>Original!AF35</f>
        <v>-3050274.7269165399</v>
      </c>
      <c r="AN37" s="4">
        <f t="shared" ref="AN37:AN68" si="25">AM37/$I36</f>
        <v>-3.7199503837344861E-3</v>
      </c>
      <c r="AO37">
        <f>Original!AG35</f>
        <v>-13298786.340250099</v>
      </c>
      <c r="AP37" s="4">
        <f t="shared" ref="AP37:AP68" si="26">AO37/$I36</f>
        <v>-1.621848186757438E-2</v>
      </c>
      <c r="AQ37">
        <f>Original!AH35</f>
        <v>0</v>
      </c>
      <c r="AR37" s="4">
        <f t="shared" ref="AR37:AR68" si="27">AQ37/$I36</f>
        <v>0</v>
      </c>
      <c r="AS37">
        <f>Original!AI35</f>
        <v>2002.4560972926599</v>
      </c>
      <c r="AT37" s="4">
        <f t="shared" ref="AT37:AT68" si="28">AS37/$I36</f>
        <v>2.4420873509532601E-6</v>
      </c>
      <c r="AU37">
        <f>Original!AJ35</f>
        <v>-11604010.065201201</v>
      </c>
      <c r="AV37" s="4">
        <f t="shared" ref="AV37:AV68" si="29">AU37/$I36</f>
        <v>-1.4151624217317636E-2</v>
      </c>
      <c r="AW37">
        <f>Original!AK35</f>
        <v>0</v>
      </c>
      <c r="AX37" s="4">
        <f t="shared" ref="AX37:AX68" si="30">AW37/$I36</f>
        <v>0</v>
      </c>
      <c r="AY37">
        <f>Original!AL35</f>
        <v>0</v>
      </c>
      <c r="AZ37" s="4">
        <f t="shared" ref="AZ37:AZ68" si="31">AY37/$I36</f>
        <v>0</v>
      </c>
      <c r="BA37">
        <f>Original!AM35</f>
        <v>-2361584.7191527602</v>
      </c>
      <c r="BB37">
        <f>Original!AN35</f>
        <v>-2825102.58390821</v>
      </c>
      <c r="BC37" s="4">
        <f t="shared" ref="BC37:BC68" si="32">BB37/$I36</f>
        <v>-3.4453425943446777E-3</v>
      </c>
      <c r="BD37">
        <f>Original!AO35</f>
        <v>-16628930.0330915</v>
      </c>
      <c r="BE37" s="4">
        <f t="shared" ref="BE37:BE68" si="33">BD37/$I36</f>
        <v>-2.0279745333045603E-2</v>
      </c>
      <c r="BF37">
        <f>Original!AP35</f>
        <v>0</v>
      </c>
      <c r="BG37" s="4">
        <f t="shared" ref="BG37:BG68" si="34">BF37/$I36</f>
        <v>0</v>
      </c>
      <c r="BH37">
        <f>Original!AQ35</f>
        <v>-19454032.616999701</v>
      </c>
      <c r="BI37"/>
      <c r="BJ37"/>
      <c r="BK37"/>
      <c r="BL37"/>
      <c r="BM37"/>
    </row>
    <row r="38" spans="1:65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Original!E36</f>
        <v>113583597.64120001</v>
      </c>
      <c r="F38">
        <f>Original!F36</f>
        <v>0</v>
      </c>
      <c r="G38">
        <f>Original!G36</f>
        <v>113583597.64120001</v>
      </c>
      <c r="H38">
        <f>Original!H36</f>
        <v>0</v>
      </c>
      <c r="I38">
        <f>Original!I36</f>
        <v>109245648.449131</v>
      </c>
      <c r="J38">
        <f>Original!J36</f>
        <v>0</v>
      </c>
      <c r="K38">
        <f>Original!K36</f>
        <v>0</v>
      </c>
      <c r="L38">
        <f>Original!L36</f>
        <v>0</v>
      </c>
      <c r="M38">
        <f>Original!M36</f>
        <v>0</v>
      </c>
      <c r="N38">
        <f>Original!N36</f>
        <v>0</v>
      </c>
      <c r="O38">
        <f>Original!P36</f>
        <v>0</v>
      </c>
      <c r="P38">
        <f>Original!Q36</f>
        <v>0</v>
      </c>
      <c r="Q38">
        <f>Original!O36</f>
        <v>0</v>
      </c>
      <c r="R38">
        <f>Original!R36</f>
        <v>0</v>
      </c>
      <c r="S38">
        <f>Original!S36</f>
        <v>0</v>
      </c>
      <c r="T38">
        <f>Original!T36</f>
        <v>0</v>
      </c>
      <c r="U38">
        <f>Original!U36</f>
        <v>0</v>
      </c>
      <c r="V38">
        <f>Original!V36</f>
        <v>0</v>
      </c>
      <c r="W38">
        <f>Original!W36</f>
        <v>0</v>
      </c>
      <c r="X38">
        <f>Original!X36</f>
        <v>0</v>
      </c>
      <c r="Y38">
        <f>Original!Y36</f>
        <v>0</v>
      </c>
      <c r="Z38" s="4"/>
      <c r="AA38">
        <f>Original!Z36</f>
        <v>0</v>
      </c>
      <c r="AB38" s="4"/>
      <c r="AC38">
        <f>Original!AA36</f>
        <v>0</v>
      </c>
      <c r="AD38" s="4"/>
      <c r="AE38">
        <f>Original!AB36</f>
        <v>0</v>
      </c>
      <c r="AF38" s="4"/>
      <c r="AG38">
        <f>Original!AD36</f>
        <v>0</v>
      </c>
      <c r="AH38" s="4"/>
      <c r="AI38">
        <f>Original!AE36</f>
        <v>0</v>
      </c>
      <c r="AJ38" s="4"/>
      <c r="AK38">
        <f>Original!AC36</f>
        <v>0</v>
      </c>
      <c r="AL38" s="4">
        <f t="shared" si="24"/>
        <v>0</v>
      </c>
      <c r="AM38">
        <f>Original!AF36</f>
        <v>0</v>
      </c>
      <c r="AN38" s="4">
        <f t="shared" si="25"/>
        <v>0</v>
      </c>
      <c r="AO38">
        <f>Original!AG36</f>
        <v>0</v>
      </c>
      <c r="AP38" s="4">
        <f t="shared" si="26"/>
        <v>0</v>
      </c>
      <c r="AQ38">
        <f>Original!AH36</f>
        <v>0</v>
      </c>
      <c r="AR38" s="4">
        <f t="shared" si="27"/>
        <v>0</v>
      </c>
      <c r="AS38">
        <f>Original!AI36</f>
        <v>0</v>
      </c>
      <c r="AT38" s="4">
        <f t="shared" si="28"/>
        <v>0</v>
      </c>
      <c r="AU38">
        <f>Original!AJ36</f>
        <v>0</v>
      </c>
      <c r="AV38" s="4">
        <f t="shared" si="29"/>
        <v>0</v>
      </c>
      <c r="AW38">
        <f>Original!AK36</f>
        <v>0</v>
      </c>
      <c r="AX38" s="4">
        <f t="shared" si="30"/>
        <v>0</v>
      </c>
      <c r="AY38">
        <f>Original!AL36</f>
        <v>0</v>
      </c>
      <c r="AZ38" s="4">
        <f t="shared" si="31"/>
        <v>0</v>
      </c>
      <c r="BA38">
        <f>Original!AM36</f>
        <v>0</v>
      </c>
      <c r="BB38">
        <f>Original!AN36</f>
        <v>0</v>
      </c>
      <c r="BC38" s="4">
        <f t="shared" si="32"/>
        <v>0</v>
      </c>
      <c r="BD38">
        <f>Original!AO36</f>
        <v>0</v>
      </c>
      <c r="BE38" s="4">
        <f t="shared" si="33"/>
        <v>0</v>
      </c>
      <c r="BF38">
        <f>Original!AP36</f>
        <v>113583597.64120001</v>
      </c>
      <c r="BG38" s="4">
        <f t="shared" si="34"/>
        <v>0.13891382089870141</v>
      </c>
      <c r="BH38">
        <f>Original!AQ36</f>
        <v>113583597.64120001</v>
      </c>
      <c r="BI38"/>
      <c r="BJ38"/>
      <c r="BK38"/>
      <c r="BL38"/>
      <c r="BM38"/>
    </row>
    <row r="39" spans="1:65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Original!E37</f>
        <v>133957511.4131</v>
      </c>
      <c r="F39">
        <f>Original!F37</f>
        <v>113583597.64120001</v>
      </c>
      <c r="G39">
        <f>Original!G37</f>
        <v>139074874.7464</v>
      </c>
      <c r="H39">
        <f>Original!H37</f>
        <v>5117363.3333000001</v>
      </c>
      <c r="I39">
        <f>Original!I37</f>
        <v>135618833.67006099</v>
      </c>
      <c r="J39">
        <f>Original!J37</f>
        <v>8081841.5526411096</v>
      </c>
      <c r="K39">
        <f>Original!K37</f>
        <v>2265456.5114903199</v>
      </c>
      <c r="L39">
        <f>Original!L37</f>
        <v>0.918216519797453</v>
      </c>
      <c r="M39">
        <f>Original!M37</f>
        <v>638112.00147658505</v>
      </c>
      <c r="N39">
        <f>Original!N37</f>
        <v>2.18924798233583</v>
      </c>
      <c r="O39">
        <f>Original!P37</f>
        <v>6.7775693668555101</v>
      </c>
      <c r="P39">
        <f>Original!Q37</f>
        <v>19.288656211301898</v>
      </c>
      <c r="Q39">
        <f>Original!O37</f>
        <v>33221.541713243299</v>
      </c>
      <c r="R39">
        <f>Original!R37</f>
        <v>3.29615425837875</v>
      </c>
      <c r="S39">
        <f>Original!S37</f>
        <v>0</v>
      </c>
      <c r="T39">
        <f>Original!T37</f>
        <v>0</v>
      </c>
      <c r="U39">
        <f>Original!U37</f>
        <v>2.4965189154841701E-2</v>
      </c>
      <c r="V39">
        <f>Original!V37</f>
        <v>0</v>
      </c>
      <c r="W39">
        <f>Original!W37</f>
        <v>0</v>
      </c>
      <c r="X39">
        <f>Original!X37</f>
        <v>0</v>
      </c>
      <c r="Y39">
        <f>Original!Y37</f>
        <v>2693782.1046151798</v>
      </c>
      <c r="Z39" s="4">
        <f t="shared" ref="Z39:Z54" si="35">Y39/$I38</f>
        <v>2.4658026592880807E-2</v>
      </c>
      <c r="AA39">
        <f>Original!Z37</f>
        <v>1047856.18389138</v>
      </c>
      <c r="AB39" s="4">
        <f t="shared" ref="AB39:AB54" si="36">AA39/$I38</f>
        <v>9.5917430009059106E-3</v>
      </c>
      <c r="AC39">
        <f>Original!AA37</f>
        <v>1208762.0033867301</v>
      </c>
      <c r="AD39" s="4">
        <f t="shared" ref="AD39:AD54" si="37">AC39/$I38</f>
        <v>1.1064623813822446E-2</v>
      </c>
      <c r="AE39">
        <f>Original!AB37</f>
        <v>2167113.02003515</v>
      </c>
      <c r="AF39" s="4">
        <f t="shared" ref="AF39:AF54" si="38">AE39/$I38</f>
        <v>1.9837064915626746E-2</v>
      </c>
      <c r="AG39">
        <f>Original!AD37</f>
        <v>100237.784830797</v>
      </c>
      <c r="AH39" s="4">
        <f t="shared" ref="AH39:AH54" si="39">AG39/$I38</f>
        <v>9.175448748191704E-4</v>
      </c>
      <c r="AI39">
        <f>Original!AE37</f>
        <v>-947728.39232071</v>
      </c>
      <c r="AJ39" s="4">
        <f t="shared" ref="AJ39:AJ54" si="40">AI39/$I38</f>
        <v>-8.6752049694868074E-3</v>
      </c>
      <c r="AK39">
        <f>Original!AC37</f>
        <v>970210.84951937199</v>
      </c>
      <c r="AL39" s="4">
        <f t="shared" si="24"/>
        <v>8.881002248534775E-3</v>
      </c>
      <c r="AM39">
        <f>Original!AF37</f>
        <v>0</v>
      </c>
      <c r="AN39" s="4">
        <f t="shared" si="25"/>
        <v>0</v>
      </c>
      <c r="AO39">
        <f>Original!AG37</f>
        <v>0</v>
      </c>
      <c r="AP39" s="4">
        <f t="shared" si="26"/>
        <v>0</v>
      </c>
      <c r="AQ39">
        <f>Original!AH37</f>
        <v>0</v>
      </c>
      <c r="AR39" s="4">
        <f t="shared" si="27"/>
        <v>0</v>
      </c>
      <c r="AS39">
        <f>Original!AI37</f>
        <v>0</v>
      </c>
      <c r="AT39" s="4">
        <f t="shared" si="28"/>
        <v>0</v>
      </c>
      <c r="AU39">
        <f>Original!AJ37</f>
        <v>0</v>
      </c>
      <c r="AV39" s="4">
        <f t="shared" si="29"/>
        <v>0</v>
      </c>
      <c r="AW39">
        <f>Original!AK37</f>
        <v>0</v>
      </c>
      <c r="AX39" s="4">
        <f t="shared" si="30"/>
        <v>0</v>
      </c>
      <c r="AY39">
        <f>Original!AL37</f>
        <v>0</v>
      </c>
      <c r="AZ39" s="4">
        <f t="shared" si="31"/>
        <v>0</v>
      </c>
      <c r="BA39">
        <f>Original!AM37</f>
        <v>7240233.5539579298</v>
      </c>
      <c r="BB39">
        <f>Original!AN37</f>
        <v>8294543.4939479502</v>
      </c>
      <c r="BC39" s="4">
        <f t="shared" si="32"/>
        <v>7.5925619113425935E-2</v>
      </c>
      <c r="BD39">
        <f>Original!AO37</f>
        <v>-3177180.1606479501</v>
      </c>
      <c r="BE39" s="4">
        <f t="shared" si="33"/>
        <v>-2.9082899005605411E-2</v>
      </c>
      <c r="BF39">
        <f>Original!AP37</f>
        <v>20373913.771899901</v>
      </c>
      <c r="BG39" s="4">
        <f t="shared" si="34"/>
        <v>0.18649634160381945</v>
      </c>
      <c r="BH39">
        <f>Original!AQ37</f>
        <v>25491277.1052</v>
      </c>
      <c r="BI39"/>
      <c r="BJ39"/>
      <c r="BK39"/>
      <c r="BL39"/>
      <c r="BM39"/>
    </row>
    <row r="40" spans="1:65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Original!E38</f>
        <v>163114826.1383</v>
      </c>
      <c r="F40">
        <f>Original!F38</f>
        <v>138048536.7464</v>
      </c>
      <c r="G40">
        <f>Original!G38</f>
        <v>162359117.5756</v>
      </c>
      <c r="H40">
        <f>Original!H38</f>
        <v>-5873071.89600001</v>
      </c>
      <c r="I40">
        <f>Original!I38</f>
        <v>164937231.42614499</v>
      </c>
      <c r="J40">
        <f>Original!J38</f>
        <v>3079323.82026261</v>
      </c>
      <c r="K40">
        <f>Original!K38</f>
        <v>2097333.6131035802</v>
      </c>
      <c r="L40">
        <f>Original!L38</f>
        <v>0.99050799084960195</v>
      </c>
      <c r="M40">
        <f>Original!M38</f>
        <v>608478.99393414403</v>
      </c>
      <c r="N40">
        <f>Original!N38</f>
        <v>2.5121135384684998</v>
      </c>
      <c r="O40">
        <f>Original!P38</f>
        <v>6.7456054070306397</v>
      </c>
      <c r="P40">
        <f>Original!Q38</f>
        <v>19.143378077024199</v>
      </c>
      <c r="Q40">
        <f>Original!O38</f>
        <v>31890.056297266401</v>
      </c>
      <c r="R40">
        <f>Original!R38</f>
        <v>3.2952414629937898</v>
      </c>
      <c r="S40">
        <f>Original!S38</f>
        <v>0</v>
      </c>
      <c r="T40">
        <f>Original!T38</f>
        <v>0</v>
      </c>
      <c r="U40">
        <f>Original!U38</f>
        <v>2.4567793907373198E-2</v>
      </c>
      <c r="V40">
        <f>Original!V38</f>
        <v>0</v>
      </c>
      <c r="W40">
        <f>Original!W38</f>
        <v>0</v>
      </c>
      <c r="X40">
        <f>Original!X38</f>
        <v>0</v>
      </c>
      <c r="Y40">
        <f>Original!Y38</f>
        <v>-2753379.9984412398</v>
      </c>
      <c r="Z40" s="4">
        <f t="shared" si="35"/>
        <v>-2.0302342410197793E-2</v>
      </c>
      <c r="AA40">
        <f>Original!Z38</f>
        <v>-1651660.6533351401</v>
      </c>
      <c r="AB40" s="4">
        <f t="shared" si="36"/>
        <v>-1.2178696783024747E-2</v>
      </c>
      <c r="AC40">
        <f>Original!AA38</f>
        <v>1754307.6190561701</v>
      </c>
      <c r="AD40" s="4">
        <f t="shared" si="37"/>
        <v>1.2935575182161801E-2</v>
      </c>
      <c r="AE40">
        <f>Original!AB38</f>
        <v>3044777.7120653</v>
      </c>
      <c r="AF40" s="4">
        <f t="shared" si="38"/>
        <v>2.2450994671379926E-2</v>
      </c>
      <c r="AG40">
        <f>Original!AD38</f>
        <v>83238.409080693295</v>
      </c>
      <c r="AH40" s="4">
        <f t="shared" si="39"/>
        <v>6.1376732735513029E-4</v>
      </c>
      <c r="AI40">
        <f>Original!AE38</f>
        <v>-1012308.63302785</v>
      </c>
      <c r="AJ40" s="4">
        <f t="shared" si="40"/>
        <v>-7.4643661623770893E-3</v>
      </c>
      <c r="AK40">
        <f>Original!AC38</f>
        <v>1551359.4235304899</v>
      </c>
      <c r="AL40" s="4">
        <f t="shared" si="24"/>
        <v>1.1439114918984632E-2</v>
      </c>
      <c r="AM40">
        <f>Original!AF38</f>
        <v>0</v>
      </c>
      <c r="AN40" s="4">
        <f t="shared" si="25"/>
        <v>0</v>
      </c>
      <c r="AO40">
        <f>Original!AG38</f>
        <v>0</v>
      </c>
      <c r="AP40" s="4">
        <f t="shared" si="26"/>
        <v>0</v>
      </c>
      <c r="AQ40">
        <f>Original!AH38</f>
        <v>0</v>
      </c>
      <c r="AR40" s="4">
        <f t="shared" si="27"/>
        <v>0</v>
      </c>
      <c r="AS40">
        <f>Original!AI38</f>
        <v>0</v>
      </c>
      <c r="AT40" s="4">
        <f t="shared" si="28"/>
        <v>0</v>
      </c>
      <c r="AU40">
        <f>Original!AJ38</f>
        <v>0</v>
      </c>
      <c r="AV40" s="4">
        <f t="shared" si="29"/>
        <v>0</v>
      </c>
      <c r="AW40">
        <f>Original!AK38</f>
        <v>0</v>
      </c>
      <c r="AX40" s="4">
        <f t="shared" si="30"/>
        <v>0</v>
      </c>
      <c r="AY40">
        <f>Original!AL38</f>
        <v>0</v>
      </c>
      <c r="AZ40" s="4">
        <f t="shared" si="31"/>
        <v>0</v>
      </c>
      <c r="BA40">
        <f>Original!AM38</f>
        <v>1016333.87892841</v>
      </c>
      <c r="BB40">
        <f>Original!AN38</f>
        <v>1925318.4093048</v>
      </c>
      <c r="BC40" s="4">
        <f t="shared" si="32"/>
        <v>1.4196541565818158E-2</v>
      </c>
      <c r="BD40">
        <f>Original!AO38</f>
        <v>-7798390.3053048104</v>
      </c>
      <c r="BE40" s="4">
        <f t="shared" si="33"/>
        <v>-5.7502266420289758E-2</v>
      </c>
      <c r="BF40">
        <f>Original!AP38</f>
        <v>30183652.725200001</v>
      </c>
      <c r="BG40" s="4">
        <f t="shared" si="34"/>
        <v>0.22256239718616086</v>
      </c>
      <c r="BH40">
        <f>Original!AQ38</f>
        <v>24310580.829199899</v>
      </c>
      <c r="BI40"/>
      <c r="BJ40"/>
      <c r="BK40"/>
      <c r="BL40"/>
      <c r="BM40"/>
    </row>
    <row r="41" spans="1:65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Original!E39</f>
        <v>180324689.3863</v>
      </c>
      <c r="F41">
        <f>Original!F39</f>
        <v>162359117.5756</v>
      </c>
      <c r="G41">
        <f>Original!G39</f>
        <v>190571347.61199999</v>
      </c>
      <c r="H41">
        <f>Original!H39</f>
        <v>11002366.7884</v>
      </c>
      <c r="I41">
        <f>Original!I39</f>
        <v>195163973.30944699</v>
      </c>
      <c r="J41">
        <f>Original!J39</f>
        <v>14062675.2457403</v>
      </c>
      <c r="K41">
        <f>Original!K39</f>
        <v>2097972.37121221</v>
      </c>
      <c r="L41">
        <f>Original!L39</f>
        <v>0.87866411981963299</v>
      </c>
      <c r="M41">
        <f>Original!M39</f>
        <v>595868.66788757697</v>
      </c>
      <c r="N41">
        <f>Original!N39</f>
        <v>2.9686698503731899</v>
      </c>
      <c r="O41">
        <f>Original!P39</f>
        <v>6.9001476643897499</v>
      </c>
      <c r="P41">
        <f>Original!Q39</f>
        <v>18.486615939527201</v>
      </c>
      <c r="Q41">
        <f>Original!O39</f>
        <v>29765.883994886</v>
      </c>
      <c r="R41">
        <f>Original!R39</f>
        <v>3.2075640566660999</v>
      </c>
      <c r="S41">
        <f>Original!S39</f>
        <v>0</v>
      </c>
      <c r="T41">
        <f>Original!T39</f>
        <v>0</v>
      </c>
      <c r="U41">
        <f>Original!U39</f>
        <v>2.03253876300688E-2</v>
      </c>
      <c r="V41">
        <f>Original!V39</f>
        <v>0</v>
      </c>
      <c r="W41">
        <f>Original!W39</f>
        <v>0</v>
      </c>
      <c r="X41">
        <f>Original!X39</f>
        <v>0</v>
      </c>
      <c r="Y41">
        <f>Original!Y39</f>
        <v>4130745.9047109601</v>
      </c>
      <c r="Z41" s="4">
        <f t="shared" si="35"/>
        <v>2.5044350926677287E-2</v>
      </c>
      <c r="AA41">
        <f>Original!Z39</f>
        <v>1224418.8602613299</v>
      </c>
      <c r="AB41" s="4">
        <f t="shared" si="36"/>
        <v>7.4235443973096876E-3</v>
      </c>
      <c r="AC41">
        <f>Original!AA39</f>
        <v>2124759.4838145901</v>
      </c>
      <c r="AD41" s="4">
        <f t="shared" si="37"/>
        <v>1.2882230806487179E-2</v>
      </c>
      <c r="AE41">
        <f>Original!AB39</f>
        <v>4786090.4139284603</v>
      </c>
      <c r="AF41" s="4">
        <f t="shared" si="38"/>
        <v>2.9017647334959415E-2</v>
      </c>
      <c r="AG41">
        <f>Original!AD39</f>
        <v>173654.133373927</v>
      </c>
      <c r="AH41" s="4">
        <f t="shared" si="39"/>
        <v>1.0528498136679664E-3</v>
      </c>
      <c r="AI41">
        <f>Original!AE39</f>
        <v>-1032871.38094688</v>
      </c>
      <c r="AJ41" s="4">
        <f t="shared" si="40"/>
        <v>-6.2622087931030633E-3</v>
      </c>
      <c r="AK41">
        <f>Original!AC39</f>
        <v>1723787.36014895</v>
      </c>
      <c r="AL41" s="4">
        <f t="shared" si="24"/>
        <v>1.0451171910938868E-2</v>
      </c>
      <c r="AM41">
        <f>Original!AF39</f>
        <v>0</v>
      </c>
      <c r="AN41" s="4">
        <f t="shared" si="25"/>
        <v>0</v>
      </c>
      <c r="AO41">
        <f>Original!AG39</f>
        <v>0</v>
      </c>
      <c r="AP41" s="4">
        <f t="shared" si="26"/>
        <v>0</v>
      </c>
      <c r="AQ41">
        <f>Original!AH39</f>
        <v>0</v>
      </c>
      <c r="AR41" s="4">
        <f t="shared" si="27"/>
        <v>0</v>
      </c>
      <c r="AS41">
        <f>Original!AI39</f>
        <v>0</v>
      </c>
      <c r="AT41" s="4">
        <f t="shared" si="28"/>
        <v>0</v>
      </c>
      <c r="AU41">
        <f>Original!AJ39</f>
        <v>0</v>
      </c>
      <c r="AV41" s="4">
        <f t="shared" si="29"/>
        <v>0</v>
      </c>
      <c r="AW41">
        <f>Original!AK39</f>
        <v>0</v>
      </c>
      <c r="AX41" s="4">
        <f t="shared" si="30"/>
        <v>0</v>
      </c>
      <c r="AY41">
        <f>Original!AL39</f>
        <v>0</v>
      </c>
      <c r="AZ41" s="4">
        <f t="shared" si="31"/>
        <v>0</v>
      </c>
      <c r="BA41">
        <f>Original!AM39</f>
        <v>13130584.775291299</v>
      </c>
      <c r="BB41">
        <f>Original!AN39</f>
        <v>14629724.845178399</v>
      </c>
      <c r="BC41" s="4">
        <f t="shared" si="32"/>
        <v>8.869874144655597E-2</v>
      </c>
      <c r="BD41">
        <f>Original!AO39</f>
        <v>-3627358.05677843</v>
      </c>
      <c r="BE41" s="4">
        <f t="shared" si="33"/>
        <v>-2.199235445759665E-2</v>
      </c>
      <c r="BF41">
        <f>Original!AP39</f>
        <v>17209863.247999899</v>
      </c>
      <c r="BG41" s="4">
        <f t="shared" si="34"/>
        <v>0.10434189478744871</v>
      </c>
      <c r="BH41">
        <f>Original!AQ39</f>
        <v>28212230.036400001</v>
      </c>
      <c r="BI41"/>
      <c r="BJ41"/>
      <c r="BK41"/>
      <c r="BL41"/>
      <c r="BM41"/>
    </row>
    <row r="42" spans="1:65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Original!E40</f>
        <v>194257641.52399999</v>
      </c>
      <c r="F42">
        <f>Original!F40</f>
        <v>190571347.61199999</v>
      </c>
      <c r="G42">
        <f>Original!G40</f>
        <v>221173784.24860001</v>
      </c>
      <c r="H42">
        <f>Original!H40</f>
        <v>16669484.4989</v>
      </c>
      <c r="I42">
        <f>Original!I40</f>
        <v>226374643.225876</v>
      </c>
      <c r="J42">
        <f>Original!J40</f>
        <v>16511609.365434101</v>
      </c>
      <c r="K42">
        <f>Original!K40</f>
        <v>2145279.3820684701</v>
      </c>
      <c r="L42">
        <f>Original!L40</f>
        <v>0.88162716830023402</v>
      </c>
      <c r="M42">
        <f>Original!M40</f>
        <v>646955.775611841</v>
      </c>
      <c r="N42">
        <f>Original!N40</f>
        <v>3.2567545725869298</v>
      </c>
      <c r="O42">
        <f>Original!P40</f>
        <v>7.1032681495521697</v>
      </c>
      <c r="P42">
        <f>Original!Q40</f>
        <v>16.996885865113601</v>
      </c>
      <c r="Q42">
        <f>Original!O40</f>
        <v>28068.838739857802</v>
      </c>
      <c r="R42">
        <f>Original!R40</f>
        <v>3.53027355902874</v>
      </c>
      <c r="S42">
        <f>Original!S40</f>
        <v>0</v>
      </c>
      <c r="T42">
        <f>Original!T40</f>
        <v>0</v>
      </c>
      <c r="U42">
        <f>Original!U40</f>
        <v>1.8191485989060101E-2</v>
      </c>
      <c r="V42">
        <f>Original!V40</f>
        <v>0</v>
      </c>
      <c r="W42">
        <f>Original!W40</f>
        <v>0</v>
      </c>
      <c r="X42">
        <f>Original!X40</f>
        <v>0</v>
      </c>
      <c r="Y42">
        <f>Original!Y40</f>
        <v>8752078.9914280698</v>
      </c>
      <c r="Z42" s="4">
        <f t="shared" si="35"/>
        <v>4.4844746922378949E-2</v>
      </c>
      <c r="AA42">
        <f>Original!Z40</f>
        <v>-443979.32119696803</v>
      </c>
      <c r="AB42" s="4">
        <f t="shared" si="36"/>
        <v>-2.2749040904850087E-3</v>
      </c>
      <c r="AC42">
        <f>Original!AA40</f>
        <v>2831115.0390881998</v>
      </c>
      <c r="AD42" s="4">
        <f t="shared" si="37"/>
        <v>1.4506340443270524E-2</v>
      </c>
      <c r="AE42">
        <f>Original!AB40</f>
        <v>3027543.5938512902</v>
      </c>
      <c r="AF42" s="4">
        <f t="shared" si="38"/>
        <v>1.5512820027756325E-2</v>
      </c>
      <c r="AG42">
        <f>Original!AD40</f>
        <v>192846.843738508</v>
      </c>
      <c r="AH42" s="4">
        <f t="shared" si="39"/>
        <v>9.8812726789864543E-4</v>
      </c>
      <c r="AI42">
        <f>Original!AE40</f>
        <v>-1323997.7337350501</v>
      </c>
      <c r="AJ42" s="4">
        <f t="shared" si="40"/>
        <v>-6.7840273554779151E-3</v>
      </c>
      <c r="AK42">
        <f>Original!AC40</f>
        <v>2918884.8522711201</v>
      </c>
      <c r="AL42" s="4">
        <f t="shared" si="24"/>
        <v>1.4956063881949212E-2</v>
      </c>
      <c r="AM42">
        <f>Original!AF40</f>
        <v>-920465.24014873395</v>
      </c>
      <c r="AN42" s="4">
        <f t="shared" si="25"/>
        <v>-4.7163686234716479E-3</v>
      </c>
      <c r="AO42">
        <f>Original!AG40</f>
        <v>0</v>
      </c>
      <c r="AP42" s="4">
        <f t="shared" si="26"/>
        <v>0</v>
      </c>
      <c r="AQ42">
        <f>Original!AH40</f>
        <v>0</v>
      </c>
      <c r="AR42" s="4">
        <f t="shared" si="27"/>
        <v>0</v>
      </c>
      <c r="AS42">
        <f>Original!AI40</f>
        <v>0</v>
      </c>
      <c r="AT42" s="4">
        <f t="shared" si="28"/>
        <v>0</v>
      </c>
      <c r="AU42">
        <f>Original!AJ40</f>
        <v>0</v>
      </c>
      <c r="AV42" s="4">
        <f t="shared" si="29"/>
        <v>0</v>
      </c>
      <c r="AW42">
        <f>Original!AK40</f>
        <v>0</v>
      </c>
      <c r="AX42" s="4">
        <f t="shared" si="30"/>
        <v>0</v>
      </c>
      <c r="AY42">
        <f>Original!AL40</f>
        <v>0</v>
      </c>
      <c r="AZ42" s="4">
        <f t="shared" si="31"/>
        <v>0</v>
      </c>
      <c r="BA42">
        <f>Original!AM40</f>
        <v>15034027.025296399</v>
      </c>
      <c r="BB42">
        <f>Original!AN40</f>
        <v>15612262.3165104</v>
      </c>
      <c r="BC42" s="4">
        <f t="shared" si="32"/>
        <v>7.9995616259339E-2</v>
      </c>
      <c r="BD42">
        <f>Original!AO40</f>
        <v>1057222.1823895201</v>
      </c>
      <c r="BE42" s="4">
        <f t="shared" si="33"/>
        <v>5.4170970413336267E-3</v>
      </c>
      <c r="BF42">
        <f>Original!AP40</f>
        <v>13932952.1376999</v>
      </c>
      <c r="BG42" s="4">
        <f t="shared" si="34"/>
        <v>7.1391004709707204E-2</v>
      </c>
      <c r="BH42">
        <f>Original!AQ40</f>
        <v>30602436.636599999</v>
      </c>
      <c r="BI42"/>
      <c r="BJ42"/>
      <c r="BK42"/>
      <c r="BL42"/>
      <c r="BM42"/>
    </row>
    <row r="43" spans="1:65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Original!E41</f>
        <v>207728770.99529999</v>
      </c>
      <c r="F43">
        <f>Original!F41</f>
        <v>221173784.24860001</v>
      </c>
      <c r="G43">
        <f>Original!G41</f>
        <v>242565052.42160001</v>
      </c>
      <c r="H43">
        <f>Original!H41</f>
        <v>7920138.7016999796</v>
      </c>
      <c r="I43">
        <f>Original!I41</f>
        <v>251972868.40003899</v>
      </c>
      <c r="J43">
        <f>Original!J41</f>
        <v>8669769.2965946794</v>
      </c>
      <c r="K43">
        <f>Original!K41</f>
        <v>2095112.9182055399</v>
      </c>
      <c r="L43">
        <f>Original!L41</f>
        <v>0.86004154828144197</v>
      </c>
      <c r="M43">
        <f>Original!M41</f>
        <v>628374.869836097</v>
      </c>
      <c r="N43">
        <f>Original!N41</f>
        <v>3.4329610923637701</v>
      </c>
      <c r="O43">
        <f>Original!P41</f>
        <v>7.0328768623856499</v>
      </c>
      <c r="P43">
        <f>Original!Q41</f>
        <v>16.248755467475299</v>
      </c>
      <c r="Q43">
        <f>Original!O41</f>
        <v>28365.994984452402</v>
      </c>
      <c r="R43">
        <f>Original!R41</f>
        <v>3.66288957364366</v>
      </c>
      <c r="S43">
        <f>Original!S41</f>
        <v>0</v>
      </c>
      <c r="T43">
        <f>Original!T41</f>
        <v>0</v>
      </c>
      <c r="U43">
        <f>Original!U41</f>
        <v>1.72197261666381E-2</v>
      </c>
      <c r="V43">
        <f>Original!V41</f>
        <v>0</v>
      </c>
      <c r="W43">
        <f>Original!W41</f>
        <v>0</v>
      </c>
      <c r="X43">
        <f>Original!X41</f>
        <v>0</v>
      </c>
      <c r="Y43">
        <f>Original!Y41</f>
        <v>6811311.5508571099</v>
      </c>
      <c r="Z43" s="4">
        <f t="shared" si="35"/>
        <v>3.0088668296920525E-2</v>
      </c>
      <c r="AA43">
        <f>Original!Z41</f>
        <v>150598.586812914</v>
      </c>
      <c r="AB43" s="4">
        <f t="shared" si="36"/>
        <v>6.6526261363401525E-4</v>
      </c>
      <c r="AC43">
        <f>Original!AA41</f>
        <v>1032871.61211351</v>
      </c>
      <c r="AD43" s="4">
        <f t="shared" si="37"/>
        <v>4.56266478168632E-3</v>
      </c>
      <c r="AE43">
        <f>Original!AB41</f>
        <v>2066560.0466549201</v>
      </c>
      <c r="AF43" s="4">
        <f t="shared" si="38"/>
        <v>9.1289378404140076E-3</v>
      </c>
      <c r="AG43">
        <f>Original!AD41</f>
        <v>43759.7401766736</v>
      </c>
      <c r="AH43" s="4">
        <f t="shared" si="39"/>
        <v>1.933067217824845E-4</v>
      </c>
      <c r="AI43">
        <f>Original!AE41</f>
        <v>-392205.26469398598</v>
      </c>
      <c r="AJ43" s="4">
        <f t="shared" si="40"/>
        <v>-1.7325494547666483E-3</v>
      </c>
      <c r="AK43">
        <f>Original!AC41</f>
        <v>-644748.99314174301</v>
      </c>
      <c r="AL43" s="4">
        <f t="shared" si="24"/>
        <v>-2.8481502342928675E-3</v>
      </c>
      <c r="AM43">
        <f>Original!AF41</f>
        <v>-222444.982177848</v>
      </c>
      <c r="AN43" s="4">
        <f t="shared" si="25"/>
        <v>-9.8264089567616899E-4</v>
      </c>
      <c r="AO43">
        <f>Original!AG41</f>
        <v>0</v>
      </c>
      <c r="AP43" s="4">
        <f t="shared" si="26"/>
        <v>0</v>
      </c>
      <c r="AQ43">
        <f>Original!AH41</f>
        <v>0</v>
      </c>
      <c r="AR43" s="4">
        <f t="shared" si="27"/>
        <v>0</v>
      </c>
      <c r="AS43">
        <f>Original!AI41</f>
        <v>0</v>
      </c>
      <c r="AT43" s="4">
        <f t="shared" si="28"/>
        <v>0</v>
      </c>
      <c r="AU43">
        <f>Original!AJ41</f>
        <v>0</v>
      </c>
      <c r="AV43" s="4">
        <f t="shared" si="29"/>
        <v>0</v>
      </c>
      <c r="AW43">
        <f>Original!AK41</f>
        <v>0</v>
      </c>
      <c r="AX43" s="4">
        <f t="shared" si="30"/>
        <v>0</v>
      </c>
      <c r="AY43">
        <f>Original!AL41</f>
        <v>0</v>
      </c>
      <c r="AZ43" s="4">
        <f t="shared" si="31"/>
        <v>0</v>
      </c>
      <c r="BA43">
        <f>Original!AM41</f>
        <v>8845702.2966015693</v>
      </c>
      <c r="BB43">
        <f>Original!AN41</f>
        <v>9007812.8484191392</v>
      </c>
      <c r="BC43" s="4">
        <f t="shared" si="32"/>
        <v>3.9791615880896906E-2</v>
      </c>
      <c r="BD43">
        <f>Original!AO41</f>
        <v>-1087674.14671916</v>
      </c>
      <c r="BE43" s="4">
        <f t="shared" si="33"/>
        <v>-4.8047525607092037E-3</v>
      </c>
      <c r="BF43">
        <f>Original!AP41</f>
        <v>13471129.4713</v>
      </c>
      <c r="BG43" s="4">
        <f t="shared" si="34"/>
        <v>5.9508120164582852E-2</v>
      </c>
      <c r="BH43">
        <f>Original!AQ41</f>
        <v>21391268.1729999</v>
      </c>
      <c r="BI43"/>
      <c r="BJ43"/>
      <c r="BK43"/>
      <c r="BL43"/>
      <c r="BM43"/>
    </row>
    <row r="44" spans="1:65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Original!E42</f>
        <v>217571879.07529899</v>
      </c>
      <c r="F44">
        <f>Original!F42</f>
        <v>242565052.42160001</v>
      </c>
      <c r="G44">
        <f>Original!G42</f>
        <v>270554407.8064</v>
      </c>
      <c r="H44">
        <f>Original!H42</f>
        <v>18146247.3048</v>
      </c>
      <c r="I44">
        <f>Original!I42</f>
        <v>273062990.99253303</v>
      </c>
      <c r="J44">
        <f>Original!J42</f>
        <v>10488794.403298199</v>
      </c>
      <c r="K44">
        <f>Original!K42</f>
        <v>2074814.0688612999</v>
      </c>
      <c r="L44">
        <f>Original!L42</f>
        <v>0.81593892753096697</v>
      </c>
      <c r="M44">
        <f>Original!M42</f>
        <v>620592.35746082605</v>
      </c>
      <c r="N44">
        <f>Original!N42</f>
        <v>3.8577353951465798</v>
      </c>
      <c r="O44">
        <f>Original!P42</f>
        <v>7.07753872070142</v>
      </c>
      <c r="P44">
        <f>Original!Q42</f>
        <v>15.6568463453732</v>
      </c>
      <c r="Q44">
        <f>Original!O42</f>
        <v>28434.698176993101</v>
      </c>
      <c r="R44">
        <f>Original!R42</f>
        <v>3.66919254529645</v>
      </c>
      <c r="S44">
        <f>Original!S42</f>
        <v>0</v>
      </c>
      <c r="T44">
        <f>Original!T42</f>
        <v>0</v>
      </c>
      <c r="U44">
        <f>Original!U42</f>
        <v>1.69829411074435E-2</v>
      </c>
      <c r="V44">
        <f>Original!V42</f>
        <v>0</v>
      </c>
      <c r="W44">
        <f>Original!W42</f>
        <v>0</v>
      </c>
      <c r="X44">
        <f>Original!X42</f>
        <v>0</v>
      </c>
      <c r="Y44">
        <f>Original!Y42</f>
        <v>3015308.1704777898</v>
      </c>
      <c r="Z44" s="4">
        <f t="shared" si="35"/>
        <v>1.1966797019156065E-2</v>
      </c>
      <c r="AA44">
        <f>Original!Z42</f>
        <v>1235011.9699248599</v>
      </c>
      <c r="AB44" s="4">
        <f t="shared" si="36"/>
        <v>4.9013688567616787E-3</v>
      </c>
      <c r="AC44">
        <f>Original!AA42</f>
        <v>401219.95182112203</v>
      </c>
      <c r="AD44" s="4">
        <f t="shared" si="37"/>
        <v>1.5923141025808156E-3</v>
      </c>
      <c r="AE44">
        <f>Original!AB42</f>
        <v>5102906.8619803498</v>
      </c>
      <c r="AF44" s="4">
        <f t="shared" si="38"/>
        <v>2.0251810817499747E-2</v>
      </c>
      <c r="AG44">
        <f>Original!AD42</f>
        <v>61057.805250034296</v>
      </c>
      <c r="AH44" s="4">
        <f t="shared" si="39"/>
        <v>2.4231896726713156E-4</v>
      </c>
      <c r="AI44">
        <f>Original!AE42</f>
        <v>-211282.36899609701</v>
      </c>
      <c r="AJ44" s="4">
        <f t="shared" si="40"/>
        <v>-8.3851237769242424E-4</v>
      </c>
      <c r="AK44">
        <f>Original!AC42</f>
        <v>-263097.10274167999</v>
      </c>
      <c r="AL44" s="4">
        <f t="shared" si="24"/>
        <v>-1.0441485403260952E-3</v>
      </c>
      <c r="AM44">
        <f>Original!AF42</f>
        <v>22875.1770203177</v>
      </c>
      <c r="AN44" s="4">
        <f t="shared" si="25"/>
        <v>9.0784286282761389E-5</v>
      </c>
      <c r="AO44">
        <f>Original!AG42</f>
        <v>0</v>
      </c>
      <c r="AP44" s="4">
        <f t="shared" si="26"/>
        <v>0</v>
      </c>
      <c r="AQ44">
        <f>Original!AH42</f>
        <v>0</v>
      </c>
      <c r="AR44" s="4">
        <f t="shared" si="27"/>
        <v>0</v>
      </c>
      <c r="AS44">
        <f>Original!AI42</f>
        <v>0</v>
      </c>
      <c r="AT44" s="4">
        <f t="shared" si="28"/>
        <v>0</v>
      </c>
      <c r="AU44">
        <f>Original!AJ42</f>
        <v>0</v>
      </c>
      <c r="AV44" s="4">
        <f t="shared" si="29"/>
        <v>0</v>
      </c>
      <c r="AW44">
        <f>Original!AK42</f>
        <v>0</v>
      </c>
      <c r="AX44" s="4">
        <f t="shared" si="30"/>
        <v>0</v>
      </c>
      <c r="AY44">
        <f>Original!AL42</f>
        <v>0</v>
      </c>
      <c r="AZ44" s="4">
        <f t="shared" si="31"/>
        <v>0</v>
      </c>
      <c r="BA44">
        <f>Original!AM42</f>
        <v>9364000.4647367094</v>
      </c>
      <c r="BB44">
        <f>Original!AN42</f>
        <v>9494719.4077121299</v>
      </c>
      <c r="BC44" s="4">
        <f t="shared" si="32"/>
        <v>3.7681514950403526E-2</v>
      </c>
      <c r="BD44">
        <f>Original!AO42</f>
        <v>8651527.8970878702</v>
      </c>
      <c r="BE44" s="4">
        <f t="shared" si="33"/>
        <v>3.4335156606434582E-2</v>
      </c>
      <c r="BF44">
        <f>Original!AP42</f>
        <v>9843108.0800000001</v>
      </c>
      <c r="BG44" s="4">
        <f t="shared" si="34"/>
        <v>3.906415854413664E-2</v>
      </c>
      <c r="BH44">
        <f>Original!AQ42</f>
        <v>27989355.384799998</v>
      </c>
      <c r="BI44"/>
      <c r="BJ44"/>
      <c r="BK44"/>
      <c r="BL44"/>
      <c r="BM44"/>
    </row>
    <row r="45" spans="1:65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Original!E43</f>
        <v>221451295.07529899</v>
      </c>
      <c r="F45">
        <f>Original!F43</f>
        <v>270554407.8064</v>
      </c>
      <c r="G45">
        <f>Original!G43</f>
        <v>277074653.3075</v>
      </c>
      <c r="H45">
        <f>Original!H43</f>
        <v>2640829.50109998</v>
      </c>
      <c r="I45">
        <f>Original!I43</f>
        <v>270904708.25808799</v>
      </c>
      <c r="J45">
        <f>Original!J43</f>
        <v>-6474726.9143275404</v>
      </c>
      <c r="K45">
        <f>Original!K43</f>
        <v>2101190.8680453198</v>
      </c>
      <c r="L45">
        <f>Original!L43</f>
        <v>0.862772852695183</v>
      </c>
      <c r="M45">
        <f>Original!M43</f>
        <v>611918.96613909502</v>
      </c>
      <c r="N45">
        <f>Original!N43</f>
        <v>2.7914174067328101</v>
      </c>
      <c r="O45">
        <f>Original!P43</f>
        <v>7.2321443912260097</v>
      </c>
      <c r="P45">
        <f>Original!Q43</f>
        <v>15.177476029784099</v>
      </c>
      <c r="Q45">
        <f>Original!O43</f>
        <v>27029.6208712404</v>
      </c>
      <c r="R45">
        <f>Original!R43</f>
        <v>3.71682000111758</v>
      </c>
      <c r="S45">
        <f>Original!S43</f>
        <v>0</v>
      </c>
      <c r="T45">
        <f>Original!T43</f>
        <v>0</v>
      </c>
      <c r="U45">
        <f>Original!U43</f>
        <v>1.7072510617920599E-2</v>
      </c>
      <c r="V45">
        <f>Original!V43</f>
        <v>0</v>
      </c>
      <c r="W45">
        <f>Original!W43</f>
        <v>0</v>
      </c>
      <c r="X45">
        <f>Original!X43</f>
        <v>0</v>
      </c>
      <c r="Y45">
        <f>Original!Y43</f>
        <v>6574273.4809151096</v>
      </c>
      <c r="Z45" s="4">
        <f t="shared" si="35"/>
        <v>2.4076032629023993E-2</v>
      </c>
      <c r="AA45">
        <f>Original!Z43</f>
        <v>-2677971.3158536502</v>
      </c>
      <c r="AB45" s="4">
        <f t="shared" si="36"/>
        <v>-9.8071558731548502E-3</v>
      </c>
      <c r="AC45">
        <f>Original!AA43</f>
        <v>-440694.90489122999</v>
      </c>
      <c r="AD45" s="4">
        <f t="shared" si="37"/>
        <v>-1.6138946669022639E-3</v>
      </c>
      <c r="AE45">
        <f>Original!AB43</f>
        <v>-14891855.7006751</v>
      </c>
      <c r="AF45" s="4">
        <f t="shared" si="38"/>
        <v>-5.4536338471009867E-2</v>
      </c>
      <c r="AG45">
        <f>Original!AD43</f>
        <v>184217.046024788</v>
      </c>
      <c r="AH45" s="4">
        <f t="shared" si="39"/>
        <v>6.7463205231581692E-4</v>
      </c>
      <c r="AI45">
        <f>Original!AE43</f>
        <v>-310227.27367196803</v>
      </c>
      <c r="AJ45" s="4">
        <f t="shared" si="40"/>
        <v>-1.1361015000397885E-3</v>
      </c>
      <c r="AK45">
        <f>Original!AC43</f>
        <v>3508501.2887231698</v>
      </c>
      <c r="AL45" s="4">
        <f t="shared" si="24"/>
        <v>1.2848688414238862E-2</v>
      </c>
      <c r="AM45">
        <f>Original!AF43</f>
        <v>142615.29848592999</v>
      </c>
      <c r="AN45" s="4">
        <f t="shared" si="25"/>
        <v>5.2227985186696299E-4</v>
      </c>
      <c r="AO45">
        <f>Original!AG43</f>
        <v>0</v>
      </c>
      <c r="AP45" s="4">
        <f t="shared" si="26"/>
        <v>0</v>
      </c>
      <c r="AQ45">
        <f>Original!AH43</f>
        <v>0</v>
      </c>
      <c r="AR45" s="4">
        <f t="shared" si="27"/>
        <v>0</v>
      </c>
      <c r="AS45">
        <f>Original!AI43</f>
        <v>0</v>
      </c>
      <c r="AT45" s="4">
        <f t="shared" si="28"/>
        <v>0</v>
      </c>
      <c r="AU45">
        <f>Original!AJ43</f>
        <v>0</v>
      </c>
      <c r="AV45" s="4">
        <f t="shared" si="29"/>
        <v>0</v>
      </c>
      <c r="AW45">
        <f>Original!AK43</f>
        <v>0</v>
      </c>
      <c r="AX45" s="4">
        <f t="shared" si="30"/>
        <v>0</v>
      </c>
      <c r="AY45">
        <f>Original!AL43</f>
        <v>0</v>
      </c>
      <c r="AZ45" s="4">
        <f t="shared" si="31"/>
        <v>0</v>
      </c>
      <c r="BA45">
        <f>Original!AM43</f>
        <v>-7911142.0809430396</v>
      </c>
      <c r="BB45">
        <f>Original!AN43</f>
        <v>-8276871.8847106602</v>
      </c>
      <c r="BC45" s="4">
        <f t="shared" si="32"/>
        <v>-3.0311218135514354E-2</v>
      </c>
      <c r="BD45">
        <f>Original!AO43</f>
        <v>10917701.385810601</v>
      </c>
      <c r="BE45" s="4">
        <f t="shared" si="33"/>
        <v>3.9982354789738418E-2</v>
      </c>
      <c r="BF45">
        <f>Original!AP43</f>
        <v>3879415.9999999902</v>
      </c>
      <c r="BG45" s="4">
        <f t="shared" si="34"/>
        <v>1.420703694008125E-2</v>
      </c>
      <c r="BH45">
        <f>Original!AQ43</f>
        <v>6520245.5010999804</v>
      </c>
      <c r="BI45"/>
      <c r="BJ45"/>
      <c r="BK45"/>
      <c r="BL45"/>
      <c r="BM45"/>
    </row>
    <row r="46" spans="1:65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Original!E44</f>
        <v>221451295.07529899</v>
      </c>
      <c r="F46">
        <f>Original!F44</f>
        <v>277074653.3075</v>
      </c>
      <c r="G46">
        <f>Original!G44</f>
        <v>278500621.75459999</v>
      </c>
      <c r="H46">
        <f>Original!H44</f>
        <v>2248069.00070001</v>
      </c>
      <c r="I46">
        <f>Original!I44</f>
        <v>277490800.79633301</v>
      </c>
      <c r="J46">
        <f>Original!J44</f>
        <v>7528262.4805763001</v>
      </c>
      <c r="K46">
        <f>Original!K44</f>
        <v>2052096.0539792699</v>
      </c>
      <c r="L46">
        <f>Original!L44</f>
        <v>0.83594936580775903</v>
      </c>
      <c r="M46">
        <f>Original!M44</f>
        <v>600627.24583804398</v>
      </c>
      <c r="N46">
        <f>Original!N44</f>
        <v>3.2388643733159102</v>
      </c>
      <c r="O46">
        <f>Original!P44</f>
        <v>7.34500550232175</v>
      </c>
      <c r="P46">
        <f>Original!Q44</f>
        <v>14.8327963796366</v>
      </c>
      <c r="Q46">
        <f>Original!O44</f>
        <v>26729.972001851602</v>
      </c>
      <c r="R46">
        <f>Original!R44</f>
        <v>4.0629379894444</v>
      </c>
      <c r="S46">
        <f>Original!S44</f>
        <v>0</v>
      </c>
      <c r="T46">
        <f>Original!T44</f>
        <v>0</v>
      </c>
      <c r="U46">
        <f>Original!U44</f>
        <v>3.1847507141719203E-2</v>
      </c>
      <c r="V46">
        <f>Original!V44</f>
        <v>0</v>
      </c>
      <c r="W46">
        <f>Original!W44</f>
        <v>0</v>
      </c>
      <c r="X46">
        <f>Original!X44</f>
        <v>0</v>
      </c>
      <c r="Y46">
        <f>Original!Y44</f>
        <v>764346.99834669195</v>
      </c>
      <c r="Z46" s="4">
        <f t="shared" si="35"/>
        <v>2.8214607389492352E-3</v>
      </c>
      <c r="AA46">
        <f>Original!Z44</f>
        <v>576508.27019287297</v>
      </c>
      <c r="AB46" s="4">
        <f t="shared" si="36"/>
        <v>2.1280850890330032E-3</v>
      </c>
      <c r="AC46">
        <f>Original!AA44</f>
        <v>841638.63057101797</v>
      </c>
      <c r="AD46" s="4">
        <f t="shared" si="37"/>
        <v>3.1067700372678572E-3</v>
      </c>
      <c r="AE46">
        <f>Original!AB44</f>
        <v>7281850.5300777704</v>
      </c>
      <c r="AF46" s="4">
        <f t="shared" si="38"/>
        <v>2.6879748886240951E-2</v>
      </c>
      <c r="AG46">
        <f>Original!AD44</f>
        <v>333889.35305118602</v>
      </c>
      <c r="AH46" s="4">
        <f t="shared" si="39"/>
        <v>1.2324974165199567E-3</v>
      </c>
      <c r="AI46">
        <f>Original!AE44</f>
        <v>-487076.57916256599</v>
      </c>
      <c r="AJ46" s="4">
        <f t="shared" si="40"/>
        <v>-1.7979627681425654E-3</v>
      </c>
      <c r="AK46">
        <f>Original!AC44</f>
        <v>-40496.103992311502</v>
      </c>
      <c r="AL46" s="4">
        <f t="shared" si="24"/>
        <v>-1.4948468135788656E-4</v>
      </c>
      <c r="AM46">
        <f>Original!AF44</f>
        <v>-1206258.9962120201</v>
      </c>
      <c r="AN46" s="4">
        <f t="shared" si="25"/>
        <v>-4.452705912600198E-3</v>
      </c>
      <c r="AO46">
        <f>Original!AG44</f>
        <v>0</v>
      </c>
      <c r="AP46" s="4">
        <f t="shared" si="26"/>
        <v>0</v>
      </c>
      <c r="AQ46">
        <f>Original!AH44</f>
        <v>0</v>
      </c>
      <c r="AR46" s="4">
        <f t="shared" si="27"/>
        <v>0</v>
      </c>
      <c r="AS46">
        <f>Original!AI44</f>
        <v>91.222492350529606</v>
      </c>
      <c r="AT46" s="4">
        <f t="shared" si="28"/>
        <v>3.3673276827519339E-7</v>
      </c>
      <c r="AU46">
        <f>Original!AJ44</f>
        <v>0</v>
      </c>
      <c r="AV46" s="4">
        <f t="shared" si="29"/>
        <v>0</v>
      </c>
      <c r="AW46">
        <f>Original!AK44</f>
        <v>0</v>
      </c>
      <c r="AX46" s="4">
        <f t="shared" si="30"/>
        <v>0</v>
      </c>
      <c r="AY46">
        <f>Original!AL44</f>
        <v>0</v>
      </c>
      <c r="AZ46" s="4">
        <f t="shared" si="31"/>
        <v>0</v>
      </c>
      <c r="BA46">
        <f>Original!AM44</f>
        <v>8064493.3253649902</v>
      </c>
      <c r="BB46">
        <f>Original!AN44</f>
        <v>8051861.5421636896</v>
      </c>
      <c r="BC46" s="4">
        <f t="shared" si="32"/>
        <v>2.9722117396692744E-2</v>
      </c>
      <c r="BD46">
        <f>Original!AO44</f>
        <v>-5803792.5414636796</v>
      </c>
      <c r="BE46" s="4">
        <f t="shared" si="33"/>
        <v>-2.1423741871383309E-2</v>
      </c>
      <c r="BF46">
        <f>Original!AP44</f>
        <v>0</v>
      </c>
      <c r="BG46" s="4">
        <f t="shared" si="34"/>
        <v>0</v>
      </c>
      <c r="BH46">
        <f>Original!AQ44</f>
        <v>2248069.00070001</v>
      </c>
      <c r="BI46"/>
      <c r="BJ46"/>
      <c r="BK46"/>
      <c r="BL46"/>
      <c r="BM46"/>
    </row>
    <row r="47" spans="1:65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Original!E45</f>
        <v>222093728.07529899</v>
      </c>
      <c r="F47">
        <f>Original!F45</f>
        <v>278500621.75459999</v>
      </c>
      <c r="G47">
        <f>Original!G45</f>
        <v>297078310.6911</v>
      </c>
      <c r="H47">
        <f>Original!H45</f>
        <v>16946147.936500002</v>
      </c>
      <c r="I47">
        <f>Original!I45</f>
        <v>293129731.136217</v>
      </c>
      <c r="J47">
        <f>Original!J45</f>
        <v>13905847.464043699</v>
      </c>
      <c r="K47">
        <f>Original!K45</f>
        <v>2041604.3027731499</v>
      </c>
      <c r="L47">
        <f>Original!L45</f>
        <v>0.79600853514381797</v>
      </c>
      <c r="M47">
        <f>Original!M45</f>
        <v>602009.66534823505</v>
      </c>
      <c r="N47">
        <f>Original!N45</f>
        <v>3.9929656239573799</v>
      </c>
      <c r="O47">
        <f>Original!P45</f>
        <v>7.5269163243689503</v>
      </c>
      <c r="P47">
        <f>Original!Q45</f>
        <v>14.75418493572</v>
      </c>
      <c r="Q47">
        <f>Original!O45</f>
        <v>26651.8890842562</v>
      </c>
      <c r="R47">
        <f>Original!R45</f>
        <v>3.9656329150983201</v>
      </c>
      <c r="S47">
        <f>Original!S45</f>
        <v>0</v>
      </c>
      <c r="T47">
        <f>Original!T45</f>
        <v>0</v>
      </c>
      <c r="U47">
        <f>Original!U45</f>
        <v>3.0887510935540301E-2</v>
      </c>
      <c r="V47">
        <f>Original!V45</f>
        <v>0</v>
      </c>
      <c r="W47">
        <f>Original!W45</f>
        <v>0</v>
      </c>
      <c r="X47">
        <f>Original!X45</f>
        <v>0</v>
      </c>
      <c r="Y47">
        <f>Original!Y45</f>
        <v>99062.029116813603</v>
      </c>
      <c r="Z47" s="4">
        <f t="shared" si="35"/>
        <v>3.5699211949559765E-4</v>
      </c>
      <c r="AA47">
        <f>Original!Z45</f>
        <v>1769190.1224634701</v>
      </c>
      <c r="AB47" s="4">
        <f t="shared" si="36"/>
        <v>6.3756712560788052E-3</v>
      </c>
      <c r="AC47">
        <f>Original!AA45</f>
        <v>615777.45291486406</v>
      </c>
      <c r="AD47" s="4">
        <f t="shared" si="37"/>
        <v>2.2190914118512335E-3</v>
      </c>
      <c r="AE47">
        <f>Original!AB45</f>
        <v>10466520.8010829</v>
      </c>
      <c r="AF47" s="4">
        <f t="shared" si="38"/>
        <v>3.771844245303433E-2</v>
      </c>
      <c r="AG47">
        <f>Original!AD45</f>
        <v>265421.28657694801</v>
      </c>
      <c r="AH47" s="4">
        <f t="shared" si="39"/>
        <v>9.5650481318750621E-4</v>
      </c>
      <c r="AI47">
        <f>Original!AE45</f>
        <v>-93943.560233166398</v>
      </c>
      <c r="AJ47" s="4">
        <f t="shared" si="40"/>
        <v>-3.3854657510652816E-4</v>
      </c>
      <c r="AK47">
        <f>Original!AC45</f>
        <v>484357.57938353397</v>
      </c>
      <c r="AL47" s="4">
        <f t="shared" si="24"/>
        <v>1.7454905820068348E-3</v>
      </c>
      <c r="AM47">
        <f>Original!AF45</f>
        <v>429600.485184572</v>
      </c>
      <c r="AN47" s="4">
        <f t="shared" si="25"/>
        <v>1.5481611785029274E-3</v>
      </c>
      <c r="AO47">
        <f>Original!AG45</f>
        <v>0</v>
      </c>
      <c r="AP47" s="4">
        <f t="shared" si="26"/>
        <v>0</v>
      </c>
      <c r="AQ47">
        <f>Original!AH45</f>
        <v>0</v>
      </c>
      <c r="AR47" s="4">
        <f t="shared" si="27"/>
        <v>0</v>
      </c>
      <c r="AS47">
        <f>Original!AI45</f>
        <v>0</v>
      </c>
      <c r="AT47" s="4">
        <f t="shared" si="28"/>
        <v>0</v>
      </c>
      <c r="AU47">
        <f>Original!AJ45</f>
        <v>0</v>
      </c>
      <c r="AV47" s="4">
        <f t="shared" si="29"/>
        <v>0</v>
      </c>
      <c r="AW47">
        <f>Original!AK45</f>
        <v>0</v>
      </c>
      <c r="AX47" s="4">
        <f t="shared" si="30"/>
        <v>0</v>
      </c>
      <c r="AY47">
        <f>Original!AL45</f>
        <v>0</v>
      </c>
      <c r="AZ47" s="4">
        <f t="shared" si="31"/>
        <v>0</v>
      </c>
      <c r="BA47">
        <f>Original!AM45</f>
        <v>14035986.1964899</v>
      </c>
      <c r="BB47">
        <f>Original!AN45</f>
        <v>14246710.066664301</v>
      </c>
      <c r="BC47" s="4">
        <f t="shared" si="32"/>
        <v>5.1341197710985768E-2</v>
      </c>
      <c r="BD47">
        <f>Original!AO45</f>
        <v>2699437.8698356599</v>
      </c>
      <c r="BE47" s="4">
        <f t="shared" si="33"/>
        <v>9.7280265222807784E-3</v>
      </c>
      <c r="BF47">
        <f>Original!AP45</f>
        <v>642432.99999999895</v>
      </c>
      <c r="BG47" s="4">
        <f t="shared" si="34"/>
        <v>2.3151506217732915E-3</v>
      </c>
      <c r="BH47">
        <f>Original!AQ45</f>
        <v>17588580.936500002</v>
      </c>
      <c r="BI47"/>
      <c r="BJ47"/>
      <c r="BK47"/>
      <c r="BL47"/>
      <c r="BM47"/>
    </row>
    <row r="48" spans="1:65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Original!E46</f>
        <v>226956724.605299</v>
      </c>
      <c r="F48">
        <f>Original!F46</f>
        <v>297078310.6911</v>
      </c>
      <c r="G48">
        <f>Original!G46</f>
        <v>307035994.88669997</v>
      </c>
      <c r="H48">
        <f>Original!H46</f>
        <v>5094687.6655999096</v>
      </c>
      <c r="I48">
        <f>Original!I46</f>
        <v>294565098.85358298</v>
      </c>
      <c r="J48">
        <f>Original!J46</f>
        <v>-3200376.8830677802</v>
      </c>
      <c r="K48">
        <f>Original!K46</f>
        <v>2028754.2276653801</v>
      </c>
      <c r="L48">
        <f>Original!L46</f>
        <v>0.82885664160717698</v>
      </c>
      <c r="M48">
        <f>Original!M46</f>
        <v>612299.18037251197</v>
      </c>
      <c r="N48">
        <f>Original!N46</f>
        <v>4.0050139522270802</v>
      </c>
      <c r="O48">
        <f>Original!P46</f>
        <v>7.4015258147850096</v>
      </c>
      <c r="P48">
        <f>Original!Q46</f>
        <v>14.702520748322</v>
      </c>
      <c r="Q48">
        <f>Original!O46</f>
        <v>26275.529237777198</v>
      </c>
      <c r="R48">
        <f>Original!R46</f>
        <v>3.8959197832339898</v>
      </c>
      <c r="S48">
        <f>Original!S46</f>
        <v>0</v>
      </c>
      <c r="T48">
        <f>Original!T46</f>
        <v>0</v>
      </c>
      <c r="U48">
        <f>Original!U46</f>
        <v>3.9493054786484898E-2</v>
      </c>
      <c r="V48">
        <f>Original!V46</f>
        <v>0</v>
      </c>
      <c r="W48">
        <f>Original!W46</f>
        <v>0</v>
      </c>
      <c r="X48">
        <f>Original!X46</f>
        <v>0</v>
      </c>
      <c r="Y48">
        <f>Original!Y46</f>
        <v>-2748472.9558053599</v>
      </c>
      <c r="Z48" s="4">
        <f t="shared" si="35"/>
        <v>-9.3763022438967409E-3</v>
      </c>
      <c r="AA48">
        <f>Original!Z46</f>
        <v>-1871311.3613518099</v>
      </c>
      <c r="AB48" s="4">
        <f t="shared" si="36"/>
        <v>-6.3839016059487122E-3</v>
      </c>
      <c r="AC48">
        <f>Original!AA46</f>
        <v>869511.15520944097</v>
      </c>
      <c r="AD48" s="4">
        <f t="shared" si="37"/>
        <v>2.9663014796864132E-3</v>
      </c>
      <c r="AE48">
        <f>Original!AB46</f>
        <v>118571.294109913</v>
      </c>
      <c r="AF48" s="4">
        <f t="shared" si="38"/>
        <v>4.0450108438441908E-4</v>
      </c>
      <c r="AG48">
        <f>Original!AD46</f>
        <v>-236186.41002769099</v>
      </c>
      <c r="AH48" s="4">
        <f t="shared" si="39"/>
        <v>-8.0574020626360645E-4</v>
      </c>
      <c r="AI48">
        <f>Original!AE46</f>
        <v>-157282.28791522901</v>
      </c>
      <c r="AJ48" s="4">
        <f t="shared" si="40"/>
        <v>-5.3656204474919044E-4</v>
      </c>
      <c r="AK48">
        <f>Original!AC46</f>
        <v>1177822.8443971099</v>
      </c>
      <c r="AL48" s="4">
        <f t="shared" si="24"/>
        <v>4.0180941040394748E-3</v>
      </c>
      <c r="AM48">
        <f>Original!AF46</f>
        <v>303815.00630534597</v>
      </c>
      <c r="AN48" s="4">
        <f t="shared" si="25"/>
        <v>1.0364523759760266E-3</v>
      </c>
      <c r="AO48">
        <f>Original!AG46</f>
        <v>0</v>
      </c>
      <c r="AP48" s="4">
        <f t="shared" si="26"/>
        <v>0</v>
      </c>
      <c r="AQ48">
        <f>Original!AH46</f>
        <v>0</v>
      </c>
      <c r="AR48" s="4">
        <f t="shared" si="27"/>
        <v>0</v>
      </c>
      <c r="AS48">
        <f>Original!AI46</f>
        <v>59.225375014382401</v>
      </c>
      <c r="AT48" s="4">
        <f t="shared" si="28"/>
        <v>2.02044926609169E-7</v>
      </c>
      <c r="AU48">
        <f>Original!AJ46</f>
        <v>0</v>
      </c>
      <c r="AV48" s="4">
        <f t="shared" si="29"/>
        <v>0</v>
      </c>
      <c r="AW48">
        <f>Original!AK46</f>
        <v>0</v>
      </c>
      <c r="AX48" s="4">
        <f t="shared" si="30"/>
        <v>0</v>
      </c>
      <c r="AY48">
        <f>Original!AL46</f>
        <v>0</v>
      </c>
      <c r="AZ48" s="4">
        <f t="shared" si="31"/>
        <v>0</v>
      </c>
      <c r="BA48">
        <f>Original!AM46</f>
        <v>-2543473.4897032599</v>
      </c>
      <c r="BB48">
        <f>Original!AN46</f>
        <v>-2468282.0461915499</v>
      </c>
      <c r="BC48" s="4">
        <f t="shared" si="32"/>
        <v>-8.4204425004045132E-3</v>
      </c>
      <c r="BD48">
        <f>Original!AO46</f>
        <v>7562969.7117914604</v>
      </c>
      <c r="BE48" s="4">
        <f t="shared" si="33"/>
        <v>2.5800759556105751E-2</v>
      </c>
      <c r="BF48">
        <f>Original!AP46</f>
        <v>4862996.52999999</v>
      </c>
      <c r="BG48" s="4">
        <f t="shared" si="34"/>
        <v>1.6589912292929991E-2</v>
      </c>
      <c r="BH48">
        <f>Original!AQ46</f>
        <v>9957684.1955999099</v>
      </c>
      <c r="BI48"/>
      <c r="BJ48"/>
      <c r="BK48"/>
      <c r="BL48"/>
      <c r="BM48"/>
    </row>
    <row r="49" spans="1:65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Original!E47</f>
        <v>228414964.78929999</v>
      </c>
      <c r="F49">
        <f>Original!F47</f>
        <v>307035994.88669997</v>
      </c>
      <c r="G49">
        <f>Original!G47</f>
        <v>304770126.07450002</v>
      </c>
      <c r="H49">
        <f>Original!H47</f>
        <v>-2694836.9961998998</v>
      </c>
      <c r="I49">
        <f>Original!I47</f>
        <v>292986405.83445603</v>
      </c>
      <c r="J49">
        <f>Original!J47</f>
        <v>-2079321.83573104</v>
      </c>
      <c r="K49">
        <f>Original!K47</f>
        <v>2012986.51280462</v>
      </c>
      <c r="L49">
        <f>Original!L47</f>
        <v>0.89978105084653404</v>
      </c>
      <c r="M49">
        <f>Original!M47</f>
        <v>615998.85362117598</v>
      </c>
      <c r="N49">
        <f>Original!N47</f>
        <v>3.8417625864840299</v>
      </c>
      <c r="O49">
        <f>Original!P47</f>
        <v>7.3815725900470497</v>
      </c>
      <c r="P49">
        <f>Original!Q47</f>
        <v>14.4296381267781</v>
      </c>
      <c r="Q49">
        <f>Original!O47</f>
        <v>26062.052425435599</v>
      </c>
      <c r="R49">
        <f>Original!R47</f>
        <v>3.8018676831365301</v>
      </c>
      <c r="S49">
        <f>Original!S47</f>
        <v>0</v>
      </c>
      <c r="T49">
        <f>Original!T47</f>
        <v>0</v>
      </c>
      <c r="U49">
        <f>Original!U47</f>
        <v>4.2075438884509701E-2</v>
      </c>
      <c r="V49">
        <f>Original!V47</f>
        <v>0</v>
      </c>
      <c r="W49">
        <f>Original!W47</f>
        <v>0</v>
      </c>
      <c r="X49">
        <f>Original!X47</f>
        <v>0</v>
      </c>
      <c r="Y49">
        <f>Original!Y47</f>
        <v>1889870.0529410599</v>
      </c>
      <c r="Z49" s="4">
        <f t="shared" si="35"/>
        <v>6.4157975954932866E-3</v>
      </c>
      <c r="AA49">
        <f>Original!Z47</f>
        <v>-3756987.47189049</v>
      </c>
      <c r="AB49" s="4">
        <f t="shared" si="36"/>
        <v>-1.275435374561446E-2</v>
      </c>
      <c r="AC49">
        <f>Original!AA47</f>
        <v>1454649.1284752199</v>
      </c>
      <c r="AD49" s="4">
        <f t="shared" si="37"/>
        <v>4.9382942315181417E-3</v>
      </c>
      <c r="AE49">
        <f>Original!AB47</f>
        <v>-2126273.95644968</v>
      </c>
      <c r="AF49" s="4">
        <f t="shared" si="38"/>
        <v>-7.2183499156041201E-3</v>
      </c>
      <c r="AG49">
        <f>Original!AD47</f>
        <v>88476.206139730697</v>
      </c>
      <c r="AH49" s="4">
        <f t="shared" si="39"/>
        <v>3.0036214909393873E-4</v>
      </c>
      <c r="AI49">
        <f>Original!AE47</f>
        <v>-249943.02379802099</v>
      </c>
      <c r="AJ49" s="4">
        <f t="shared" si="40"/>
        <v>-8.4851540379621857E-4</v>
      </c>
      <c r="AK49">
        <f>Original!AC47</f>
        <v>120138.68345670401</v>
      </c>
      <c r="AL49" s="4">
        <f t="shared" si="24"/>
        <v>4.0785104523336738E-4</v>
      </c>
      <c r="AM49">
        <f>Original!AF47</f>
        <v>489375.57088525902</v>
      </c>
      <c r="AN49" s="4">
        <f t="shared" si="25"/>
        <v>1.6613494700827027E-3</v>
      </c>
      <c r="AO49">
        <f>Original!AG47</f>
        <v>0</v>
      </c>
      <c r="AP49" s="4">
        <f t="shared" si="26"/>
        <v>0</v>
      </c>
      <c r="AQ49">
        <f>Original!AH47</f>
        <v>0</v>
      </c>
      <c r="AR49" s="4">
        <f t="shared" si="27"/>
        <v>0</v>
      </c>
      <c r="AS49">
        <f>Original!AI47</f>
        <v>15.8440603626676</v>
      </c>
      <c r="AT49" s="4">
        <f t="shared" si="28"/>
        <v>5.3787975643859542E-8</v>
      </c>
      <c r="AU49">
        <f>Original!AJ47</f>
        <v>0</v>
      </c>
      <c r="AV49" s="4">
        <f t="shared" si="29"/>
        <v>0</v>
      </c>
      <c r="AW49">
        <f>Original!AK47</f>
        <v>0</v>
      </c>
      <c r="AX49" s="4">
        <f t="shared" si="30"/>
        <v>0</v>
      </c>
      <c r="AY49">
        <f>Original!AL47</f>
        <v>0</v>
      </c>
      <c r="AZ49" s="4">
        <f t="shared" si="31"/>
        <v>0</v>
      </c>
      <c r="BA49">
        <f>Original!AM47</f>
        <v>-2090678.9661798601</v>
      </c>
      <c r="BB49">
        <f>Original!AN47</f>
        <v>-2080079.71960577</v>
      </c>
      <c r="BC49" s="4">
        <f t="shared" si="32"/>
        <v>-7.061528089041186E-3</v>
      </c>
      <c r="BD49">
        <f>Original!AO47</f>
        <v>-614757.27659413405</v>
      </c>
      <c r="BE49" s="4">
        <f t="shared" si="33"/>
        <v>-2.0869997124123192E-3</v>
      </c>
      <c r="BF49">
        <f>Original!AP47</f>
        <v>1458240.1839999901</v>
      </c>
      <c r="BG49" s="4">
        <f t="shared" si="34"/>
        <v>4.9504852736298724E-3</v>
      </c>
      <c r="BH49">
        <f>Original!AQ47</f>
        <v>-1236596.8121998999</v>
      </c>
      <c r="BI49"/>
      <c r="BJ49"/>
      <c r="BK49"/>
      <c r="BL49"/>
      <c r="BM49"/>
    </row>
    <row r="50" spans="1:65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Original!E48</f>
        <v>228689405.78929999</v>
      </c>
      <c r="F50">
        <f>Original!F48</f>
        <v>304770126.07450002</v>
      </c>
      <c r="G50">
        <f>Original!G48</f>
        <v>305456054.83660001</v>
      </c>
      <c r="H50">
        <f>Original!H48</f>
        <v>-630722.23790002998</v>
      </c>
      <c r="I50">
        <f>Original!I48</f>
        <v>296386678.75037098</v>
      </c>
      <c r="J50">
        <f>Original!J48</f>
        <v>2089676.8669653099</v>
      </c>
      <c r="K50">
        <f>Original!K48</f>
        <v>2007851.8897005401</v>
      </c>
      <c r="L50">
        <f>Original!L48</f>
        <v>0.89803452804449702</v>
      </c>
      <c r="M50">
        <f>Original!M48</f>
        <v>608621.09154119401</v>
      </c>
      <c r="N50">
        <f>Original!N48</f>
        <v>3.6417089234214202</v>
      </c>
      <c r="O50">
        <f>Original!P48</f>
        <v>7.3630700051054596</v>
      </c>
      <c r="P50">
        <f>Original!Q48</f>
        <v>14.3383249790362</v>
      </c>
      <c r="Q50">
        <f>Original!O48</f>
        <v>26524.4363329238</v>
      </c>
      <c r="R50">
        <f>Original!R48</f>
        <v>4.0090388075143704</v>
      </c>
      <c r="S50">
        <f>Original!S48</f>
        <v>0</v>
      </c>
      <c r="T50">
        <f>Original!T48</f>
        <v>0</v>
      </c>
      <c r="U50">
        <f>Original!U48</f>
        <v>6.5602616057955102E-2</v>
      </c>
      <c r="V50">
        <f>Original!V48</f>
        <v>0</v>
      </c>
      <c r="W50">
        <f>Original!W48</f>
        <v>0</v>
      </c>
      <c r="X50">
        <f>Original!X48</f>
        <v>0</v>
      </c>
      <c r="Y50">
        <f>Original!Y48</f>
        <v>6322659.6312037297</v>
      </c>
      <c r="Z50" s="4">
        <f t="shared" si="35"/>
        <v>2.1580044347778292E-2</v>
      </c>
      <c r="AA50">
        <f>Original!Z48</f>
        <v>20230.099903904498</v>
      </c>
      <c r="AB50" s="4">
        <f t="shared" si="36"/>
        <v>6.9047913149031777E-5</v>
      </c>
      <c r="AC50">
        <f>Original!AA48</f>
        <v>906172.89364731102</v>
      </c>
      <c r="AD50" s="4">
        <f t="shared" si="37"/>
        <v>3.0928837502423893E-3</v>
      </c>
      <c r="AE50">
        <f>Original!AB48</f>
        <v>-3109200.1615925599</v>
      </c>
      <c r="AF50" s="4">
        <f t="shared" si="38"/>
        <v>-1.0612097010908173E-2</v>
      </c>
      <c r="AG50">
        <f>Original!AD48</f>
        <v>1476.63623401729</v>
      </c>
      <c r="AH50" s="4">
        <f t="shared" si="39"/>
        <v>5.039947945064806E-6</v>
      </c>
      <c r="AI50">
        <f>Original!AE48</f>
        <v>-199364.401852335</v>
      </c>
      <c r="AJ50" s="4">
        <f t="shared" si="40"/>
        <v>-6.8045615046378777E-4</v>
      </c>
      <c r="AK50">
        <f>Original!AC48</f>
        <v>-1209283.64616916</v>
      </c>
      <c r="AL50" s="4">
        <f t="shared" si="24"/>
        <v>-4.1274394377616031E-3</v>
      </c>
      <c r="AM50">
        <f>Original!AF48</f>
        <v>-726276.98432738404</v>
      </c>
      <c r="AN50" s="4">
        <f t="shared" si="25"/>
        <v>-2.4788760497568853E-3</v>
      </c>
      <c r="AO50">
        <f>Original!AG48</f>
        <v>0</v>
      </c>
      <c r="AP50" s="4">
        <f t="shared" si="26"/>
        <v>0</v>
      </c>
      <c r="AQ50">
        <f>Original!AH48</f>
        <v>0</v>
      </c>
      <c r="AR50" s="4">
        <f t="shared" si="27"/>
        <v>0</v>
      </c>
      <c r="AS50">
        <f>Original!AI48</f>
        <v>153.942915926826</v>
      </c>
      <c r="AT50" s="4">
        <f t="shared" si="28"/>
        <v>5.2542682138572416E-7</v>
      </c>
      <c r="AU50">
        <f>Original!AJ48</f>
        <v>0</v>
      </c>
      <c r="AV50" s="4">
        <f t="shared" si="29"/>
        <v>0</v>
      </c>
      <c r="AW50">
        <f>Original!AK48</f>
        <v>0</v>
      </c>
      <c r="AX50" s="4">
        <f t="shared" si="30"/>
        <v>0</v>
      </c>
      <c r="AY50">
        <f>Original!AL48</f>
        <v>0</v>
      </c>
      <c r="AZ50" s="4">
        <f t="shared" si="31"/>
        <v>0</v>
      </c>
      <c r="BA50">
        <f>Original!AM48</f>
        <v>2006568.00996344</v>
      </c>
      <c r="BB50">
        <f>Original!AN48</f>
        <v>2035764.38399453</v>
      </c>
      <c r="BC50" s="4">
        <f t="shared" si="32"/>
        <v>6.9483236882491506E-3</v>
      </c>
      <c r="BD50">
        <f>Original!AO48</f>
        <v>-2666486.6218945598</v>
      </c>
      <c r="BE50" s="4">
        <f t="shared" si="33"/>
        <v>-9.1010591918083226E-3</v>
      </c>
      <c r="BF50">
        <f>Original!AP48</f>
        <v>274440.99999999901</v>
      </c>
      <c r="BG50" s="4">
        <f t="shared" si="34"/>
        <v>9.367021627449309E-4</v>
      </c>
      <c r="BH50">
        <f>Original!AQ48</f>
        <v>-356281.23790002998</v>
      </c>
      <c r="BI50"/>
      <c r="BJ50"/>
      <c r="BK50"/>
      <c r="BL50"/>
      <c r="BM50"/>
    </row>
    <row r="51" spans="1:65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Original!E49</f>
        <v>228689405.78929999</v>
      </c>
      <c r="F51">
        <f>Original!F49</f>
        <v>305456054.83660001</v>
      </c>
      <c r="G51">
        <f>Original!G49</f>
        <v>294811757.266599</v>
      </c>
      <c r="H51">
        <f>Original!H49</f>
        <v>-10644297.5699999</v>
      </c>
      <c r="I51">
        <f>Original!I49</f>
        <v>279779459.065283</v>
      </c>
      <c r="J51">
        <f>Original!J49</f>
        <v>-16607219.6850881</v>
      </c>
      <c r="K51">
        <f>Original!K49</f>
        <v>2018680.07971401</v>
      </c>
      <c r="L51">
        <f>Original!L49</f>
        <v>0.91452990000358103</v>
      </c>
      <c r="M51">
        <f>Original!M49</f>
        <v>605798.81656136201</v>
      </c>
      <c r="N51">
        <f>Original!N49</f>
        <v>2.6448922988227799</v>
      </c>
      <c r="O51">
        <f>Original!P49</f>
        <v>7.1903463796452396</v>
      </c>
      <c r="P51">
        <f>Original!Q49</f>
        <v>14.1524950854807</v>
      </c>
      <c r="Q51">
        <f>Original!O49</f>
        <v>27320.071233013401</v>
      </c>
      <c r="R51">
        <f>Original!R49</f>
        <v>4.0358617201617397</v>
      </c>
      <c r="S51">
        <f>Original!S49</f>
        <v>0.54739772159384603</v>
      </c>
      <c r="T51">
        <f>Original!T49</f>
        <v>0</v>
      </c>
      <c r="U51">
        <f>Original!U49</f>
        <v>0.11855137179576</v>
      </c>
      <c r="V51">
        <f>Original!V49</f>
        <v>0</v>
      </c>
      <c r="W51">
        <f>Original!W49</f>
        <v>0</v>
      </c>
      <c r="X51">
        <f>Original!X49</f>
        <v>0</v>
      </c>
      <c r="Y51">
        <f>Original!Y49</f>
        <v>5669489.5719605098</v>
      </c>
      <c r="Z51" s="4">
        <f t="shared" si="35"/>
        <v>1.9128692274107184E-2</v>
      </c>
      <c r="AA51">
        <f>Original!Z49</f>
        <v>-1248644.3250834499</v>
      </c>
      <c r="AB51" s="4">
        <f t="shared" si="36"/>
        <v>-4.2128894940487846E-3</v>
      </c>
      <c r="AC51">
        <f>Original!AA49</f>
        <v>985626.79076749505</v>
      </c>
      <c r="AD51" s="4">
        <f t="shared" si="37"/>
        <v>3.3254760130350877E-3</v>
      </c>
      <c r="AE51">
        <f>Original!AB49</f>
        <v>-16475701.570380401</v>
      </c>
      <c r="AF51" s="4">
        <f t="shared" si="38"/>
        <v>-5.5588536029505267E-2</v>
      </c>
      <c r="AG51">
        <f>Original!AD49</f>
        <v>-249835.00452738299</v>
      </c>
      <c r="AH51" s="4">
        <f t="shared" si="39"/>
        <v>-8.4293601041970001E-4</v>
      </c>
      <c r="AI51">
        <f>Original!AE49</f>
        <v>-208000.171740878</v>
      </c>
      <c r="AJ51" s="4">
        <f t="shared" si="40"/>
        <v>-7.0178650612048681E-4</v>
      </c>
      <c r="AK51">
        <f>Original!AC49</f>
        <v>-2344122.3838765402</v>
      </c>
      <c r="AL51" s="4">
        <f t="shared" si="24"/>
        <v>-7.9090004778887384E-3</v>
      </c>
      <c r="AM51">
        <f>Original!AF49</f>
        <v>-32313.694175381901</v>
      </c>
      <c r="AN51" s="4">
        <f t="shared" si="25"/>
        <v>-1.0902546063009066E-4</v>
      </c>
      <c r="AO51">
        <f>Original!AG49</f>
        <v>-2827819.94558809</v>
      </c>
      <c r="AP51" s="4">
        <f t="shared" si="26"/>
        <v>-9.5409819277667198E-3</v>
      </c>
      <c r="AQ51">
        <f>Original!AH49</f>
        <v>0</v>
      </c>
      <c r="AR51" s="4">
        <f t="shared" si="27"/>
        <v>0</v>
      </c>
      <c r="AS51">
        <f>Original!AI49</f>
        <v>346.249086988599</v>
      </c>
      <c r="AT51" s="4">
        <f t="shared" si="28"/>
        <v>1.1682343094786125E-6</v>
      </c>
      <c r="AU51">
        <f>Original!AJ49</f>
        <v>0</v>
      </c>
      <c r="AV51" s="4">
        <f t="shared" si="29"/>
        <v>0</v>
      </c>
      <c r="AW51">
        <f>Original!AK49</f>
        <v>0</v>
      </c>
      <c r="AX51" s="4">
        <f t="shared" si="30"/>
        <v>0</v>
      </c>
      <c r="AY51">
        <f>Original!AL49</f>
        <v>0</v>
      </c>
      <c r="AZ51" s="4">
        <f t="shared" si="31"/>
        <v>0</v>
      </c>
      <c r="BA51">
        <f>Original!AM49</f>
        <v>-16730974.4835572</v>
      </c>
      <c r="BB51">
        <f>Original!AN49</f>
        <v>-16714714.2930704</v>
      </c>
      <c r="BC51" s="4">
        <f t="shared" si="32"/>
        <v>-5.6394957977002128E-2</v>
      </c>
      <c r="BD51">
        <f>Original!AO49</f>
        <v>6070416.7230704902</v>
      </c>
      <c r="BE51" s="4">
        <f t="shared" si="33"/>
        <v>2.0481408775403311E-2</v>
      </c>
      <c r="BF51">
        <f>Original!AP49</f>
        <v>0</v>
      </c>
      <c r="BG51" s="4">
        <f t="shared" si="34"/>
        <v>0</v>
      </c>
      <c r="BH51">
        <f>Original!AQ49</f>
        <v>-10644297.5699999</v>
      </c>
      <c r="BI51"/>
      <c r="BJ51"/>
      <c r="BK51"/>
      <c r="BL51"/>
      <c r="BM51"/>
    </row>
    <row r="52" spans="1:65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Original!E50</f>
        <v>228835160.44670001</v>
      </c>
      <c r="F52">
        <f>Original!F50</f>
        <v>294811757.266599</v>
      </c>
      <c r="G52">
        <f>Original!G50</f>
        <v>277028858.0165</v>
      </c>
      <c r="H52">
        <f>Original!H50</f>
        <v>-17516175.065899901</v>
      </c>
      <c r="I52">
        <f>Original!I50</f>
        <v>268755288.10318899</v>
      </c>
      <c r="J52">
        <f>Original!J50</f>
        <v>-10714368.7188839</v>
      </c>
      <c r="K52">
        <f>Original!K50</f>
        <v>2055054.95454807</v>
      </c>
      <c r="L52">
        <f>Original!L50</f>
        <v>0.97669684363546005</v>
      </c>
      <c r="M52">
        <f>Original!M50</f>
        <v>615817.50162263901</v>
      </c>
      <c r="N52">
        <f>Original!N50</f>
        <v>2.3540037686622601</v>
      </c>
      <c r="O52">
        <f>Original!P50</f>
        <v>7.0863357017722102</v>
      </c>
      <c r="P52">
        <f>Original!Q50</f>
        <v>14.1092966273829</v>
      </c>
      <c r="Q52">
        <f>Original!O50</f>
        <v>27726.4880881975</v>
      </c>
      <c r="R52">
        <f>Original!R50</f>
        <v>4.5979892909785001</v>
      </c>
      <c r="S52">
        <f>Original!S50</f>
        <v>1.3145460975212799</v>
      </c>
      <c r="T52">
        <f>Original!T50</f>
        <v>0</v>
      </c>
      <c r="U52">
        <f>Original!U50</f>
        <v>0.20145191693455</v>
      </c>
      <c r="V52">
        <f>Original!V50</f>
        <v>0</v>
      </c>
      <c r="W52">
        <f>Original!W50</f>
        <v>0</v>
      </c>
      <c r="X52">
        <f>Original!X50</f>
        <v>0</v>
      </c>
      <c r="Y52">
        <f>Original!Y50</f>
        <v>3484214.9451298099</v>
      </c>
      <c r="Z52" s="4">
        <f t="shared" si="35"/>
        <v>1.2453433703711653E-2</v>
      </c>
      <c r="AA52">
        <f>Original!Z50</f>
        <v>-3140516.0031681601</v>
      </c>
      <c r="AB52" s="4">
        <f t="shared" si="36"/>
        <v>-1.1224969887569053E-2</v>
      </c>
      <c r="AC52">
        <f>Original!AA50</f>
        <v>934762.41926957399</v>
      </c>
      <c r="AD52" s="4">
        <f t="shared" si="37"/>
        <v>3.3410687917995404E-3</v>
      </c>
      <c r="AE52">
        <f>Original!AB50</f>
        <v>-5424318.5140597997</v>
      </c>
      <c r="AF52" s="4">
        <f t="shared" si="38"/>
        <v>-1.9387836877596161E-2</v>
      </c>
      <c r="AG52">
        <f>Original!AD50</f>
        <v>-126420.402989774</v>
      </c>
      <c r="AH52" s="4">
        <f t="shared" si="39"/>
        <v>-4.5185734296625181E-4</v>
      </c>
      <c r="AI52">
        <f>Original!AE50</f>
        <v>-74648.269730687796</v>
      </c>
      <c r="AJ52" s="4">
        <f t="shared" si="40"/>
        <v>-2.6681111608436401E-4</v>
      </c>
      <c r="AK52">
        <f>Original!AC50</f>
        <v>-1080677.2896401801</v>
      </c>
      <c r="AL52" s="4">
        <f t="shared" si="24"/>
        <v>-3.8626041141498445E-3</v>
      </c>
      <c r="AM52">
        <f>Original!AF50</f>
        <v>-2254494.72962947</v>
      </c>
      <c r="AN52" s="4">
        <f t="shared" si="25"/>
        <v>-8.058113834237603E-3</v>
      </c>
      <c r="AO52">
        <f>Original!AG50</f>
        <v>-3808718.0290149199</v>
      </c>
      <c r="AP52" s="4">
        <f t="shared" si="26"/>
        <v>-1.3613286842927964E-2</v>
      </c>
      <c r="AQ52">
        <f>Original!AH50</f>
        <v>0</v>
      </c>
      <c r="AR52" s="4">
        <f t="shared" si="27"/>
        <v>0</v>
      </c>
      <c r="AS52">
        <f>Original!AI50</f>
        <v>517.48844522449303</v>
      </c>
      <c r="AT52" s="4">
        <f t="shared" si="28"/>
        <v>1.8496298725909812E-6</v>
      </c>
      <c r="AU52">
        <f>Original!AJ50</f>
        <v>0</v>
      </c>
      <c r="AV52" s="4">
        <f t="shared" si="29"/>
        <v>0</v>
      </c>
      <c r="AW52">
        <f>Original!AK50</f>
        <v>0</v>
      </c>
      <c r="AX52" s="4">
        <f t="shared" si="30"/>
        <v>0</v>
      </c>
      <c r="AY52">
        <f>Original!AL50</f>
        <v>0</v>
      </c>
      <c r="AZ52" s="4">
        <f t="shared" si="31"/>
        <v>0</v>
      </c>
      <c r="BA52">
        <f>Original!AM50</f>
        <v>-11490298.3853884</v>
      </c>
      <c r="BB52">
        <f>Original!AN50</f>
        <v>-11300117.526604701</v>
      </c>
      <c r="BC52" s="4">
        <f t="shared" si="32"/>
        <v>-4.0389375132675348E-2</v>
      </c>
      <c r="BD52">
        <f>Original!AO50</f>
        <v>-6216057.5392952003</v>
      </c>
      <c r="BE52" s="4">
        <f t="shared" si="33"/>
        <v>-2.2217705188445451E-2</v>
      </c>
      <c r="BF52">
        <f>Original!AP50</f>
        <v>145754.65739999901</v>
      </c>
      <c r="BG52" s="4">
        <f t="shared" si="34"/>
        <v>5.2096268213167496E-4</v>
      </c>
      <c r="BH52">
        <f>Original!AQ50</f>
        <v>-17370420.4084999</v>
      </c>
      <c r="BI52"/>
      <c r="BJ52"/>
      <c r="BK52"/>
      <c r="BL52"/>
      <c r="BM52"/>
    </row>
    <row r="53" spans="1:65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Original!E51</f>
        <v>228835160.44670001</v>
      </c>
      <c r="F53">
        <f>Original!F51</f>
        <v>277028858.0165</v>
      </c>
      <c r="G53">
        <f>Original!G51</f>
        <v>268730568.822999</v>
      </c>
      <c r="H53">
        <f>Original!H51</f>
        <v>-8662219.8654999994</v>
      </c>
      <c r="I53">
        <f>Original!I51</f>
        <v>270202267.75148898</v>
      </c>
      <c r="J53">
        <f>Original!J51</f>
        <v>993516.229895139</v>
      </c>
      <c r="K53">
        <f>Original!K51</f>
        <v>2071486.43555433</v>
      </c>
      <c r="L53">
        <f>Original!L51</f>
        <v>0.96333502277153205</v>
      </c>
      <c r="M53">
        <f>Original!M51</f>
        <v>624465.65479265503</v>
      </c>
      <c r="N53">
        <f>Original!N51</f>
        <v>2.5707860639418199</v>
      </c>
      <c r="O53">
        <f>Original!P51</f>
        <v>6.9493330786978396</v>
      </c>
      <c r="P53">
        <f>Original!Q51</f>
        <v>14.1135362856377</v>
      </c>
      <c r="Q53">
        <f>Original!O51</f>
        <v>28176.848639233402</v>
      </c>
      <c r="R53">
        <f>Original!R51</f>
        <v>4.9000086770030604</v>
      </c>
      <c r="S53">
        <f>Original!S51</f>
        <v>2.2076588536572999</v>
      </c>
      <c r="T53">
        <f>Original!T51</f>
        <v>0</v>
      </c>
      <c r="U53">
        <f>Original!U51</f>
        <v>0.40744725178297903</v>
      </c>
      <c r="V53">
        <f>Original!V51</f>
        <v>0</v>
      </c>
      <c r="W53">
        <f>Original!W51</f>
        <v>0</v>
      </c>
      <c r="X53">
        <f>Original!X51</f>
        <v>0</v>
      </c>
      <c r="Y53">
        <f>Original!Y51</f>
        <v>2650741.1070495001</v>
      </c>
      <c r="Z53" s="4">
        <f t="shared" si="35"/>
        <v>9.8630286524138792E-3</v>
      </c>
      <c r="AA53">
        <f>Original!Z51</f>
        <v>215763.55568586601</v>
      </c>
      <c r="AB53" s="4">
        <f t="shared" si="36"/>
        <v>8.0282534051208431E-4</v>
      </c>
      <c r="AC53">
        <f>Original!AA51</f>
        <v>802871.52724206098</v>
      </c>
      <c r="AD53" s="4">
        <f t="shared" si="37"/>
        <v>2.987370157099187E-3</v>
      </c>
      <c r="AE53">
        <f>Original!AB51</f>
        <v>3921625.6634870898</v>
      </c>
      <c r="AF53" s="4">
        <f t="shared" si="38"/>
        <v>1.459180837394863E-2</v>
      </c>
      <c r="AG53">
        <f>Original!AD51</f>
        <v>-183947.82640413099</v>
      </c>
      <c r="AH53" s="4">
        <f t="shared" si="39"/>
        <v>-6.8444356091517701E-4</v>
      </c>
      <c r="AI53">
        <f>Original!AE51</f>
        <v>-161810.38902477201</v>
      </c>
      <c r="AJ53" s="4">
        <f t="shared" si="40"/>
        <v>-6.0207332167039882E-4</v>
      </c>
      <c r="AK53">
        <f>Original!AC51</f>
        <v>-862770.14452057495</v>
      </c>
      <c r="AL53" s="4">
        <f t="shared" si="24"/>
        <v>-3.2102443475988947E-3</v>
      </c>
      <c r="AM53">
        <f>Original!AF51</f>
        <v>-1016297.52324291</v>
      </c>
      <c r="AN53" s="4">
        <f t="shared" si="25"/>
        <v>-3.7814977722510938E-3</v>
      </c>
      <c r="AO53">
        <f>Original!AG51</f>
        <v>-4216396.7905754503</v>
      </c>
      <c r="AP53" s="4">
        <f t="shared" si="26"/>
        <v>-1.5688609591028989E-2</v>
      </c>
      <c r="AQ53">
        <f>Original!AH51</f>
        <v>0</v>
      </c>
      <c r="AR53" s="4">
        <f t="shared" si="27"/>
        <v>0</v>
      </c>
      <c r="AS53">
        <f>Original!AI51</f>
        <v>1179.4755807121101</v>
      </c>
      <c r="AT53" s="4">
        <f t="shared" si="28"/>
        <v>4.3886599926519347E-6</v>
      </c>
      <c r="AU53">
        <f>Original!AJ51</f>
        <v>0</v>
      </c>
      <c r="AV53" s="4">
        <f t="shared" si="29"/>
        <v>0</v>
      </c>
      <c r="AW53">
        <f>Original!AK51</f>
        <v>0</v>
      </c>
      <c r="AX53" s="4">
        <f t="shared" si="30"/>
        <v>0</v>
      </c>
      <c r="AY53">
        <f>Original!AL51</f>
        <v>0</v>
      </c>
      <c r="AZ53" s="4">
        <f t="shared" si="31"/>
        <v>0</v>
      </c>
      <c r="BA53">
        <f>Original!AM51</f>
        <v>1150958.65527739</v>
      </c>
      <c r="BB53">
        <f>Original!AN51</f>
        <v>1015160.38528243</v>
      </c>
      <c r="BC53" s="4">
        <f t="shared" si="32"/>
        <v>3.7772666444898292E-3</v>
      </c>
      <c r="BD53">
        <f>Original!AO51</f>
        <v>-9677380.2507824302</v>
      </c>
      <c r="BE53" s="4">
        <f t="shared" si="33"/>
        <v>-3.6008148226898462E-2</v>
      </c>
      <c r="BF53">
        <f>Original!AP51</f>
        <v>0</v>
      </c>
      <c r="BG53" s="4">
        <f t="shared" si="34"/>
        <v>0</v>
      </c>
      <c r="BH53">
        <f>Original!AQ51</f>
        <v>-8662219.8654999994</v>
      </c>
      <c r="BI53"/>
      <c r="BJ53"/>
      <c r="BK53"/>
      <c r="BL53"/>
      <c r="BM53"/>
    </row>
    <row r="54" spans="1:65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Original!E52</f>
        <v>228835160.44670001</v>
      </c>
      <c r="F54">
        <f>Original!F52</f>
        <v>268730568.822999</v>
      </c>
      <c r="G54">
        <f>Original!G52</f>
        <v>264226042.02529901</v>
      </c>
      <c r="H54">
        <f>Original!H52</f>
        <v>-3722921.3582000202</v>
      </c>
      <c r="I54">
        <f>Original!I52</f>
        <v>270263675.76109397</v>
      </c>
      <c r="J54">
        <f>Original!J52</f>
        <v>938246.14556467906</v>
      </c>
      <c r="K54">
        <f>Original!K52</f>
        <v>2088371.1827114499</v>
      </c>
      <c r="L54">
        <f>Original!L52</f>
        <v>0.95870049631055598</v>
      </c>
      <c r="M54">
        <f>Original!M52</f>
        <v>629134.117556729</v>
      </c>
      <c r="N54">
        <f>Original!N52</f>
        <v>2.8220175643360199</v>
      </c>
      <c r="O54">
        <f>Original!P52</f>
        <v>6.8226906220896399</v>
      </c>
      <c r="P54">
        <f>Original!Q52</f>
        <v>14.031036820536301</v>
      </c>
      <c r="Q54">
        <f>Original!O52</f>
        <v>28534.338151915999</v>
      </c>
      <c r="R54">
        <f>Original!R52</f>
        <v>5.2577987348367303</v>
      </c>
      <c r="S54">
        <f>Original!S52</f>
        <v>3.1928027401643502</v>
      </c>
      <c r="T54">
        <f>Original!T52</f>
        <v>0</v>
      </c>
      <c r="U54">
        <f>Original!U52</f>
        <v>0.55433893517680899</v>
      </c>
      <c r="V54">
        <f>Original!V52</f>
        <v>8.0615427103750595E-2</v>
      </c>
      <c r="W54">
        <f>Original!W52</f>
        <v>0</v>
      </c>
      <c r="X54">
        <f>Original!X52</f>
        <v>0</v>
      </c>
      <c r="Y54">
        <f>Original!Y52</f>
        <v>3141573.0443273601</v>
      </c>
      <c r="Z54" s="4">
        <f t="shared" si="35"/>
        <v>1.1626745661575033E-2</v>
      </c>
      <c r="AA54">
        <f>Original!Z52</f>
        <v>385594.43507229601</v>
      </c>
      <c r="AB54" s="4">
        <f t="shared" si="36"/>
        <v>1.4270584709782516E-3</v>
      </c>
      <c r="AC54">
        <f>Original!AA52</f>
        <v>814532.07065645698</v>
      </c>
      <c r="AD54" s="4">
        <f t="shared" si="37"/>
        <v>3.014527144552318E-3</v>
      </c>
      <c r="AE54">
        <f>Original!AB52</f>
        <v>4295435.5465492699</v>
      </c>
      <c r="AF54" s="4">
        <f t="shared" si="38"/>
        <v>1.5897111383609396E-2</v>
      </c>
      <c r="AG54">
        <f>Original!AD52</f>
        <v>-150388.464532699</v>
      </c>
      <c r="AH54" s="4">
        <f t="shared" si="39"/>
        <v>-5.5657735882148332E-4</v>
      </c>
      <c r="AI54">
        <f>Original!AE52</f>
        <v>-131145.21060212399</v>
      </c>
      <c r="AJ54" s="4">
        <f t="shared" si="40"/>
        <v>-4.8535940017624553E-4</v>
      </c>
      <c r="AK54">
        <f>Original!AC52</f>
        <v>-998705.52156066895</v>
      </c>
      <c r="AL54" s="4">
        <f t="shared" si="24"/>
        <v>-3.6961404131485697E-3</v>
      </c>
      <c r="AM54">
        <f>Original!AF52</f>
        <v>-1300209.8200858601</v>
      </c>
      <c r="AN54" s="4">
        <f t="shared" si="25"/>
        <v>-4.8119870751110495E-3</v>
      </c>
      <c r="AO54">
        <f>Original!AG52</f>
        <v>-4476509.0235778596</v>
      </c>
      <c r="AP54" s="4">
        <f t="shared" si="26"/>
        <v>-1.6567251862204962E-2</v>
      </c>
      <c r="AQ54">
        <f>Original!AH52</f>
        <v>0</v>
      </c>
      <c r="AR54" s="4">
        <f t="shared" si="27"/>
        <v>0</v>
      </c>
      <c r="AS54">
        <f>Original!AI52</f>
        <v>874.83002959661599</v>
      </c>
      <c r="AT54" s="4">
        <f t="shared" si="28"/>
        <v>3.2376857414136013E-6</v>
      </c>
      <c r="AU54">
        <f>Original!AJ52</f>
        <v>-785673.97759018198</v>
      </c>
      <c r="AV54" s="4">
        <f t="shared" si="29"/>
        <v>-2.9077253278746861E-3</v>
      </c>
      <c r="AW54">
        <f>Original!AK52</f>
        <v>0</v>
      </c>
      <c r="AX54" s="4">
        <f t="shared" si="30"/>
        <v>0</v>
      </c>
      <c r="AY54">
        <f>Original!AL52</f>
        <v>0</v>
      </c>
      <c r="AZ54" s="4">
        <f t="shared" si="31"/>
        <v>0</v>
      </c>
      <c r="BA54">
        <f>Original!AM52</f>
        <v>795377.90868558094</v>
      </c>
      <c r="BB54">
        <f>Original!AN52</f>
        <v>722578.50280457002</v>
      </c>
      <c r="BC54" s="4">
        <f t="shared" si="32"/>
        <v>2.6742133173698656E-3</v>
      </c>
      <c r="BD54">
        <f>Original!AO52</f>
        <v>-4445499.8610045901</v>
      </c>
      <c r="BE54" s="4">
        <f t="shared" si="33"/>
        <v>-1.6452489085299664E-2</v>
      </c>
      <c r="BF54">
        <f>Original!AP52</f>
        <v>0</v>
      </c>
      <c r="BG54" s="4">
        <f t="shared" si="34"/>
        <v>0</v>
      </c>
      <c r="BH54">
        <f>Original!AQ52</f>
        <v>-3722921.3582000202</v>
      </c>
      <c r="BI54"/>
      <c r="BJ54"/>
      <c r="BK54"/>
      <c r="BL54"/>
      <c r="BM54"/>
    </row>
    <row r="55" spans="1:65" x14ac:dyDescent="0.2">
      <c r="A55" t="str">
        <f t="shared" si="0"/>
        <v>0_10_2007</v>
      </c>
      <c r="B55">
        <v>0</v>
      </c>
      <c r="C55">
        <v>10</v>
      </c>
      <c r="D55">
        <v>2007</v>
      </c>
      <c r="E55">
        <f>Original!E53</f>
        <v>1227012502.99999</v>
      </c>
      <c r="F55">
        <f>Original!F53</f>
        <v>0</v>
      </c>
      <c r="G55">
        <f>Original!G53</f>
        <v>1227012502.99999</v>
      </c>
      <c r="H55">
        <f>Original!H53</f>
        <v>0</v>
      </c>
      <c r="I55">
        <f>Original!I53</f>
        <v>1279595506.0158</v>
      </c>
      <c r="J55">
        <f>Original!J53</f>
        <v>0</v>
      </c>
      <c r="K55">
        <f>Original!K53</f>
        <v>0</v>
      </c>
      <c r="L55">
        <f>Original!L53</f>
        <v>0</v>
      </c>
      <c r="M55">
        <f>Original!M53</f>
        <v>0</v>
      </c>
      <c r="N55">
        <f>Original!N53</f>
        <v>0</v>
      </c>
      <c r="O55">
        <f>Original!P53</f>
        <v>0</v>
      </c>
      <c r="P55">
        <f>Original!Q53</f>
        <v>0</v>
      </c>
      <c r="Q55">
        <f>Original!O53</f>
        <v>0</v>
      </c>
      <c r="R55">
        <f>Original!R53</f>
        <v>0</v>
      </c>
      <c r="S55">
        <f>Original!S53</f>
        <v>0</v>
      </c>
      <c r="T55">
        <f>Original!T53</f>
        <v>0</v>
      </c>
      <c r="U55">
        <f>Original!U53</f>
        <v>0</v>
      </c>
      <c r="V55">
        <f>Original!V53</f>
        <v>0</v>
      </c>
      <c r="W55">
        <f>Original!W53</f>
        <v>0</v>
      </c>
      <c r="X55">
        <f>Original!X53</f>
        <v>0</v>
      </c>
      <c r="Y55">
        <f>Original!Y53</f>
        <v>0</v>
      </c>
      <c r="Z55" s="4"/>
      <c r="AA55">
        <f>Original!Z53</f>
        <v>0</v>
      </c>
      <c r="AB55" s="4"/>
      <c r="AC55">
        <f>Original!AA53</f>
        <v>0</v>
      </c>
      <c r="AD55" s="4"/>
      <c r="AE55">
        <f>Original!AB53</f>
        <v>0</v>
      </c>
      <c r="AF55" s="4"/>
      <c r="AG55">
        <f>Original!AD53</f>
        <v>0</v>
      </c>
      <c r="AH55" s="4"/>
      <c r="AI55">
        <f>Original!AE53</f>
        <v>0</v>
      </c>
      <c r="AJ55" s="4"/>
      <c r="AK55">
        <f>Original!AC53</f>
        <v>0</v>
      </c>
      <c r="AL55" s="4">
        <f t="shared" si="24"/>
        <v>0</v>
      </c>
      <c r="AM55">
        <f>Original!AF53</f>
        <v>0</v>
      </c>
      <c r="AN55" s="4">
        <f t="shared" si="25"/>
        <v>0</v>
      </c>
      <c r="AO55">
        <f>Original!AG53</f>
        <v>0</v>
      </c>
      <c r="AP55" s="4">
        <f t="shared" si="26"/>
        <v>0</v>
      </c>
      <c r="AQ55">
        <f>Original!AH53</f>
        <v>0</v>
      </c>
      <c r="AR55" s="4">
        <f t="shared" si="27"/>
        <v>0</v>
      </c>
      <c r="AS55">
        <f>Original!AI53</f>
        <v>0</v>
      </c>
      <c r="AT55" s="4">
        <f t="shared" si="28"/>
        <v>0</v>
      </c>
      <c r="AU55">
        <f>Original!AJ53</f>
        <v>0</v>
      </c>
      <c r="AV55" s="4">
        <f t="shared" si="29"/>
        <v>0</v>
      </c>
      <c r="AW55">
        <f>Original!AK53</f>
        <v>0</v>
      </c>
      <c r="AX55" s="4">
        <f t="shared" si="30"/>
        <v>0</v>
      </c>
      <c r="AY55">
        <f>Original!AL53</f>
        <v>0</v>
      </c>
      <c r="AZ55" s="4">
        <f t="shared" si="31"/>
        <v>0</v>
      </c>
      <c r="BA55">
        <f>Original!AM53</f>
        <v>0</v>
      </c>
      <c r="BB55">
        <f>Original!AN53</f>
        <v>0</v>
      </c>
      <c r="BC55" s="4">
        <f t="shared" si="32"/>
        <v>0</v>
      </c>
      <c r="BD55">
        <f>Original!AO53</f>
        <v>0</v>
      </c>
      <c r="BE55" s="4">
        <f t="shared" si="33"/>
        <v>0</v>
      </c>
      <c r="BF55">
        <f>Original!AP53</f>
        <v>1227012502.99999</v>
      </c>
      <c r="BG55" s="4">
        <f t="shared" si="34"/>
        <v>4.5400570370567923</v>
      </c>
      <c r="BH55">
        <f>Original!AQ53</f>
        <v>1227012502.99999</v>
      </c>
      <c r="BI55"/>
      <c r="BJ55"/>
      <c r="BK55"/>
      <c r="BL55"/>
      <c r="BM55"/>
    </row>
    <row r="56" spans="1:65" x14ac:dyDescent="0.2">
      <c r="A56" t="str">
        <f t="shared" si="0"/>
        <v>0_10_2008</v>
      </c>
      <c r="B56">
        <v>0</v>
      </c>
      <c r="C56">
        <v>10</v>
      </c>
      <c r="D56">
        <v>2008</v>
      </c>
      <c r="E56">
        <f>Original!E54</f>
        <v>1227012502.99999</v>
      </c>
      <c r="F56">
        <f>Original!F54</f>
        <v>1227012502.99999</v>
      </c>
      <c r="G56">
        <f>Original!G54</f>
        <v>1251501816.99999</v>
      </c>
      <c r="H56">
        <f>Original!H54</f>
        <v>24489314.000001099</v>
      </c>
      <c r="I56">
        <f>Original!I54</f>
        <v>1315690764.99034</v>
      </c>
      <c r="J56">
        <f>Original!J54</f>
        <v>36095258.974537298</v>
      </c>
      <c r="K56">
        <f>Original!K54</f>
        <v>264123690.59999901</v>
      </c>
      <c r="L56">
        <f>Original!L54</f>
        <v>1.309717561</v>
      </c>
      <c r="M56">
        <f>Original!M54</f>
        <v>27956797.669999901</v>
      </c>
      <c r="N56">
        <f>Original!N54</f>
        <v>3.91949999999999</v>
      </c>
      <c r="O56">
        <f>Original!P54</f>
        <v>30.419999999999899</v>
      </c>
      <c r="P56">
        <f>Original!Q54</f>
        <v>69.981314054055801</v>
      </c>
      <c r="Q56">
        <f>Original!O54</f>
        <v>36716.94</v>
      </c>
      <c r="R56">
        <f>Original!R54</f>
        <v>3.69999999999999</v>
      </c>
      <c r="S56">
        <f>Original!S54</f>
        <v>0</v>
      </c>
      <c r="T56">
        <f>Original!T54</f>
        <v>0</v>
      </c>
      <c r="U56">
        <f>Original!U54</f>
        <v>0</v>
      </c>
      <c r="V56">
        <f>Original!V54</f>
        <v>0</v>
      </c>
      <c r="W56">
        <f>Original!W54</f>
        <v>0</v>
      </c>
      <c r="X56">
        <f>Original!X54</f>
        <v>0</v>
      </c>
      <c r="Y56">
        <f>Original!Y54</f>
        <v>16355914.506292401</v>
      </c>
      <c r="Z56" s="4">
        <f t="shared" ref="Z56:Z66" si="41">Y56/$I55</f>
        <v>1.2782097490494347E-2</v>
      </c>
      <c r="AA56">
        <f>Original!Z54</f>
        <v>-1081452.70525265</v>
      </c>
      <c r="AB56" s="4">
        <f t="shared" ref="AB56:AB66" si="42">AA56/$I55</f>
        <v>-8.4515200324507592E-4</v>
      </c>
      <c r="AC56">
        <f>Original!AA54</f>
        <v>3933872.9822498402</v>
      </c>
      <c r="AD56" s="4">
        <f t="shared" ref="AD56:AD66" si="43">AC56/$I55</f>
        <v>3.0743097828613867E-3</v>
      </c>
      <c r="AE56">
        <f>Original!AB54</f>
        <v>27733861.9911846</v>
      </c>
      <c r="AF56" s="4">
        <f t="shared" ref="AF56:AF66" si="44">AE56/$I55</f>
        <v>2.1673928878929771E-2</v>
      </c>
      <c r="AG56">
        <f>Original!AD54</f>
        <v>141334.69292316699</v>
      </c>
      <c r="AH56" s="4">
        <f t="shared" ref="AH56:AH66" si="45">AG56/$I55</f>
        <v>1.1045263308499135E-4</v>
      </c>
      <c r="AI56">
        <f>Original!AE54</f>
        <v>-10297998.929553799</v>
      </c>
      <c r="AJ56" s="4">
        <f t="shared" ref="AJ56:AJ66" si="46">AI56/$I55</f>
        <v>-8.0478548737780917E-3</v>
      </c>
      <c r="AK56">
        <f>Original!AC54</f>
        <v>-486973.89797976398</v>
      </c>
      <c r="AL56" s="4">
        <f t="shared" si="24"/>
        <v>-3.8056862163890015E-4</v>
      </c>
      <c r="AM56">
        <f>Original!AF54</f>
        <v>-1697415.8935676401</v>
      </c>
      <c r="AN56" s="4">
        <f t="shared" si="25"/>
        <v>-1.3265253633570366E-3</v>
      </c>
      <c r="AO56">
        <f>Original!AG54</f>
        <v>0</v>
      </c>
      <c r="AP56" s="4">
        <f t="shared" si="26"/>
        <v>0</v>
      </c>
      <c r="AQ56">
        <f>Original!AH54</f>
        <v>0</v>
      </c>
      <c r="AR56" s="4">
        <f t="shared" si="27"/>
        <v>0</v>
      </c>
      <c r="AS56">
        <f>Original!AI54</f>
        <v>0</v>
      </c>
      <c r="AT56" s="4">
        <f t="shared" si="28"/>
        <v>0</v>
      </c>
      <c r="AU56">
        <f>Original!AJ54</f>
        <v>0</v>
      </c>
      <c r="AV56" s="4">
        <f t="shared" si="29"/>
        <v>0</v>
      </c>
      <c r="AW56">
        <f>Original!AK54</f>
        <v>0</v>
      </c>
      <c r="AX56" s="4">
        <f t="shared" si="30"/>
        <v>0</v>
      </c>
      <c r="AY56">
        <f>Original!AL54</f>
        <v>0</v>
      </c>
      <c r="AZ56" s="4">
        <f t="shared" si="31"/>
        <v>0</v>
      </c>
      <c r="BA56">
        <f>Original!AM54</f>
        <v>34601142.746296197</v>
      </c>
      <c r="BB56">
        <f>Original!AN54</f>
        <v>34611979.998805299</v>
      </c>
      <c r="BC56" s="4">
        <f t="shared" si="32"/>
        <v>2.7049157203259139E-2</v>
      </c>
      <c r="BD56">
        <f>Original!AO54</f>
        <v>-10122665.9988041</v>
      </c>
      <c r="BE56" s="4">
        <f t="shared" si="33"/>
        <v>-7.9108327211326653E-3</v>
      </c>
      <c r="BF56">
        <f>Original!AP54</f>
        <v>0</v>
      </c>
      <c r="BG56" s="4">
        <f t="shared" si="34"/>
        <v>0</v>
      </c>
      <c r="BH56">
        <f>Original!AQ54</f>
        <v>24489314.000001099</v>
      </c>
      <c r="BI56"/>
      <c r="BJ56"/>
      <c r="BK56"/>
      <c r="BL56"/>
      <c r="BM56"/>
    </row>
    <row r="57" spans="1:65" x14ac:dyDescent="0.2">
      <c r="A57" t="str">
        <f t="shared" si="0"/>
        <v>0_10_2009</v>
      </c>
      <c r="B57">
        <v>0</v>
      </c>
      <c r="C57">
        <v>10</v>
      </c>
      <c r="D57">
        <v>2009</v>
      </c>
      <c r="E57">
        <f>Original!E55</f>
        <v>1227012502.99999</v>
      </c>
      <c r="F57">
        <f>Original!F55</f>
        <v>1251501816.99999</v>
      </c>
      <c r="G57">
        <f>Original!G55</f>
        <v>1217355181.99999</v>
      </c>
      <c r="H57">
        <f>Original!H55</f>
        <v>-34146635.000001401</v>
      </c>
      <c r="I57">
        <f>Original!I55</f>
        <v>1239542186.9647801</v>
      </c>
      <c r="J57">
        <f>Original!J55</f>
        <v>-76148578.025559604</v>
      </c>
      <c r="K57">
        <f>Original!K55</f>
        <v>266283654.40000001</v>
      </c>
      <c r="L57">
        <f>Original!L55</f>
        <v>1.3667836019999999</v>
      </c>
      <c r="M57">
        <f>Original!M55</f>
        <v>27734538</v>
      </c>
      <c r="N57">
        <f>Original!N55</f>
        <v>2.84309999999999</v>
      </c>
      <c r="O57">
        <f>Original!P55</f>
        <v>30.61</v>
      </c>
      <c r="P57">
        <f>Original!Q55</f>
        <v>69.306750843060897</v>
      </c>
      <c r="Q57">
        <f>Original!O55</f>
        <v>35494.29</v>
      </c>
      <c r="R57">
        <f>Original!R55</f>
        <v>3.9</v>
      </c>
      <c r="S57">
        <f>Original!S55</f>
        <v>0</v>
      </c>
      <c r="T57">
        <f>Original!T55</f>
        <v>0</v>
      </c>
      <c r="U57">
        <f>Original!U55</f>
        <v>0</v>
      </c>
      <c r="V57">
        <f>Original!V55</f>
        <v>0</v>
      </c>
      <c r="W57">
        <f>Original!W55</f>
        <v>0</v>
      </c>
      <c r="X57">
        <f>Original!X55</f>
        <v>0</v>
      </c>
      <c r="Y57">
        <f>Original!Y55</f>
        <v>7966410.8167462396</v>
      </c>
      <c r="Z57" s="4">
        <f t="shared" si="41"/>
        <v>6.0549264528771927E-3</v>
      </c>
      <c r="AA57">
        <f>Original!Z55</f>
        <v>-11020465.186835499</v>
      </c>
      <c r="AB57" s="4">
        <f t="shared" si="42"/>
        <v>-8.3761819114968206E-3</v>
      </c>
      <c r="AC57">
        <f>Original!AA55</f>
        <v>-3662203.8797523198</v>
      </c>
      <c r="AD57" s="4">
        <f t="shared" si="43"/>
        <v>-2.7834837616871229E-3</v>
      </c>
      <c r="AE57">
        <f>Original!AB55</f>
        <v>-68585333.529491395</v>
      </c>
      <c r="AF57" s="4">
        <f t="shared" si="44"/>
        <v>-5.212876410969941E-2</v>
      </c>
      <c r="AG57">
        <f>Original!AD55</f>
        <v>1370148.04467138</v>
      </c>
      <c r="AH57" s="4">
        <f t="shared" si="45"/>
        <v>1.041390637625582E-3</v>
      </c>
      <c r="AI57">
        <f>Original!AE55</f>
        <v>-6123907.8548860298</v>
      </c>
      <c r="AJ57" s="4">
        <f t="shared" si="46"/>
        <v>-4.654519145257505E-3</v>
      </c>
      <c r="AK57">
        <f>Original!AC55</f>
        <v>11000356.6954585</v>
      </c>
      <c r="AL57" s="4">
        <f t="shared" si="24"/>
        <v>8.3608983114959127E-3</v>
      </c>
      <c r="AM57">
        <f>Original!AF55</f>
        <v>-3460192.47082223</v>
      </c>
      <c r="AN57" s="4">
        <f t="shared" si="25"/>
        <v>-2.6299435725290927E-3</v>
      </c>
      <c r="AO57">
        <f>Original!AG55</f>
        <v>0</v>
      </c>
      <c r="AP57" s="4">
        <f t="shared" si="26"/>
        <v>0</v>
      </c>
      <c r="AQ57">
        <f>Original!AH55</f>
        <v>0</v>
      </c>
      <c r="AR57" s="4">
        <f t="shared" si="27"/>
        <v>0</v>
      </c>
      <c r="AS57">
        <f>Original!AI55</f>
        <v>0</v>
      </c>
      <c r="AT57" s="4">
        <f t="shared" si="28"/>
        <v>0</v>
      </c>
      <c r="AU57">
        <f>Original!AJ55</f>
        <v>0</v>
      </c>
      <c r="AV57" s="4">
        <f t="shared" si="29"/>
        <v>0</v>
      </c>
      <c r="AW57">
        <f>Original!AK55</f>
        <v>0</v>
      </c>
      <c r="AX57" s="4">
        <f t="shared" si="30"/>
        <v>0</v>
      </c>
      <c r="AY57">
        <f>Original!AL55</f>
        <v>0</v>
      </c>
      <c r="AZ57" s="4">
        <f t="shared" si="31"/>
        <v>0</v>
      </c>
      <c r="BA57">
        <f>Original!AM55</f>
        <v>-72515187.364911303</v>
      </c>
      <c r="BB57">
        <f>Original!AN55</f>
        <v>-72433497.518433899</v>
      </c>
      <c r="BC57" s="4">
        <f t="shared" si="32"/>
        <v>-5.5053588157522496E-2</v>
      </c>
      <c r="BD57">
        <f>Original!AO55</f>
        <v>38286862.518432401</v>
      </c>
      <c r="BE57" s="4">
        <f t="shared" si="33"/>
        <v>2.9100198570378738E-2</v>
      </c>
      <c r="BF57">
        <f>Original!AP55</f>
        <v>0</v>
      </c>
      <c r="BG57" s="4">
        <f t="shared" si="34"/>
        <v>0</v>
      </c>
      <c r="BH57">
        <f>Original!AQ55</f>
        <v>-34146635.000001401</v>
      </c>
      <c r="BI57"/>
      <c r="BJ57"/>
      <c r="BK57"/>
      <c r="BL57"/>
      <c r="BM57"/>
    </row>
    <row r="58" spans="1:65" x14ac:dyDescent="0.2">
      <c r="A58" t="str">
        <f t="shared" si="0"/>
        <v>0_10_2010</v>
      </c>
      <c r="B58">
        <v>0</v>
      </c>
      <c r="C58">
        <v>10</v>
      </c>
      <c r="D58">
        <v>2010</v>
      </c>
      <c r="E58">
        <f>Original!E56</f>
        <v>1227012502.99999</v>
      </c>
      <c r="F58">
        <f>Original!F56</f>
        <v>1217355181.99999</v>
      </c>
      <c r="G58">
        <f>Original!G56</f>
        <v>1196278265</v>
      </c>
      <c r="H58">
        <f>Original!H56</f>
        <v>-21076916.999997102</v>
      </c>
      <c r="I58">
        <f>Original!I56</f>
        <v>1166812663.55706</v>
      </c>
      <c r="J58">
        <f>Original!J56</f>
        <v>-72729523.407719597</v>
      </c>
      <c r="K58">
        <f>Original!K56</f>
        <v>239565977.09999901</v>
      </c>
      <c r="L58">
        <f>Original!L56</f>
        <v>1.4022103509999999</v>
      </c>
      <c r="M58">
        <f>Original!M56</f>
        <v>27553600.749999899</v>
      </c>
      <c r="N58">
        <f>Original!N56</f>
        <v>3.2889999999999899</v>
      </c>
      <c r="O58">
        <f>Original!P56</f>
        <v>30.93</v>
      </c>
      <c r="P58">
        <f>Original!Q56</f>
        <v>69.408651159993099</v>
      </c>
      <c r="Q58">
        <f>Original!O56</f>
        <v>35213</v>
      </c>
      <c r="R58">
        <f>Original!R56</f>
        <v>3.9</v>
      </c>
      <c r="S58">
        <f>Original!S56</f>
        <v>0</v>
      </c>
      <c r="T58">
        <f>Original!T56</f>
        <v>0</v>
      </c>
      <c r="U58">
        <f>Original!U56</f>
        <v>0</v>
      </c>
      <c r="V58">
        <f>Original!V56</f>
        <v>0</v>
      </c>
      <c r="W58">
        <f>Original!W56</f>
        <v>0</v>
      </c>
      <c r="X58">
        <f>Original!X56</f>
        <v>0</v>
      </c>
      <c r="Y58">
        <f>Original!Y56</f>
        <v>-96260360.803450793</v>
      </c>
      <c r="Z58" s="4">
        <f t="shared" si="41"/>
        <v>-7.7657994875640249E-2</v>
      </c>
      <c r="AA58">
        <f>Original!Z56</f>
        <v>-6536880.9945425801</v>
      </c>
      <c r="AB58" s="4">
        <f t="shared" si="42"/>
        <v>-5.2736252652676487E-3</v>
      </c>
      <c r="AC58">
        <f>Original!AA56</f>
        <v>-2921898.0254541901</v>
      </c>
      <c r="AD58" s="4">
        <f t="shared" si="43"/>
        <v>-2.3572396778272879E-3</v>
      </c>
      <c r="AE58">
        <f>Original!AB56</f>
        <v>30887410.224424101</v>
      </c>
      <c r="AF58" s="4">
        <f t="shared" si="44"/>
        <v>2.4918401769008711E-2</v>
      </c>
      <c r="AG58">
        <f>Original!AD56</f>
        <v>2245496.1122959899</v>
      </c>
      <c r="AH58" s="4">
        <f t="shared" si="45"/>
        <v>1.8115527941767362E-3</v>
      </c>
      <c r="AI58">
        <f>Original!AE56</f>
        <v>902387.34658062796</v>
      </c>
      <c r="AJ58" s="4">
        <f t="shared" si="46"/>
        <v>7.2800051185855123E-4</v>
      </c>
      <c r="AK58">
        <f>Original!AC56</f>
        <v>2505478.2591233798</v>
      </c>
      <c r="AL58" s="4">
        <f t="shared" si="24"/>
        <v>2.0212932528407518E-3</v>
      </c>
      <c r="AM58">
        <f>Original!AF56</f>
        <v>0</v>
      </c>
      <c r="AN58" s="4">
        <f t="shared" si="25"/>
        <v>0</v>
      </c>
      <c r="AO58">
        <f>Original!AG56</f>
        <v>0</v>
      </c>
      <c r="AP58" s="4">
        <f t="shared" si="26"/>
        <v>0</v>
      </c>
      <c r="AQ58">
        <f>Original!AH56</f>
        <v>0</v>
      </c>
      <c r="AR58" s="4">
        <f t="shared" si="27"/>
        <v>0</v>
      </c>
      <c r="AS58">
        <f>Original!AI56</f>
        <v>0</v>
      </c>
      <c r="AT58" s="4">
        <f t="shared" si="28"/>
        <v>0</v>
      </c>
      <c r="AU58">
        <f>Original!AJ56</f>
        <v>0</v>
      </c>
      <c r="AV58" s="4">
        <f t="shared" si="29"/>
        <v>0</v>
      </c>
      <c r="AW58">
        <f>Original!AK56</f>
        <v>0</v>
      </c>
      <c r="AX58" s="4">
        <f t="shared" si="30"/>
        <v>0</v>
      </c>
      <c r="AY58">
        <f>Original!AL56</f>
        <v>0</v>
      </c>
      <c r="AZ58" s="4">
        <f t="shared" si="31"/>
        <v>0</v>
      </c>
      <c r="BA58">
        <f>Original!AM56</f>
        <v>-69178367.881023303</v>
      </c>
      <c r="BB58">
        <f>Original!AN56</f>
        <v>-71427711.888997003</v>
      </c>
      <c r="BC58" s="4">
        <f t="shared" si="32"/>
        <v>-5.7624268572818271E-2</v>
      </c>
      <c r="BD58">
        <f>Original!AO56</f>
        <v>50350794.888999797</v>
      </c>
      <c r="BE58" s="4">
        <f t="shared" si="33"/>
        <v>4.0620476994245654E-2</v>
      </c>
      <c r="BF58">
        <f>Original!AP56</f>
        <v>0</v>
      </c>
      <c r="BG58" s="4">
        <f t="shared" si="34"/>
        <v>0</v>
      </c>
      <c r="BH58">
        <f>Original!AQ56</f>
        <v>-21076916.999997102</v>
      </c>
      <c r="BI58"/>
      <c r="BJ58"/>
      <c r="BK58"/>
      <c r="BL58"/>
      <c r="BM58"/>
    </row>
    <row r="59" spans="1:65" x14ac:dyDescent="0.2">
      <c r="A59" t="str">
        <f t="shared" si="0"/>
        <v>0_10_2011</v>
      </c>
      <c r="B59">
        <v>0</v>
      </c>
      <c r="C59">
        <v>10</v>
      </c>
      <c r="D59">
        <v>2011</v>
      </c>
      <c r="E59">
        <f>Original!E57</f>
        <v>1227012502.99999</v>
      </c>
      <c r="F59">
        <f>Original!F57</f>
        <v>1196278265</v>
      </c>
      <c r="G59">
        <f>Original!G57</f>
        <v>1164230021.99999</v>
      </c>
      <c r="H59">
        <f>Original!H57</f>
        <v>-32048243.000002299</v>
      </c>
      <c r="I59">
        <f>Original!I57</f>
        <v>1178168682.7084301</v>
      </c>
      <c r="J59">
        <f>Original!J57</f>
        <v>11356019.15137</v>
      </c>
      <c r="K59">
        <f>Original!K57</f>
        <v>232263928.59999901</v>
      </c>
      <c r="L59">
        <f>Original!L57</f>
        <v>1.4707099699999899</v>
      </c>
      <c r="M59">
        <f>Original!M57</f>
        <v>27682634.670000002</v>
      </c>
      <c r="N59">
        <f>Original!N57</f>
        <v>4.0655999999999999</v>
      </c>
      <c r="O59">
        <f>Original!P57</f>
        <v>31.3</v>
      </c>
      <c r="P59">
        <f>Original!Q57</f>
        <v>68.613917826660796</v>
      </c>
      <c r="Q59">
        <f>Original!O57</f>
        <v>34147.68</v>
      </c>
      <c r="R59">
        <f>Original!R57</f>
        <v>3.9</v>
      </c>
      <c r="S59">
        <f>Original!S57</f>
        <v>0</v>
      </c>
      <c r="T59">
        <f>Original!T57</f>
        <v>0</v>
      </c>
      <c r="U59">
        <f>Original!U57</f>
        <v>0</v>
      </c>
      <c r="V59">
        <f>Original!V57</f>
        <v>0</v>
      </c>
      <c r="W59">
        <f>Original!W57</f>
        <v>0</v>
      </c>
      <c r="X59">
        <f>Original!X57</f>
        <v>0</v>
      </c>
      <c r="Y59">
        <f>Original!Y57</f>
        <v>-28504484.471316598</v>
      </c>
      <c r="Z59" s="4">
        <f t="shared" si="41"/>
        <v>-2.4429358166562835E-2</v>
      </c>
      <c r="AA59">
        <f>Original!Z57</f>
        <v>-12127140.219752301</v>
      </c>
      <c r="AB59" s="4">
        <f t="shared" si="42"/>
        <v>-1.0393390985989461E-2</v>
      </c>
      <c r="AC59">
        <f>Original!AA57</f>
        <v>2053795.7809170799</v>
      </c>
      <c r="AD59" s="4">
        <f t="shared" si="43"/>
        <v>1.7601761148666555E-3</v>
      </c>
      <c r="AE59">
        <f>Original!AB57</f>
        <v>46314926.896302901</v>
      </c>
      <c r="AF59" s="4">
        <f t="shared" si="44"/>
        <v>3.9693541510863101E-2</v>
      </c>
      <c r="AG59">
        <f>Original!AD57</f>
        <v>2551769.8662272198</v>
      </c>
      <c r="AH59" s="4">
        <f t="shared" si="45"/>
        <v>2.1869576376108914E-3</v>
      </c>
      <c r="AI59">
        <f>Original!AE57</f>
        <v>-6893480.7496291902</v>
      </c>
      <c r="AJ59" s="4">
        <f t="shared" si="46"/>
        <v>-5.9079584623415275E-3</v>
      </c>
      <c r="AK59">
        <f>Original!AC57</f>
        <v>9534374.7340036798</v>
      </c>
      <c r="AL59" s="4">
        <f t="shared" si="24"/>
        <v>8.1712986426954615E-3</v>
      </c>
      <c r="AM59">
        <f>Original!AF57</f>
        <v>0</v>
      </c>
      <c r="AN59" s="4">
        <f t="shared" si="25"/>
        <v>0</v>
      </c>
      <c r="AO59">
        <f>Original!AG57</f>
        <v>0</v>
      </c>
      <c r="AP59" s="4">
        <f t="shared" si="26"/>
        <v>0</v>
      </c>
      <c r="AQ59">
        <f>Original!AH57</f>
        <v>0</v>
      </c>
      <c r="AR59" s="4">
        <f t="shared" si="27"/>
        <v>0</v>
      </c>
      <c r="AS59">
        <f>Original!AI57</f>
        <v>0</v>
      </c>
      <c r="AT59" s="4">
        <f t="shared" si="28"/>
        <v>0</v>
      </c>
      <c r="AU59">
        <f>Original!AJ57</f>
        <v>0</v>
      </c>
      <c r="AV59" s="4">
        <f t="shared" si="29"/>
        <v>0</v>
      </c>
      <c r="AW59">
        <f>Original!AK57</f>
        <v>0</v>
      </c>
      <c r="AX59" s="4">
        <f t="shared" si="30"/>
        <v>0</v>
      </c>
      <c r="AY59">
        <f>Original!AL57</f>
        <v>0</v>
      </c>
      <c r="AZ59" s="4">
        <f t="shared" si="31"/>
        <v>0</v>
      </c>
      <c r="BA59">
        <f>Original!AM57</f>
        <v>12929761.8367528</v>
      </c>
      <c r="BB59">
        <f>Original!AN57</f>
        <v>11642793.493767399</v>
      </c>
      <c r="BC59" s="4">
        <f t="shared" si="32"/>
        <v>9.9782885954237312E-3</v>
      </c>
      <c r="BD59">
        <f>Original!AO57</f>
        <v>-43691036.493769802</v>
      </c>
      <c r="BE59" s="4">
        <f t="shared" si="33"/>
        <v>-3.7444774005603004E-2</v>
      </c>
      <c r="BF59">
        <f>Original!AP57</f>
        <v>0</v>
      </c>
      <c r="BG59" s="4">
        <f t="shared" si="34"/>
        <v>0</v>
      </c>
      <c r="BH59">
        <f>Original!AQ57</f>
        <v>-32048243.000002299</v>
      </c>
      <c r="BI59"/>
      <c r="BJ59"/>
      <c r="BK59"/>
      <c r="BL59"/>
      <c r="BM59"/>
    </row>
    <row r="60" spans="1:65" x14ac:dyDescent="0.2">
      <c r="A60" t="str">
        <f t="shared" si="0"/>
        <v>0_10_2012</v>
      </c>
      <c r="B60">
        <v>0</v>
      </c>
      <c r="C60">
        <v>10</v>
      </c>
      <c r="D60">
        <v>2012</v>
      </c>
      <c r="E60">
        <f>Original!E58</f>
        <v>1227012502.99999</v>
      </c>
      <c r="F60">
        <f>Original!F58</f>
        <v>1164230021.99999</v>
      </c>
      <c r="G60">
        <f>Original!G58</f>
        <v>1177871709.99999</v>
      </c>
      <c r="H60">
        <f>Original!H58</f>
        <v>13641688.0000007</v>
      </c>
      <c r="I60">
        <f>Original!I58</f>
        <v>1195896949.75545</v>
      </c>
      <c r="J60">
        <f>Original!J58</f>
        <v>17728267.0470259</v>
      </c>
      <c r="K60">
        <f>Original!K58</f>
        <v>239688350.09999901</v>
      </c>
      <c r="L60">
        <f>Original!L58</f>
        <v>1.45326645199999</v>
      </c>
      <c r="M60">
        <f>Original!M58</f>
        <v>27909105.420000002</v>
      </c>
      <c r="N60">
        <f>Original!N58</f>
        <v>4.1093000000000002</v>
      </c>
      <c r="O60">
        <f>Original!P58</f>
        <v>31.51</v>
      </c>
      <c r="P60">
        <f>Original!Q58</f>
        <v>68.630248062319694</v>
      </c>
      <c r="Q60">
        <f>Original!O58</f>
        <v>33963.31</v>
      </c>
      <c r="R60">
        <f>Original!R58</f>
        <v>4.0999999999999996</v>
      </c>
      <c r="S60">
        <f>Original!S58</f>
        <v>1</v>
      </c>
      <c r="T60">
        <f>Original!T58</f>
        <v>0</v>
      </c>
      <c r="U60">
        <f>Original!U58</f>
        <v>0</v>
      </c>
      <c r="V60">
        <f>Original!V58</f>
        <v>0</v>
      </c>
      <c r="W60">
        <f>Original!W58</f>
        <v>0</v>
      </c>
      <c r="X60">
        <f>Original!X58</f>
        <v>0</v>
      </c>
      <c r="Y60">
        <f>Original!Y58</f>
        <v>28892588.128408998</v>
      </c>
      <c r="Z60" s="4">
        <f t="shared" si="41"/>
        <v>2.4523303455995238E-2</v>
      </c>
      <c r="AA60">
        <f>Original!Z58</f>
        <v>2993131.4281950998</v>
      </c>
      <c r="AB60" s="4">
        <f t="shared" si="42"/>
        <v>2.5404948137938512E-3</v>
      </c>
      <c r="AC60">
        <f>Original!AA58</f>
        <v>3487905.3014128599</v>
      </c>
      <c r="AD60" s="4">
        <f t="shared" si="43"/>
        <v>2.9604464561005794E-3</v>
      </c>
      <c r="AE60">
        <f>Original!AB58</f>
        <v>2284862.0031738598</v>
      </c>
      <c r="AF60" s="4">
        <f t="shared" si="44"/>
        <v>1.9393335069145708E-3</v>
      </c>
      <c r="AG60">
        <f>Original!AD58</f>
        <v>1408852.4595548899</v>
      </c>
      <c r="AH60" s="4">
        <f t="shared" si="45"/>
        <v>1.1957985984792543E-3</v>
      </c>
      <c r="AI60">
        <f>Original!AE58</f>
        <v>138259.910451907</v>
      </c>
      <c r="AJ60" s="4">
        <f t="shared" si="46"/>
        <v>1.1735154098143956E-4</v>
      </c>
      <c r="AK60">
        <f>Original!AC58</f>
        <v>1629861.38421158</v>
      </c>
      <c r="AL60" s="4">
        <f t="shared" si="24"/>
        <v>1.3833854253066525E-3</v>
      </c>
      <c r="AM60">
        <f>Original!AF58</f>
        <v>-3218900.6054232498</v>
      </c>
      <c r="AN60" s="4">
        <f t="shared" si="25"/>
        <v>-2.7321220234979328E-3</v>
      </c>
      <c r="AO60">
        <f>Original!AG58</f>
        <v>-19689687.524251401</v>
      </c>
      <c r="AP60" s="4">
        <f t="shared" si="26"/>
        <v>-1.6712112461678929E-2</v>
      </c>
      <c r="AQ60">
        <f>Original!AH58</f>
        <v>0</v>
      </c>
      <c r="AR60" s="4">
        <f t="shared" si="27"/>
        <v>0</v>
      </c>
      <c r="AS60">
        <f>Original!AI58</f>
        <v>0</v>
      </c>
      <c r="AT60" s="4">
        <f t="shared" si="28"/>
        <v>0</v>
      </c>
      <c r="AU60">
        <f>Original!AJ58</f>
        <v>0</v>
      </c>
      <c r="AV60" s="4">
        <f t="shared" si="29"/>
        <v>0</v>
      </c>
      <c r="AW60">
        <f>Original!AK58</f>
        <v>0</v>
      </c>
      <c r="AX60" s="4">
        <f t="shared" si="30"/>
        <v>0</v>
      </c>
      <c r="AY60">
        <f>Original!AL58</f>
        <v>0</v>
      </c>
      <c r="AZ60" s="4">
        <f t="shared" si="31"/>
        <v>0</v>
      </c>
      <c r="BA60">
        <f>Original!AM58</f>
        <v>17926872.485734601</v>
      </c>
      <c r="BB60">
        <f>Original!AN58</f>
        <v>17518527.726210602</v>
      </c>
      <c r="BC60" s="4">
        <f t="shared" si="32"/>
        <v>1.4869286531991479E-2</v>
      </c>
      <c r="BD60">
        <f>Original!AO58</f>
        <v>-3876839.7262099702</v>
      </c>
      <c r="BE60" s="4">
        <f t="shared" si="33"/>
        <v>-3.2905642316834521E-3</v>
      </c>
      <c r="BF60">
        <f>Original!AP58</f>
        <v>0</v>
      </c>
      <c r="BG60" s="4">
        <f t="shared" si="34"/>
        <v>0</v>
      </c>
      <c r="BH60">
        <f>Original!AQ58</f>
        <v>13641688.0000007</v>
      </c>
      <c r="BI60"/>
      <c r="BJ60"/>
      <c r="BK60"/>
      <c r="BL60"/>
      <c r="BM60"/>
    </row>
    <row r="61" spans="1:65" x14ac:dyDescent="0.2">
      <c r="A61" t="str">
        <f t="shared" si="0"/>
        <v>0_10_2013</v>
      </c>
      <c r="B61">
        <v>0</v>
      </c>
      <c r="C61">
        <v>10</v>
      </c>
      <c r="D61">
        <v>2013</v>
      </c>
      <c r="E61">
        <f>Original!E59</f>
        <v>1227012502.99999</v>
      </c>
      <c r="F61">
        <f>Original!F59</f>
        <v>1177871709.99999</v>
      </c>
      <c r="G61">
        <f>Original!G59</f>
        <v>1199896222</v>
      </c>
      <c r="H61">
        <f>Original!H59</f>
        <v>22024512.0000026</v>
      </c>
      <c r="I61">
        <f>Original!I59</f>
        <v>1248473660.2487199</v>
      </c>
      <c r="J61">
        <f>Original!J59</f>
        <v>52576710.493266098</v>
      </c>
      <c r="K61">
        <f>Original!K59</f>
        <v>276221305.39999902</v>
      </c>
      <c r="L61">
        <f>Original!L59</f>
        <v>1.666110003</v>
      </c>
      <c r="M61">
        <f>Original!M59</f>
        <v>28818049.079999998</v>
      </c>
      <c r="N61">
        <f>Original!N59</f>
        <v>3.9420000000000002</v>
      </c>
      <c r="O61">
        <f>Original!P59</f>
        <v>29.93</v>
      </c>
      <c r="P61">
        <f>Original!Q59</f>
        <v>66.429372522682499</v>
      </c>
      <c r="Q61">
        <f>Original!O59</f>
        <v>33700.32</v>
      </c>
      <c r="R61">
        <f>Original!R59</f>
        <v>4.2</v>
      </c>
      <c r="S61">
        <f>Original!S59</f>
        <v>2</v>
      </c>
      <c r="T61">
        <f>Original!T59</f>
        <v>0</v>
      </c>
      <c r="U61">
        <f>Original!U59</f>
        <v>1</v>
      </c>
      <c r="V61">
        <f>Original!V59</f>
        <v>0</v>
      </c>
      <c r="W61">
        <f>Original!W59</f>
        <v>0</v>
      </c>
      <c r="X61">
        <f>Original!X59</f>
        <v>0</v>
      </c>
      <c r="Y61">
        <f>Original!Y59</f>
        <v>137648238.14440599</v>
      </c>
      <c r="Z61" s="4">
        <f t="shared" si="41"/>
        <v>0.11510041745031108</v>
      </c>
      <c r="AA61">
        <f>Original!Z59</f>
        <v>-34984080.114151001</v>
      </c>
      <c r="AB61" s="4">
        <f t="shared" si="42"/>
        <v>-2.9253423651013515E-2</v>
      </c>
      <c r="AC61">
        <f>Original!AA59</f>
        <v>13941536.5317537</v>
      </c>
      <c r="AD61" s="4">
        <f t="shared" si="43"/>
        <v>1.1657807585013589E-2</v>
      </c>
      <c r="AE61">
        <f>Original!AB59</f>
        <v>-8916700.1805936806</v>
      </c>
      <c r="AF61" s="4">
        <f t="shared" si="44"/>
        <v>-7.4560773672155151E-3</v>
      </c>
      <c r="AG61">
        <f>Original!AD59</f>
        <v>-10669043.869996499</v>
      </c>
      <c r="AH61" s="4">
        <f t="shared" si="45"/>
        <v>-8.9213739295666075E-3</v>
      </c>
      <c r="AI61">
        <f>Original!AE59</f>
        <v>-18700881.334867701</v>
      </c>
      <c r="AJ61" s="4">
        <f t="shared" si="46"/>
        <v>-1.5637535774877476E-2</v>
      </c>
      <c r="AK61">
        <f>Original!AC59</f>
        <v>2368395.5264513502</v>
      </c>
      <c r="AL61" s="4">
        <f t="shared" si="24"/>
        <v>1.9804344571124339E-3</v>
      </c>
      <c r="AM61">
        <f>Original!AF59</f>
        <v>-1629435.85028641</v>
      </c>
      <c r="AN61" s="4">
        <f t="shared" si="25"/>
        <v>-1.3625219552734996E-3</v>
      </c>
      <c r="AO61">
        <f>Original!AG59</f>
        <v>-19920398.4395754</v>
      </c>
      <c r="AP61" s="4">
        <f t="shared" si="26"/>
        <v>-1.6657286770109195E-2</v>
      </c>
      <c r="AQ61">
        <f>Original!AH59</f>
        <v>0</v>
      </c>
      <c r="AR61" s="4">
        <f t="shared" si="27"/>
        <v>0</v>
      </c>
      <c r="AS61">
        <f>Original!AI59</f>
        <v>25509.568202941002</v>
      </c>
      <c r="AT61" s="4">
        <f t="shared" si="28"/>
        <v>2.1330908326304767E-5</v>
      </c>
      <c r="AU61">
        <f>Original!AJ59</f>
        <v>0</v>
      </c>
      <c r="AV61" s="4">
        <f t="shared" si="29"/>
        <v>0</v>
      </c>
      <c r="AW61">
        <f>Original!AK59</f>
        <v>0</v>
      </c>
      <c r="AX61" s="4">
        <f t="shared" si="30"/>
        <v>0</v>
      </c>
      <c r="AY61">
        <f>Original!AL59</f>
        <v>0</v>
      </c>
      <c r="AZ61" s="4">
        <f t="shared" si="31"/>
        <v>0</v>
      </c>
      <c r="BA61">
        <f>Original!AM59</f>
        <v>59163139.981343903</v>
      </c>
      <c r="BB61">
        <f>Original!AN59</f>
        <v>51784244.376191303</v>
      </c>
      <c r="BC61" s="4">
        <f t="shared" si="32"/>
        <v>4.3301594160584413E-2</v>
      </c>
      <c r="BD61">
        <f>Original!AO59</f>
        <v>-29759732.376188599</v>
      </c>
      <c r="BE61" s="4">
        <f t="shared" si="33"/>
        <v>-2.4884863517942907E-2</v>
      </c>
      <c r="BF61">
        <f>Original!AP59</f>
        <v>0</v>
      </c>
      <c r="BG61" s="4">
        <f t="shared" si="34"/>
        <v>0</v>
      </c>
      <c r="BH61">
        <f>Original!AQ59</f>
        <v>22024512.0000026</v>
      </c>
      <c r="BI61"/>
      <c r="BJ61"/>
      <c r="BK61"/>
      <c r="BL61"/>
      <c r="BM61"/>
    </row>
    <row r="62" spans="1:65" x14ac:dyDescent="0.2">
      <c r="A62" t="str">
        <f t="shared" si="0"/>
        <v>0_10_2014</v>
      </c>
      <c r="B62">
        <v>0</v>
      </c>
      <c r="C62">
        <v>10</v>
      </c>
      <c r="D62">
        <v>2014</v>
      </c>
      <c r="E62">
        <f>Original!E60</f>
        <v>1227012502.99999</v>
      </c>
      <c r="F62">
        <f>Original!F60</f>
        <v>1199896222</v>
      </c>
      <c r="G62">
        <f>Original!G60</f>
        <v>1192647739.99999</v>
      </c>
      <c r="H62">
        <f>Original!H60</f>
        <v>-7248482.0000021402</v>
      </c>
      <c r="I62">
        <f>Original!I60</f>
        <v>1242045212.62714</v>
      </c>
      <c r="J62">
        <f>Original!J60</f>
        <v>-6428447.6215734398</v>
      </c>
      <c r="K62">
        <f>Original!K60</f>
        <v>282626037.69999897</v>
      </c>
      <c r="L62">
        <f>Original!L60</f>
        <v>1.6985871779999999</v>
      </c>
      <c r="M62">
        <f>Original!M60</f>
        <v>29110612.079999998</v>
      </c>
      <c r="N62">
        <f>Original!N60</f>
        <v>3.75239999999999</v>
      </c>
      <c r="O62">
        <f>Original!P60</f>
        <v>30.2</v>
      </c>
      <c r="P62">
        <f>Original!Q60</f>
        <v>66.590503712184997</v>
      </c>
      <c r="Q62">
        <f>Original!O60</f>
        <v>33580.799999999901</v>
      </c>
      <c r="R62">
        <f>Original!R60</f>
        <v>4.2</v>
      </c>
      <c r="S62">
        <f>Original!S60</f>
        <v>3</v>
      </c>
      <c r="T62">
        <f>Original!T60</f>
        <v>0</v>
      </c>
      <c r="U62">
        <f>Original!U60</f>
        <v>1</v>
      </c>
      <c r="V62">
        <f>Original!V60</f>
        <v>0</v>
      </c>
      <c r="W62">
        <f>Original!W60</f>
        <v>0</v>
      </c>
      <c r="X62">
        <f>Original!X60</f>
        <v>0</v>
      </c>
      <c r="Y62">
        <f>Original!Y60</f>
        <v>21620583.972600501</v>
      </c>
      <c r="Z62" s="4">
        <f t="shared" si="41"/>
        <v>1.731761322725324E-2</v>
      </c>
      <c r="AA62">
        <f>Original!Z60</f>
        <v>-5253381.8120959299</v>
      </c>
      <c r="AB62" s="4">
        <f t="shared" si="42"/>
        <v>-4.2078435287528256E-3</v>
      </c>
      <c r="AC62">
        <f>Original!AA60</f>
        <v>4458109.5199494297</v>
      </c>
      <c r="AD62" s="4">
        <f t="shared" si="43"/>
        <v>3.5708478776086384E-3</v>
      </c>
      <c r="AE62">
        <f>Original!AB60</f>
        <v>-10666461.2290271</v>
      </c>
      <c r="AF62" s="4">
        <f t="shared" si="44"/>
        <v>-8.5436013338896846E-3</v>
      </c>
      <c r="AG62">
        <f>Original!AD60</f>
        <v>1867196.07397713</v>
      </c>
      <c r="AH62" s="4">
        <f t="shared" si="45"/>
        <v>1.4955830734988424E-3</v>
      </c>
      <c r="AI62">
        <f>Original!AE60</f>
        <v>1406750.2317804899</v>
      </c>
      <c r="AJ62" s="4">
        <f t="shared" si="46"/>
        <v>1.1267760598972015E-3</v>
      </c>
      <c r="AK62">
        <f>Original!AC60</f>
        <v>1102109.29882183</v>
      </c>
      <c r="AL62" s="4">
        <f t="shared" si="24"/>
        <v>8.8276535894419163E-4</v>
      </c>
      <c r="AM62">
        <f>Original!AF60</f>
        <v>0</v>
      </c>
      <c r="AN62" s="4">
        <f t="shared" si="25"/>
        <v>0</v>
      </c>
      <c r="AO62">
        <f>Original!AG60</f>
        <v>-20292881.326083701</v>
      </c>
      <c r="AP62" s="4">
        <f t="shared" si="26"/>
        <v>-1.6254152548193103E-2</v>
      </c>
      <c r="AQ62">
        <f>Original!AH60</f>
        <v>0</v>
      </c>
      <c r="AR62" s="4">
        <f t="shared" si="27"/>
        <v>0</v>
      </c>
      <c r="AS62">
        <f>Original!AI60</f>
        <v>0</v>
      </c>
      <c r="AT62" s="4">
        <f t="shared" si="28"/>
        <v>0</v>
      </c>
      <c r="AU62">
        <f>Original!AJ60</f>
        <v>0</v>
      </c>
      <c r="AV62" s="4">
        <f t="shared" si="29"/>
        <v>0</v>
      </c>
      <c r="AW62">
        <f>Original!AK60</f>
        <v>0</v>
      </c>
      <c r="AX62" s="4">
        <f t="shared" si="30"/>
        <v>0</v>
      </c>
      <c r="AY62">
        <f>Original!AL60</f>
        <v>0</v>
      </c>
      <c r="AZ62" s="4">
        <f t="shared" si="31"/>
        <v>0</v>
      </c>
      <c r="BA62">
        <f>Original!AM60</f>
        <v>-5757975.2700773403</v>
      </c>
      <c r="BB62">
        <f>Original!AN60</f>
        <v>-6178320.1841151398</v>
      </c>
      <c r="BC62" s="4">
        <f t="shared" si="32"/>
        <v>-4.9486988639266122E-3</v>
      </c>
      <c r="BD62">
        <f>Original!AO60</f>
        <v>-1070161.8158869999</v>
      </c>
      <c r="BE62" s="4">
        <f t="shared" si="33"/>
        <v>-8.5717612630594321E-4</v>
      </c>
      <c r="BF62">
        <f>Original!AP60</f>
        <v>0</v>
      </c>
      <c r="BG62" s="4">
        <f t="shared" si="34"/>
        <v>0</v>
      </c>
      <c r="BH62">
        <f>Original!AQ60</f>
        <v>-7248482.0000021402</v>
      </c>
      <c r="BI62"/>
      <c r="BJ62"/>
      <c r="BK62"/>
      <c r="BL62"/>
      <c r="BM62"/>
    </row>
    <row r="63" spans="1:65" x14ac:dyDescent="0.2">
      <c r="A63" t="str">
        <f t="shared" si="0"/>
        <v>0_10_2015</v>
      </c>
      <c r="B63">
        <v>0</v>
      </c>
      <c r="C63">
        <v>10</v>
      </c>
      <c r="D63">
        <v>2015</v>
      </c>
      <c r="E63">
        <f>Original!E61</f>
        <v>1227012502.99999</v>
      </c>
      <c r="F63">
        <f>Original!F61</f>
        <v>1192647739.99999</v>
      </c>
      <c r="G63">
        <f>Original!G61</f>
        <v>1160473735.99999</v>
      </c>
      <c r="H63">
        <f>Original!H61</f>
        <v>-32174004.000001401</v>
      </c>
      <c r="I63">
        <f>Original!I61</f>
        <v>1144106943.2004001</v>
      </c>
      <c r="J63">
        <f>Original!J61</f>
        <v>-97938269.426743701</v>
      </c>
      <c r="K63">
        <f>Original!K61</f>
        <v>280202617.09999901</v>
      </c>
      <c r="L63">
        <f>Original!L61</f>
        <v>1.721242055</v>
      </c>
      <c r="M63">
        <f>Original!M61</f>
        <v>29378317.829999901</v>
      </c>
      <c r="N63">
        <f>Original!N61</f>
        <v>2.7029999999999998</v>
      </c>
      <c r="O63">
        <f>Original!P61</f>
        <v>30.17</v>
      </c>
      <c r="P63">
        <f>Original!Q61</f>
        <v>66.804748020605103</v>
      </c>
      <c r="Q63">
        <f>Original!O61</f>
        <v>34173.339999999902</v>
      </c>
      <c r="R63">
        <f>Original!R61</f>
        <v>4.0999999999999996</v>
      </c>
      <c r="S63">
        <f>Original!S61</f>
        <v>4</v>
      </c>
      <c r="T63">
        <f>Original!T61</f>
        <v>0</v>
      </c>
      <c r="U63">
        <f>Original!U61</f>
        <v>1</v>
      </c>
      <c r="V63">
        <f>Original!V61</f>
        <v>0</v>
      </c>
      <c r="W63">
        <f>Original!W61</f>
        <v>0</v>
      </c>
      <c r="X63">
        <f>Original!X61</f>
        <v>0</v>
      </c>
      <c r="Y63">
        <f>Original!Y61</f>
        <v>-7974889.6447222903</v>
      </c>
      <c r="Z63" s="4">
        <f t="shared" si="41"/>
        <v>-6.4207724192696831E-3</v>
      </c>
      <c r="AA63">
        <f>Original!Z61</f>
        <v>-3607800.4726269301</v>
      </c>
      <c r="AB63" s="4">
        <f t="shared" si="42"/>
        <v>-2.9047255574503679E-3</v>
      </c>
      <c r="AC63">
        <f>Original!AA61</f>
        <v>4015144.3782007</v>
      </c>
      <c r="AD63" s="4">
        <f t="shared" si="43"/>
        <v>3.2326877776920667E-3</v>
      </c>
      <c r="AE63">
        <f>Original!AB61</f>
        <v>-66023349.070225701</v>
      </c>
      <c r="AF63" s="4">
        <f t="shared" si="44"/>
        <v>-5.3156961114623938E-2</v>
      </c>
      <c r="AG63">
        <f>Original!AD61</f>
        <v>-206034.863000574</v>
      </c>
      <c r="AH63" s="4">
        <f t="shared" si="45"/>
        <v>-1.6588354506417259E-4</v>
      </c>
      <c r="AI63">
        <f>Original!AE61</f>
        <v>1859512.3458504099</v>
      </c>
      <c r="AJ63" s="4">
        <f t="shared" si="46"/>
        <v>1.4971374044566545E-3</v>
      </c>
      <c r="AK63">
        <f>Original!AC61</f>
        <v>-5378458.91458253</v>
      </c>
      <c r="AL63" s="4">
        <f t="shared" si="24"/>
        <v>-4.3303245807019865E-3</v>
      </c>
      <c r="AM63">
        <f>Original!AF61</f>
        <v>1652162.1667812101</v>
      </c>
      <c r="AN63" s="4">
        <f t="shared" si="25"/>
        <v>1.33019486729199E-3</v>
      </c>
      <c r="AO63">
        <f>Original!AG61</f>
        <v>-20170293.5703067</v>
      </c>
      <c r="AP63" s="4">
        <f t="shared" si="26"/>
        <v>-1.6239580785986887E-2</v>
      </c>
      <c r="AQ63">
        <f>Original!AH61</f>
        <v>0</v>
      </c>
      <c r="AR63" s="4">
        <f t="shared" si="27"/>
        <v>0</v>
      </c>
      <c r="AS63">
        <f>Original!AI61</f>
        <v>0</v>
      </c>
      <c r="AT63" s="4">
        <f t="shared" si="28"/>
        <v>0</v>
      </c>
      <c r="AU63">
        <f>Original!AJ61</f>
        <v>0</v>
      </c>
      <c r="AV63" s="4">
        <f t="shared" si="29"/>
        <v>0</v>
      </c>
      <c r="AW63">
        <f>Original!AK61</f>
        <v>0</v>
      </c>
      <c r="AX63" s="4">
        <f t="shared" si="30"/>
        <v>0</v>
      </c>
      <c r="AY63">
        <f>Original!AL61</f>
        <v>0</v>
      </c>
      <c r="AZ63" s="4">
        <f t="shared" si="31"/>
        <v>0</v>
      </c>
      <c r="BA63">
        <f>Original!AM61</f>
        <v>-95834007.644632399</v>
      </c>
      <c r="BB63">
        <f>Original!AN61</f>
        <v>-94043159.221435696</v>
      </c>
      <c r="BC63" s="4">
        <f t="shared" si="32"/>
        <v>-7.5716373498608949E-2</v>
      </c>
      <c r="BD63">
        <f>Original!AO61</f>
        <v>61869155.221434198</v>
      </c>
      <c r="BE63" s="4">
        <f t="shared" si="33"/>
        <v>4.9812321316846632E-2</v>
      </c>
      <c r="BF63">
        <f>Original!AP61</f>
        <v>0</v>
      </c>
      <c r="BG63" s="4">
        <f t="shared" si="34"/>
        <v>0</v>
      </c>
      <c r="BH63">
        <f>Original!AQ61</f>
        <v>-32174004.000001401</v>
      </c>
      <c r="BI63"/>
      <c r="BJ63"/>
      <c r="BK63"/>
      <c r="BL63"/>
      <c r="BM63"/>
    </row>
    <row r="64" spans="1:65" x14ac:dyDescent="0.2">
      <c r="A64" t="str">
        <f t="shared" si="0"/>
        <v>0_10_2016</v>
      </c>
      <c r="B64">
        <v>0</v>
      </c>
      <c r="C64">
        <v>10</v>
      </c>
      <c r="D64">
        <v>2016</v>
      </c>
      <c r="E64">
        <f>Original!E62</f>
        <v>1227012502.99999</v>
      </c>
      <c r="F64">
        <f>Original!F62</f>
        <v>1160473735.99999</v>
      </c>
      <c r="G64">
        <f>Original!G62</f>
        <v>1162084608.99999</v>
      </c>
      <c r="H64">
        <f>Original!H62</f>
        <v>1610873.0000004701</v>
      </c>
      <c r="I64">
        <f>Original!I62</f>
        <v>1084697898.96404</v>
      </c>
      <c r="J64">
        <f>Original!J62</f>
        <v>-59409044.236365698</v>
      </c>
      <c r="K64">
        <f>Original!K62</f>
        <v>279086354.60000002</v>
      </c>
      <c r="L64">
        <f>Original!L62</f>
        <v>1.74351720399999</v>
      </c>
      <c r="M64">
        <f>Original!M62</f>
        <v>29437697.499999899</v>
      </c>
      <c r="N64">
        <f>Original!N62</f>
        <v>2.4255</v>
      </c>
      <c r="O64">
        <f>Original!P62</f>
        <v>29.8799999999999</v>
      </c>
      <c r="P64">
        <f>Original!Q62</f>
        <v>67.140437302771304</v>
      </c>
      <c r="Q64">
        <f>Original!O62</f>
        <v>35302.049999999901</v>
      </c>
      <c r="R64">
        <f>Original!R62</f>
        <v>4.5</v>
      </c>
      <c r="S64">
        <f>Original!S62</f>
        <v>5</v>
      </c>
      <c r="T64">
        <f>Original!T62</f>
        <v>0</v>
      </c>
      <c r="U64">
        <f>Original!U62</f>
        <v>1</v>
      </c>
      <c r="V64">
        <f>Original!V62</f>
        <v>0</v>
      </c>
      <c r="W64">
        <f>Original!W62</f>
        <v>0</v>
      </c>
      <c r="X64">
        <f>Original!X62</f>
        <v>0</v>
      </c>
      <c r="Y64">
        <f>Original!Y62</f>
        <v>-3603330.6891830401</v>
      </c>
      <c r="Z64" s="4">
        <f t="shared" si="41"/>
        <v>-3.1494701702477878E-3</v>
      </c>
      <c r="AA64">
        <f>Original!Z62</f>
        <v>-3423381.7264400902</v>
      </c>
      <c r="AB64" s="4">
        <f t="shared" si="42"/>
        <v>-2.9921868290248245E-3</v>
      </c>
      <c r="AC64">
        <f>Original!AA62</f>
        <v>860618.21483643702</v>
      </c>
      <c r="AD64" s="4">
        <f t="shared" si="43"/>
        <v>7.5221833059507305E-4</v>
      </c>
      <c r="AE64">
        <f>Original!AB62</f>
        <v>-20450596.312212098</v>
      </c>
      <c r="AF64" s="4">
        <f t="shared" si="44"/>
        <v>-1.7874724416063616E-2</v>
      </c>
      <c r="AG64">
        <f>Original!AD62</f>
        <v>-1936491.03671767</v>
      </c>
      <c r="AH64" s="4">
        <f t="shared" si="45"/>
        <v>-1.6925786948733489E-3</v>
      </c>
      <c r="AI64">
        <f>Original!AE62</f>
        <v>2836234.9543248499</v>
      </c>
      <c r="AJ64" s="4">
        <f t="shared" si="46"/>
        <v>2.4789946177505707E-3</v>
      </c>
      <c r="AK64">
        <f>Original!AC62</f>
        <v>-9703691.5647684895</v>
      </c>
      <c r="AL64" s="4">
        <f t="shared" si="24"/>
        <v>-8.481455009463049E-3</v>
      </c>
      <c r="AM64">
        <f>Original!AF62</f>
        <v>-6408159.2044375902</v>
      </c>
      <c r="AN64" s="4">
        <f t="shared" si="25"/>
        <v>-5.60101417312625E-3</v>
      </c>
      <c r="AO64">
        <f>Original!AG62</f>
        <v>-19626160.475305598</v>
      </c>
      <c r="AP64" s="4">
        <f t="shared" si="26"/>
        <v>-1.7154131081842328E-2</v>
      </c>
      <c r="AQ64">
        <f>Original!AH62</f>
        <v>0</v>
      </c>
      <c r="AR64" s="4">
        <f t="shared" si="27"/>
        <v>0</v>
      </c>
      <c r="AS64">
        <f>Original!AI62</f>
        <v>0</v>
      </c>
      <c r="AT64" s="4">
        <f t="shared" si="28"/>
        <v>0</v>
      </c>
      <c r="AU64">
        <f>Original!AJ62</f>
        <v>0</v>
      </c>
      <c r="AV64" s="4">
        <f t="shared" si="29"/>
        <v>0</v>
      </c>
      <c r="AW64">
        <f>Original!AK62</f>
        <v>0</v>
      </c>
      <c r="AX64" s="4">
        <f t="shared" si="30"/>
        <v>0</v>
      </c>
      <c r="AY64">
        <f>Original!AL62</f>
        <v>0</v>
      </c>
      <c r="AZ64" s="4">
        <f t="shared" si="31"/>
        <v>0</v>
      </c>
      <c r="BA64">
        <f>Original!AM62</f>
        <v>-61454957.839903399</v>
      </c>
      <c r="BB64">
        <f>Original!AN62</f>
        <v>-60258908.423640497</v>
      </c>
      <c r="BC64" s="4">
        <f t="shared" si="32"/>
        <v>-5.2668947410701654E-2</v>
      </c>
      <c r="BD64">
        <f>Original!AO62</f>
        <v>61869781.423641004</v>
      </c>
      <c r="BE64" s="4">
        <f t="shared" si="33"/>
        <v>5.4076921559948948E-2</v>
      </c>
      <c r="BF64">
        <f>Original!AP62</f>
        <v>0</v>
      </c>
      <c r="BG64" s="4">
        <f t="shared" si="34"/>
        <v>0</v>
      </c>
      <c r="BH64">
        <f>Original!AQ62</f>
        <v>1610873.0000004701</v>
      </c>
      <c r="BI64"/>
      <c r="BJ64"/>
      <c r="BK64"/>
      <c r="BL64"/>
      <c r="BM64"/>
    </row>
    <row r="65" spans="1:69" x14ac:dyDescent="0.2">
      <c r="A65" t="str">
        <f t="shared" si="0"/>
        <v>0_10_2017</v>
      </c>
      <c r="B65">
        <v>0</v>
      </c>
      <c r="C65">
        <v>10</v>
      </c>
      <c r="D65">
        <v>2017</v>
      </c>
      <c r="E65">
        <f>Original!E63</f>
        <v>1227012502.99999</v>
      </c>
      <c r="F65">
        <f>Original!F63</f>
        <v>1162084608.99999</v>
      </c>
      <c r="G65">
        <f>Original!G63</f>
        <v>1100306571</v>
      </c>
      <c r="H65">
        <f>Original!H63</f>
        <v>-61778037.999998502</v>
      </c>
      <c r="I65">
        <f>Original!I63</f>
        <v>1067704196.82265</v>
      </c>
      <c r="J65">
        <f>Original!J63</f>
        <v>-16993702.141380999</v>
      </c>
      <c r="K65">
        <f>Original!K63</f>
        <v>274821215.5</v>
      </c>
      <c r="L65">
        <f>Original!L63</f>
        <v>1.7724292479999999</v>
      </c>
      <c r="M65">
        <f>Original!M63</f>
        <v>29668394.669999901</v>
      </c>
      <c r="N65">
        <f>Original!N63</f>
        <v>2.6928000000000001</v>
      </c>
      <c r="O65">
        <f>Original!P63</f>
        <v>29.999999999999901</v>
      </c>
      <c r="P65">
        <f>Original!Q63</f>
        <v>67.2815187691711</v>
      </c>
      <c r="Q65">
        <f>Original!O63</f>
        <v>35945.819999999898</v>
      </c>
      <c r="R65">
        <f>Original!R63</f>
        <v>4.5</v>
      </c>
      <c r="S65">
        <f>Original!S63</f>
        <v>6</v>
      </c>
      <c r="T65">
        <f>Original!T63</f>
        <v>0</v>
      </c>
      <c r="U65">
        <f>Original!U63</f>
        <v>1</v>
      </c>
      <c r="V65">
        <f>Original!V63</f>
        <v>0</v>
      </c>
      <c r="W65">
        <f>Original!W63</f>
        <v>0</v>
      </c>
      <c r="X65">
        <f>Original!X63</f>
        <v>0</v>
      </c>
      <c r="Y65">
        <f>Original!Y63</f>
        <v>-13859664.793612599</v>
      </c>
      <c r="Z65" s="4">
        <f t="shared" si="41"/>
        <v>-1.2777442278490184E-2</v>
      </c>
      <c r="AA65">
        <f>Original!Z63</f>
        <v>-4406412.8864105698</v>
      </c>
      <c r="AB65" s="4">
        <f t="shared" si="42"/>
        <v>-4.0623411279942486E-3</v>
      </c>
      <c r="AC65">
        <f>Original!AA63</f>
        <v>3335372.7743613701</v>
      </c>
      <c r="AD65" s="4">
        <f t="shared" si="43"/>
        <v>3.0749324558910613E-3</v>
      </c>
      <c r="AE65">
        <f>Original!AB63</f>
        <v>20101826.435353599</v>
      </c>
      <c r="AF65" s="4">
        <f t="shared" si="44"/>
        <v>1.8532188966671925E-2</v>
      </c>
      <c r="AG65">
        <f>Original!AD63</f>
        <v>803366.75185610401</v>
      </c>
      <c r="AH65" s="4">
        <f t="shared" si="45"/>
        <v>7.4063640449877673E-4</v>
      </c>
      <c r="AI65">
        <f>Original!AE63</f>
        <v>1192805.8091726799</v>
      </c>
      <c r="AJ65" s="4">
        <f t="shared" si="46"/>
        <v>1.0996663774419497E-3</v>
      </c>
      <c r="AK65">
        <f>Original!AC63</f>
        <v>-5414137.2097097998</v>
      </c>
      <c r="AL65" s="4">
        <f t="shared" si="24"/>
        <v>-4.9913779817225305E-3</v>
      </c>
      <c r="AM65">
        <f>Original!AF63</f>
        <v>0</v>
      </c>
      <c r="AN65" s="4">
        <f t="shared" si="25"/>
        <v>0</v>
      </c>
      <c r="AO65">
        <f>Original!AG63</f>
        <v>-19653403.876877401</v>
      </c>
      <c r="AP65" s="4">
        <f t="shared" si="26"/>
        <v>-1.811878117920919E-2</v>
      </c>
      <c r="AQ65">
        <f>Original!AH63</f>
        <v>0</v>
      </c>
      <c r="AR65" s="4">
        <f t="shared" si="27"/>
        <v>0</v>
      </c>
      <c r="AS65">
        <f>Original!AI63</f>
        <v>0</v>
      </c>
      <c r="AT65" s="4">
        <f t="shared" si="28"/>
        <v>0</v>
      </c>
      <c r="AU65">
        <f>Original!AJ63</f>
        <v>0</v>
      </c>
      <c r="AV65" s="4">
        <f t="shared" si="29"/>
        <v>0</v>
      </c>
      <c r="AW65">
        <f>Original!AK63</f>
        <v>0</v>
      </c>
      <c r="AX65" s="4">
        <f t="shared" si="30"/>
        <v>0</v>
      </c>
      <c r="AY65">
        <f>Original!AL63</f>
        <v>0</v>
      </c>
      <c r="AZ65" s="4">
        <f t="shared" si="31"/>
        <v>0</v>
      </c>
      <c r="BA65">
        <f>Original!AM63</f>
        <v>-17900246.9958666</v>
      </c>
      <c r="BB65">
        <f>Original!AN63</f>
        <v>-18206101.189363301</v>
      </c>
      <c r="BC65" s="4">
        <f t="shared" si="32"/>
        <v>-1.6784490139375545E-2</v>
      </c>
      <c r="BD65">
        <f>Original!AO63</f>
        <v>-43571936.810635202</v>
      </c>
      <c r="BE65" s="4">
        <f t="shared" si="33"/>
        <v>-4.0169651708783942E-2</v>
      </c>
      <c r="BF65">
        <f>Original!AP63</f>
        <v>0</v>
      </c>
      <c r="BG65" s="4">
        <f t="shared" si="34"/>
        <v>0</v>
      </c>
      <c r="BH65">
        <f>Original!AQ63</f>
        <v>-61778037.999998502</v>
      </c>
      <c r="BI65"/>
      <c r="BJ65"/>
      <c r="BK65"/>
      <c r="BL65"/>
      <c r="BM65"/>
    </row>
    <row r="66" spans="1:69" x14ac:dyDescent="0.2">
      <c r="A66" t="str">
        <f t="shared" si="0"/>
        <v>0_10_2018</v>
      </c>
      <c r="B66">
        <v>0</v>
      </c>
      <c r="C66">
        <v>10</v>
      </c>
      <c r="D66">
        <v>2018</v>
      </c>
      <c r="E66">
        <f>Original!E64</f>
        <v>1227012502.99999</v>
      </c>
      <c r="F66">
        <f>Original!F64</f>
        <v>1100306571</v>
      </c>
      <c r="G66">
        <f>Original!G64</f>
        <v>1107464473.99999</v>
      </c>
      <c r="H66">
        <f>Original!H64</f>
        <v>7157902.9999992801</v>
      </c>
      <c r="I66">
        <f>Original!I64</f>
        <v>1023071199.30212</v>
      </c>
      <c r="J66">
        <f>Original!J64</f>
        <v>-44632997.520538501</v>
      </c>
      <c r="K66">
        <f>Original!K64</f>
        <v>274036302.39999998</v>
      </c>
      <c r="L66">
        <f>Original!L64</f>
        <v>1.7403283429999901</v>
      </c>
      <c r="M66">
        <f>Original!M64</f>
        <v>29807700.839999899</v>
      </c>
      <c r="N66">
        <f>Original!N64</f>
        <v>2.9199999999999902</v>
      </c>
      <c r="O66">
        <f>Original!P64</f>
        <v>30.01</v>
      </c>
      <c r="P66">
        <f>Original!Q64</f>
        <v>67.468769080655605</v>
      </c>
      <c r="Q66">
        <f>Original!O64</f>
        <v>36801.5</v>
      </c>
      <c r="R66">
        <f>Original!R64</f>
        <v>4.5999999999999996</v>
      </c>
      <c r="S66">
        <f>Original!S64</f>
        <v>7</v>
      </c>
      <c r="T66">
        <f>Original!T64</f>
        <v>0</v>
      </c>
      <c r="U66">
        <f>Original!U64</f>
        <v>1</v>
      </c>
      <c r="V66">
        <f>Original!V64</f>
        <v>1</v>
      </c>
      <c r="W66">
        <f>Original!W64</f>
        <v>0</v>
      </c>
      <c r="X66">
        <f>Original!X64</f>
        <v>0</v>
      </c>
      <c r="Y66">
        <f>Original!Y64</f>
        <v>-2449094.0163189298</v>
      </c>
      <c r="Z66" s="4">
        <f t="shared" si="41"/>
        <v>-2.2937945018921138E-3</v>
      </c>
      <c r="AA66">
        <f>Original!Z64</f>
        <v>4653644.2387916101</v>
      </c>
      <c r="AB66" s="4">
        <f t="shared" si="42"/>
        <v>4.3585519778233106E-3</v>
      </c>
      <c r="AC66">
        <f>Original!AA64</f>
        <v>1894034.24092458</v>
      </c>
      <c r="AD66" s="4">
        <f t="shared" si="43"/>
        <v>1.7739316250333958E-3</v>
      </c>
      <c r="AE66">
        <f>Original!AB64</f>
        <v>15097695.816594001</v>
      </c>
      <c r="AF66" s="4">
        <f t="shared" si="44"/>
        <v>1.414033574235523E-2</v>
      </c>
      <c r="AG66">
        <f>Original!AD64</f>
        <v>63368.145403372902</v>
      </c>
      <c r="AH66" s="4">
        <f t="shared" si="45"/>
        <v>5.9349907579223096E-5</v>
      </c>
      <c r="AI66">
        <f>Original!AE64</f>
        <v>1499240.14779031</v>
      </c>
      <c r="AJ66" s="4">
        <f t="shared" si="46"/>
        <v>1.4041718223566559E-3</v>
      </c>
      <c r="AK66">
        <f>Original!AC64</f>
        <v>-6668734.7632414401</v>
      </c>
      <c r="AL66" s="4">
        <f t="shared" si="24"/>
        <v>-6.2458635857072916E-3</v>
      </c>
      <c r="AM66">
        <f>Original!AF64</f>
        <v>-1522134.3359141899</v>
      </c>
      <c r="AN66" s="4">
        <f t="shared" si="25"/>
        <v>-1.4256142669888021E-3</v>
      </c>
      <c r="AO66">
        <f>Original!AG64</f>
        <v>-18608601.525885198</v>
      </c>
      <c r="AP66" s="4">
        <f t="shared" si="26"/>
        <v>-1.742861138999172E-2</v>
      </c>
      <c r="AQ66">
        <f>Original!AH64</f>
        <v>0</v>
      </c>
      <c r="AR66" s="4">
        <f t="shared" si="27"/>
        <v>0</v>
      </c>
      <c r="AS66">
        <f>Original!AI64</f>
        <v>0</v>
      </c>
      <c r="AT66" s="4">
        <f t="shared" si="28"/>
        <v>0</v>
      </c>
      <c r="AU66">
        <f>Original!AJ64</f>
        <v>-39904405.4955277</v>
      </c>
      <c r="AV66" s="4">
        <f t="shared" si="29"/>
        <v>-3.7374027014484036E-2</v>
      </c>
      <c r="AW66">
        <f>Original!AK64</f>
        <v>0</v>
      </c>
      <c r="AX66" s="4">
        <f t="shared" si="30"/>
        <v>0</v>
      </c>
      <c r="AY66">
        <f>Original!AL64</f>
        <v>0</v>
      </c>
      <c r="AZ66" s="4">
        <f t="shared" si="31"/>
        <v>0</v>
      </c>
      <c r="BA66">
        <f>Original!AM64</f>
        <v>-45944987.547383599</v>
      </c>
      <c r="BB66">
        <f>Original!AN64</f>
        <v>-45995867.208745398</v>
      </c>
      <c r="BC66" s="4">
        <f t="shared" si="32"/>
        <v>-4.3079223014785527E-2</v>
      </c>
      <c r="BD66">
        <f>Original!AO64</f>
        <v>53153770.208744697</v>
      </c>
      <c r="BE66" s="4">
        <f t="shared" si="33"/>
        <v>4.9783236187441675E-2</v>
      </c>
      <c r="BF66">
        <f>Original!AP64</f>
        <v>0</v>
      </c>
      <c r="BG66" s="4">
        <f t="shared" si="34"/>
        <v>0</v>
      </c>
      <c r="BH66">
        <f>Original!AQ64</f>
        <v>7157902.9999992801</v>
      </c>
      <c r="BI66"/>
      <c r="BJ66"/>
      <c r="BK66"/>
      <c r="BL66"/>
      <c r="BM66"/>
    </row>
    <row r="67" spans="1:69" x14ac:dyDescent="0.2">
      <c r="E67">
        <f>Original!E66</f>
        <v>0</v>
      </c>
      <c r="F67">
        <f>Original!F64</f>
        <v>1100306571</v>
      </c>
      <c r="G67">
        <f>Original!G64</f>
        <v>1107464473.99999</v>
      </c>
      <c r="H67">
        <f>Original!H64</f>
        <v>7157902.9999992801</v>
      </c>
      <c r="I67">
        <f>Original!I64</f>
        <v>1023071199.30212</v>
      </c>
      <c r="J67">
        <f>Original!J64</f>
        <v>-44632997.520538501</v>
      </c>
      <c r="K67">
        <f>Original!K64</f>
        <v>274036302.39999998</v>
      </c>
      <c r="L67">
        <f>Original!L64</f>
        <v>1.7403283429999901</v>
      </c>
      <c r="M67">
        <f>Original!M64</f>
        <v>29807700.839999899</v>
      </c>
      <c r="N67">
        <f>Original!N64</f>
        <v>2.9199999999999902</v>
      </c>
      <c r="O67">
        <f>Original!P64</f>
        <v>30.01</v>
      </c>
      <c r="P67">
        <f>Original!Q64</f>
        <v>67.468769080655605</v>
      </c>
      <c r="Q67">
        <f>Original!O64</f>
        <v>36801.5</v>
      </c>
      <c r="Z67" s="4" t="e">
        <f>Y67/#REF!</f>
        <v>#REF!</v>
      </c>
      <c r="AB67" s="4" t="e">
        <f>AA67/#REF!</f>
        <v>#REF!</v>
      </c>
      <c r="AD67" s="4" t="e">
        <f>AC67/#REF!</f>
        <v>#REF!</v>
      </c>
      <c r="AF67" s="4" t="e">
        <f>AE67/#REF!</f>
        <v>#REF!</v>
      </c>
      <c r="AH67" s="4" t="e">
        <f>AG67/#REF!</f>
        <v>#REF!</v>
      </c>
      <c r="AJ67" s="4" t="e">
        <f>AI67/#REF!</f>
        <v>#REF!</v>
      </c>
      <c r="AK67" s="4"/>
      <c r="AL67" s="4" t="e">
        <f>AK67/#REF!</f>
        <v>#REF!</v>
      </c>
      <c r="AM67" s="4"/>
      <c r="AN67" s="4" t="e">
        <f>AM67/#REF!</f>
        <v>#REF!</v>
      </c>
      <c r="AO67" s="4"/>
      <c r="AP67" s="4" t="e">
        <f>AO67/#REF!</f>
        <v>#REF!</v>
      </c>
      <c r="AQ67" s="4"/>
      <c r="AR67" s="4" t="e">
        <f>AQ67/#REF!</f>
        <v>#REF!</v>
      </c>
      <c r="AS67" s="4"/>
      <c r="AT67" s="4"/>
      <c r="AU67" s="4"/>
      <c r="AV67" s="4" t="e">
        <f>AU67/#REF!</f>
        <v>#REF!</v>
      </c>
      <c r="AW67" s="4"/>
      <c r="AX67" s="4" t="e">
        <f>AW67/#REF!</f>
        <v>#REF!</v>
      </c>
      <c r="AY67" s="4"/>
      <c r="AZ67" s="4" t="e">
        <f>AY67/#REF!</f>
        <v>#REF!</v>
      </c>
      <c r="BC67" s="4"/>
      <c r="BE67" s="4"/>
      <c r="BG67" s="4"/>
      <c r="BH67"/>
      <c r="BI67"/>
      <c r="BJ67"/>
      <c r="BK67"/>
      <c r="BL67"/>
    </row>
    <row r="68" spans="1:69" x14ac:dyDescent="0.2">
      <c r="C68" s="1" t="s">
        <v>20</v>
      </c>
      <c r="F68">
        <f>Original!F66</f>
        <v>0</v>
      </c>
      <c r="G68">
        <f>Original!G66</f>
        <v>0</v>
      </c>
      <c r="H68">
        <f>Original!H66</f>
        <v>0</v>
      </c>
      <c r="I68">
        <f>Original!I66</f>
        <v>0</v>
      </c>
      <c r="J68">
        <f>Original!J66</f>
        <v>0</v>
      </c>
      <c r="K68">
        <f>Original!K66</f>
        <v>0</v>
      </c>
      <c r="L68">
        <f>Original!L66</f>
        <v>0</v>
      </c>
      <c r="M68">
        <f>Original!M66</f>
        <v>0</v>
      </c>
      <c r="N68">
        <f>Original!N66</f>
        <v>0</v>
      </c>
      <c r="O68">
        <f>Original!P66</f>
        <v>0</v>
      </c>
      <c r="P68">
        <f>Original!Q66</f>
        <v>0</v>
      </c>
      <c r="Q68">
        <f>Original!O66</f>
        <v>0</v>
      </c>
      <c r="Z68" s="4">
        <f>Y68/$I67</f>
        <v>0</v>
      </c>
      <c r="AB68" s="4">
        <f>AA68/$I67</f>
        <v>0</v>
      </c>
      <c r="AD68" s="4">
        <f>AC68/$I67</f>
        <v>0</v>
      </c>
      <c r="AF68" s="4">
        <f>AE68/$I67</f>
        <v>0</v>
      </c>
      <c r="AH68" s="4">
        <f t="shared" ref="AH68" si="47">AG68/$I67</f>
        <v>0</v>
      </c>
      <c r="AJ68" s="4">
        <f>AI68/$I67</f>
        <v>0</v>
      </c>
      <c r="AK68" s="4"/>
      <c r="AL68" s="4">
        <f>AK68/$I67</f>
        <v>0</v>
      </c>
      <c r="AM68" s="4"/>
      <c r="AN68" s="4">
        <f>AM68/$I67</f>
        <v>0</v>
      </c>
      <c r="AO68" s="4"/>
      <c r="AP68" s="4">
        <f>AO68/$I67</f>
        <v>0</v>
      </c>
      <c r="AQ68" s="4"/>
      <c r="AR68" s="4">
        <f>AQ68/$I67</f>
        <v>0</v>
      </c>
      <c r="AS68" s="4"/>
      <c r="AT68" s="4"/>
      <c r="AU68" s="4"/>
      <c r="AV68" s="4">
        <f>AU68/$I67</f>
        <v>0</v>
      </c>
      <c r="AW68" s="4"/>
      <c r="AX68" s="4">
        <f>AW68/$I67</f>
        <v>0</v>
      </c>
      <c r="AY68" s="4"/>
      <c r="AZ68" s="4">
        <f>AY68/$I67</f>
        <v>0</v>
      </c>
      <c r="BA68">
        <f>Original!AM66</f>
        <v>0</v>
      </c>
      <c r="BB68">
        <f>Original!AN66</f>
        <v>0</v>
      </c>
      <c r="BC68" s="4">
        <f>BB68/$I67</f>
        <v>0</v>
      </c>
      <c r="BD68">
        <f>Original!AO66</f>
        <v>0</v>
      </c>
      <c r="BE68" s="4">
        <f>BD68/$I67</f>
        <v>0</v>
      </c>
      <c r="BF68">
        <f>Original!AP66</f>
        <v>0</v>
      </c>
      <c r="BG68" s="4">
        <f>BF68/$I67</f>
        <v>0</v>
      </c>
      <c r="BH68">
        <f>Original!AQ66</f>
        <v>0</v>
      </c>
      <c r="BI68"/>
      <c r="BJ68"/>
      <c r="BK68"/>
      <c r="BL68"/>
    </row>
    <row r="69" spans="1:69" s="7" customFormat="1" ht="51" x14ac:dyDescent="0.2">
      <c r="B69" s="7" t="s">
        <v>1</v>
      </c>
      <c r="C69" s="7" t="s">
        <v>3</v>
      </c>
      <c r="D69" s="7" t="s">
        <v>2</v>
      </c>
      <c r="E69" s="7" t="s">
        <v>132</v>
      </c>
      <c r="F69" s="9" t="s">
        <v>4</v>
      </c>
      <c r="G69" s="9" t="s">
        <v>5</v>
      </c>
      <c r="H69" s="9" t="s">
        <v>6</v>
      </c>
      <c r="I69" s="9" t="s">
        <v>7</v>
      </c>
      <c r="J69" s="9" t="s">
        <v>8</v>
      </c>
      <c r="K69" s="9" t="s">
        <v>9</v>
      </c>
      <c r="L69" s="7" t="s">
        <v>23</v>
      </c>
      <c r="M69" s="9" t="s">
        <v>11</v>
      </c>
      <c r="N69" t="s">
        <v>22</v>
      </c>
      <c r="O69" s="10" t="s">
        <v>12</v>
      </c>
      <c r="P69" s="10" t="s">
        <v>13</v>
      </c>
      <c r="Q69" s="7" t="s">
        <v>21</v>
      </c>
      <c r="R69" s="7" t="s">
        <v>73</v>
      </c>
      <c r="S69" s="7" t="s">
        <v>74</v>
      </c>
      <c r="T69" s="7" t="s">
        <v>75</v>
      </c>
      <c r="U69" s="7" t="s">
        <v>109</v>
      </c>
      <c r="V69" s="7" t="s">
        <v>110</v>
      </c>
      <c r="W69" s="7" t="s">
        <v>77</v>
      </c>
      <c r="X69" s="7" t="s">
        <v>78</v>
      </c>
      <c r="Y69" s="9" t="s">
        <v>14</v>
      </c>
      <c r="Z69" s="7" t="s">
        <v>57</v>
      </c>
      <c r="AA69" s="9" t="s">
        <v>79</v>
      </c>
      <c r="AB69" s="7" t="s">
        <v>144</v>
      </c>
      <c r="AC69" s="9" t="s">
        <v>15</v>
      </c>
      <c r="AD69" s="7" t="s">
        <v>58</v>
      </c>
      <c r="AE69" s="9" t="s">
        <v>80</v>
      </c>
      <c r="AF69" s="7" t="s">
        <v>96</v>
      </c>
      <c r="AG69" s="9" t="s">
        <v>16</v>
      </c>
      <c r="AH69" s="7" t="s">
        <v>59</v>
      </c>
      <c r="AI69" s="9" t="s">
        <v>17</v>
      </c>
      <c r="AJ69" s="7" t="s">
        <v>60</v>
      </c>
      <c r="AK69" s="7" t="s">
        <v>81</v>
      </c>
      <c r="AL69" s="7" t="s">
        <v>89</v>
      </c>
      <c r="AM69" s="7" t="s">
        <v>82</v>
      </c>
      <c r="AN69" s="7" t="s">
        <v>90</v>
      </c>
      <c r="AO69" s="7" t="s">
        <v>83</v>
      </c>
      <c r="AP69" s="7" t="s">
        <v>91</v>
      </c>
      <c r="AQ69" s="7" t="s">
        <v>84</v>
      </c>
      <c r="AR69" s="7" t="s">
        <v>92</v>
      </c>
      <c r="AS69" s="7" t="s">
        <v>111</v>
      </c>
      <c r="AT69" s="7" t="s">
        <v>113</v>
      </c>
      <c r="AU69" s="7" t="s">
        <v>112</v>
      </c>
      <c r="AV69" s="7" t="s">
        <v>114</v>
      </c>
      <c r="AW69" s="7" t="s">
        <v>87</v>
      </c>
      <c r="AX69" s="7" t="s">
        <v>93</v>
      </c>
      <c r="AY69" s="7" t="s">
        <v>88</v>
      </c>
      <c r="AZ69" s="7" t="s">
        <v>94</v>
      </c>
      <c r="BA69" s="7" t="s">
        <v>18</v>
      </c>
      <c r="BB69" s="7" t="s">
        <v>105</v>
      </c>
      <c r="BC69" s="7" t="s">
        <v>115</v>
      </c>
      <c r="BD69" s="7" t="s">
        <v>106</v>
      </c>
      <c r="BE69" s="7" t="s">
        <v>116</v>
      </c>
      <c r="BF69" s="7" t="s">
        <v>107</v>
      </c>
      <c r="BG69" s="7" t="s">
        <v>117</v>
      </c>
      <c r="BH69" s="7" t="s">
        <v>108</v>
      </c>
      <c r="BI69" s="11"/>
      <c r="BJ69" s="11"/>
      <c r="BK69" s="11"/>
      <c r="BL69" s="11"/>
      <c r="BM69" s="11"/>
      <c r="BP69"/>
      <c r="BQ69"/>
    </row>
    <row r="70" spans="1:69" x14ac:dyDescent="0.2">
      <c r="A70" t="str">
        <f t="shared" ref="A70:A120" si="48">CONCATENATE(B70,"_",C70,"_",D70)</f>
        <v>1_1_2002</v>
      </c>
      <c r="B70">
        <v>1</v>
      </c>
      <c r="C70">
        <v>1</v>
      </c>
      <c r="D70">
        <v>2002</v>
      </c>
      <c r="E70">
        <f>Original!E69</f>
        <v>1215621166.7749901</v>
      </c>
      <c r="F70">
        <f>Original!F68</f>
        <v>0</v>
      </c>
      <c r="G70">
        <f>Original!G68</f>
        <v>1215621166.7749901</v>
      </c>
      <c r="H70">
        <f>Original!H68</f>
        <v>0</v>
      </c>
      <c r="I70">
        <f>Original!I68</f>
        <v>1140891188.1473601</v>
      </c>
      <c r="J70">
        <f>Original!J68</f>
        <v>0</v>
      </c>
      <c r="K70">
        <f>Original!K68</f>
        <v>0</v>
      </c>
      <c r="L70">
        <f>Original!L68</f>
        <v>0</v>
      </c>
      <c r="M70">
        <f>Original!M68</f>
        <v>0</v>
      </c>
      <c r="N70">
        <f>Original!N68</f>
        <v>0</v>
      </c>
      <c r="O70">
        <f>Original!P68</f>
        <v>0</v>
      </c>
      <c r="P70">
        <f>Original!Q68</f>
        <v>0</v>
      </c>
      <c r="Q70">
        <f>Original!O68</f>
        <v>0</v>
      </c>
      <c r="R70">
        <f>Original!R68</f>
        <v>0</v>
      </c>
      <c r="S70">
        <f>Original!S68</f>
        <v>0</v>
      </c>
      <c r="T70">
        <f>Original!T68</f>
        <v>0</v>
      </c>
      <c r="U70">
        <f>Original!U68</f>
        <v>0</v>
      </c>
      <c r="V70">
        <f>Original!V68</f>
        <v>0</v>
      </c>
      <c r="W70">
        <f>Original!W68</f>
        <v>0</v>
      </c>
      <c r="X70">
        <f>Original!X68</f>
        <v>0</v>
      </c>
      <c r="Y70">
        <f>Original!Y68</f>
        <v>0</v>
      </c>
      <c r="AA70">
        <f>Original!Z68</f>
        <v>0</v>
      </c>
      <c r="AC70">
        <f>Original!AA68</f>
        <v>0</v>
      </c>
      <c r="AE70">
        <f>Original!AB68</f>
        <v>0</v>
      </c>
      <c r="AG70">
        <f>Original!AD68</f>
        <v>0</v>
      </c>
      <c r="AI70">
        <f>Original!AE68</f>
        <v>0</v>
      </c>
      <c r="AK70">
        <f>Original!AC68</f>
        <v>0</v>
      </c>
      <c r="AM70">
        <f>Original!AF68</f>
        <v>0</v>
      </c>
      <c r="AO70">
        <f>Original!AG68</f>
        <v>0</v>
      </c>
      <c r="AQ70">
        <f>Original!AH68</f>
        <v>0</v>
      </c>
      <c r="AS70">
        <f>Original!AI68</f>
        <v>0</v>
      </c>
      <c r="AU70">
        <f>Original!AJ68</f>
        <v>0</v>
      </c>
      <c r="AW70">
        <f>Original!AK68</f>
        <v>0</v>
      </c>
      <c r="AY70">
        <f>Original!AL68</f>
        <v>0</v>
      </c>
      <c r="BA70">
        <f>Original!AM68</f>
        <v>0</v>
      </c>
      <c r="BB70">
        <f>Original!AN68</f>
        <v>0</v>
      </c>
      <c r="BD70">
        <f>Original!AO68</f>
        <v>0</v>
      </c>
      <c r="BF70">
        <f>Original!AP68</f>
        <v>1215621166.7749901</v>
      </c>
      <c r="BH70">
        <f>Original!AQ68</f>
        <v>1215621166.7749901</v>
      </c>
      <c r="BI70"/>
      <c r="BJ70"/>
      <c r="BK70"/>
      <c r="BL70"/>
      <c r="BM70"/>
    </row>
    <row r="71" spans="1:69" x14ac:dyDescent="0.2">
      <c r="A71" t="str">
        <f t="shared" si="48"/>
        <v>1_1_2003</v>
      </c>
      <c r="B71">
        <v>1</v>
      </c>
      <c r="C71">
        <v>1</v>
      </c>
      <c r="D71">
        <v>2003</v>
      </c>
      <c r="E71">
        <f>Original!E70</f>
        <v>1223178799.22699</v>
      </c>
      <c r="F71">
        <f>Original!F69</f>
        <v>1215621166.7749901</v>
      </c>
      <c r="G71">
        <f>Original!G69</f>
        <v>1208416412.151</v>
      </c>
      <c r="H71">
        <f>Original!H69</f>
        <v>-7204754.6239991598</v>
      </c>
      <c r="I71">
        <f>Original!I69</f>
        <v>1221605954.86395</v>
      </c>
      <c r="J71">
        <f>Original!J69</f>
        <v>80714766.716592103</v>
      </c>
      <c r="K71">
        <f>Original!K69</f>
        <v>55786075.6487225</v>
      </c>
      <c r="L71">
        <f>Original!L69</f>
        <v>1.6685529662120799</v>
      </c>
      <c r="M71">
        <f>Original!M69</f>
        <v>7968873.1524480497</v>
      </c>
      <c r="N71">
        <f>Original!N69</f>
        <v>2.2225050003939399</v>
      </c>
      <c r="O71">
        <f>Original!P69</f>
        <v>11.267944221055201</v>
      </c>
      <c r="P71">
        <f>Original!Q69</f>
        <v>44.687341082088402</v>
      </c>
      <c r="Q71">
        <f>Original!O69</f>
        <v>43244.099599687499</v>
      </c>
      <c r="R71">
        <f>Original!R69</f>
        <v>3.8783880493441898</v>
      </c>
      <c r="S71">
        <f>Original!S69</f>
        <v>0</v>
      </c>
      <c r="T71">
        <f>Original!T69</f>
        <v>0</v>
      </c>
      <c r="U71">
        <f>Original!U69</f>
        <v>0</v>
      </c>
      <c r="V71">
        <f>Original!V69</f>
        <v>0</v>
      </c>
      <c r="W71">
        <f>Original!W69</f>
        <v>0</v>
      </c>
      <c r="X71">
        <f>Original!X69</f>
        <v>0</v>
      </c>
      <c r="Y71">
        <f>Original!Y69</f>
        <v>58757747.156138398</v>
      </c>
      <c r="Z71" s="4">
        <f>Y71/$I70</f>
        <v>5.1501622386576899E-2</v>
      </c>
      <c r="AA71">
        <f>Original!Z69</f>
        <v>3689352.03842748</v>
      </c>
      <c r="AB71" s="4">
        <f>AA71/$I70</f>
        <v>3.2337457566119399E-3</v>
      </c>
      <c r="AC71">
        <f>Original!AA69</f>
        <v>8215593.81378661</v>
      </c>
      <c r="AD71" s="4">
        <f>AC71/$I70</f>
        <v>7.201031876780054E-3</v>
      </c>
      <c r="AE71">
        <f>Original!AB69</f>
        <v>24603084.508046899</v>
      </c>
      <c r="AF71" s="4">
        <f>AE71/$I70</f>
        <v>2.1564794928426698E-2</v>
      </c>
      <c r="AG71">
        <f>Original!AD69</f>
        <v>-602639.38466139103</v>
      </c>
      <c r="AH71" s="4">
        <f>AG71/$I70</f>
        <v>-5.2821810784601554E-4</v>
      </c>
      <c r="AI71">
        <f>Original!AE69</f>
        <v>-14323715.749995399</v>
      </c>
      <c r="AJ71" s="4">
        <f>AI71/$I70</f>
        <v>-1.2554848261432374E-2</v>
      </c>
      <c r="AK71">
        <f>Original!AC69</f>
        <v>7432310.6153734103</v>
      </c>
      <c r="AL71" s="4">
        <f>AK71/$I70</f>
        <v>6.5144780611746085E-3</v>
      </c>
      <c r="AM71">
        <f>Original!AF69</f>
        <v>0</v>
      </c>
      <c r="AN71" s="4">
        <f>AM71/$I70</f>
        <v>0</v>
      </c>
      <c r="AO71">
        <f>Original!AG69</f>
        <v>0</v>
      </c>
      <c r="AP71" s="4">
        <f>AO71/$I70</f>
        <v>0</v>
      </c>
      <c r="AQ71">
        <f>Original!AH69</f>
        <v>0</v>
      </c>
      <c r="AR71" s="4">
        <f>AQ71/$I70</f>
        <v>0</v>
      </c>
      <c r="AS71">
        <f>Original!AI69</f>
        <v>0</v>
      </c>
      <c r="AT71" s="4">
        <f>AS71/$I70</f>
        <v>0</v>
      </c>
      <c r="AU71">
        <f>Original!AJ69</f>
        <v>0</v>
      </c>
      <c r="AV71" s="4">
        <f>AU71/$I70</f>
        <v>0</v>
      </c>
      <c r="AW71">
        <f>Original!AK69</f>
        <v>0</v>
      </c>
      <c r="AX71" s="4">
        <f>AW71/$I70</f>
        <v>0</v>
      </c>
      <c r="AY71">
        <f>Original!AL69</f>
        <v>0</v>
      </c>
      <c r="AZ71" s="4">
        <f>AY71/$I70</f>
        <v>0</v>
      </c>
      <c r="BA71">
        <f>Original!AM69</f>
        <v>87771732.997115999</v>
      </c>
      <c r="BB71">
        <f>Original!AN69</f>
        <v>88478664.632481501</v>
      </c>
      <c r="BC71" s="4">
        <f>BB71/$I70</f>
        <v>7.7552237717041075E-2</v>
      </c>
      <c r="BD71">
        <f>Original!AO69</f>
        <v>-95683419.256480694</v>
      </c>
      <c r="BE71" s="4">
        <f>BD71/$I70</f>
        <v>-8.3867261181898106E-2</v>
      </c>
      <c r="BF71">
        <f>Original!AP69</f>
        <v>0</v>
      </c>
      <c r="BG71" s="4">
        <f>BF71/$I70</f>
        <v>0</v>
      </c>
      <c r="BH71">
        <f>Original!AQ69</f>
        <v>-7204754.6239991598</v>
      </c>
      <c r="BI71"/>
      <c r="BJ71"/>
      <c r="BK71"/>
      <c r="BL71"/>
      <c r="BM71"/>
    </row>
    <row r="72" spans="1:69" x14ac:dyDescent="0.2">
      <c r="A72" t="str">
        <f t="shared" si="48"/>
        <v>1_1_2004</v>
      </c>
      <c r="B72">
        <v>1</v>
      </c>
      <c r="C72">
        <v>1</v>
      </c>
      <c r="D72">
        <v>2004</v>
      </c>
      <c r="E72">
        <f>Original!E71</f>
        <v>1223178799.22699</v>
      </c>
      <c r="F72">
        <f>Original!F70</f>
        <v>1204894899.9360001</v>
      </c>
      <c r="G72">
        <f>Original!G70</f>
        <v>1247374117.7550001</v>
      </c>
      <c r="H72">
        <f>Original!H70</f>
        <v>31844523.8190003</v>
      </c>
      <c r="I72">
        <f>Original!I70</f>
        <v>1258406249.1108899</v>
      </c>
      <c r="J72">
        <f>Original!J70</f>
        <v>29592984.042997599</v>
      </c>
      <c r="K72">
        <f>Original!K70</f>
        <v>56207046.191263497</v>
      </c>
      <c r="L72">
        <f>Original!L70</f>
        <v>1.7437462043158101</v>
      </c>
      <c r="M72">
        <f>Original!M70</f>
        <v>8141936.8056386998</v>
      </c>
      <c r="N72">
        <f>Original!N70</f>
        <v>2.5474155550750601</v>
      </c>
      <c r="O72">
        <f>Original!P70</f>
        <v>11.2345018578975</v>
      </c>
      <c r="P72">
        <f>Original!Q70</f>
        <v>43.533666464839499</v>
      </c>
      <c r="Q72">
        <f>Original!O70</f>
        <v>41899.2345960272</v>
      </c>
      <c r="R72">
        <f>Original!R70</f>
        <v>3.8759245524568602</v>
      </c>
      <c r="S72">
        <f>Original!S70</f>
        <v>0</v>
      </c>
      <c r="T72">
        <f>Original!T70</f>
        <v>0</v>
      </c>
      <c r="U72">
        <f>Original!U70</f>
        <v>0</v>
      </c>
      <c r="V72">
        <f>Original!V70</f>
        <v>0</v>
      </c>
      <c r="W72">
        <f>Original!W70</f>
        <v>0</v>
      </c>
      <c r="X72">
        <f>Original!X70</f>
        <v>0</v>
      </c>
      <c r="Y72">
        <f>Original!Y70</f>
        <v>-3600765.8745466499</v>
      </c>
      <c r="Z72" s="4">
        <f t="shared" ref="Z72:Z73" si="49">Y72/$I71</f>
        <v>-2.9475673888211085E-3</v>
      </c>
      <c r="AA72">
        <f>Original!Z70</f>
        <v>-3306229.4185215598</v>
      </c>
      <c r="AB72" s="4">
        <f t="shared" ref="AB72:AB86" si="50">AA72/$I71</f>
        <v>-2.7064614455729087E-3</v>
      </c>
      <c r="AC72">
        <f>Original!AA70</f>
        <v>9779156.1595027503</v>
      </c>
      <c r="AD72" s="4">
        <f t="shared" ref="AD72:AD86" si="51">AC72/$I71</f>
        <v>8.0051641206937731E-3</v>
      </c>
      <c r="AE72">
        <f>Original!AB70</f>
        <v>26772822.885022599</v>
      </c>
      <c r="AF72" s="4">
        <f t="shared" ref="AF72:AF86" si="52">AE72/$I71</f>
        <v>2.1916087408074467E-2</v>
      </c>
      <c r="AG72">
        <f>Original!AD70</f>
        <v>-586064.76145465497</v>
      </c>
      <c r="AH72" s="4">
        <f t="shared" ref="AH72:AH86" si="53">AG72/$I71</f>
        <v>-4.7974943075643808E-4</v>
      </c>
      <c r="AI72">
        <f>Original!AE70</f>
        <v>-13636667.6927274</v>
      </c>
      <c r="AJ72" s="4">
        <f t="shared" ref="AJ72:AJ86" si="54">AI72/$I71</f>
        <v>-1.1162902111299966E-2</v>
      </c>
      <c r="AK72">
        <f>Original!AC70</f>
        <v>10146381.1398001</v>
      </c>
      <c r="AL72" s="4">
        <f t="shared" ref="AL72:AL120" si="55">AK72/$I71</f>
        <v>8.3057724951333418E-3</v>
      </c>
      <c r="AM72">
        <f>Original!AF70</f>
        <v>0</v>
      </c>
      <c r="AN72" s="4">
        <f t="shared" ref="AN72:AN120" si="56">AM72/$I71</f>
        <v>0</v>
      </c>
      <c r="AO72">
        <f>Original!AG70</f>
        <v>0</v>
      </c>
      <c r="AP72" s="4">
        <f t="shared" ref="AP72:AP120" si="57">AO72/$I71</f>
        <v>0</v>
      </c>
      <c r="AQ72">
        <f>Original!AH70</f>
        <v>0</v>
      </c>
      <c r="AR72" s="4">
        <f t="shared" ref="AR72:AR120" si="58">AQ72/$I71</f>
        <v>0</v>
      </c>
      <c r="AS72">
        <f>Original!AI70</f>
        <v>0</v>
      </c>
      <c r="AT72" s="4">
        <f t="shared" ref="AT72:AT120" si="59">AS72/$I71</f>
        <v>0</v>
      </c>
      <c r="AU72">
        <f>Original!AJ70</f>
        <v>0</v>
      </c>
      <c r="AV72" s="4">
        <f t="shared" ref="AV72:AV120" si="60">AU72/$I71</f>
        <v>0</v>
      </c>
      <c r="AW72">
        <f>Original!AK70</f>
        <v>0</v>
      </c>
      <c r="AX72" s="4">
        <f t="shared" ref="AX72:AX120" si="61">AW72/$I71</f>
        <v>0</v>
      </c>
      <c r="AY72">
        <f>Original!AL70</f>
        <v>0</v>
      </c>
      <c r="AZ72" s="4">
        <f t="shared" ref="AZ72:AZ120" si="62">AY72/$I71</f>
        <v>0</v>
      </c>
      <c r="BA72">
        <f>Original!AM70</f>
        <v>25568632.437075201</v>
      </c>
      <c r="BB72">
        <f>Original!AN70</f>
        <v>31729264.302228201</v>
      </c>
      <c r="BC72" s="4">
        <f t="shared" ref="BC72:BC120" si="63">BB72/$I71</f>
        <v>2.5973403433320594E-2</v>
      </c>
      <c r="BD72">
        <f>Original!AO70</f>
        <v>115259.516772117</v>
      </c>
      <c r="BE72" s="4">
        <f t="shared" ref="BE72:BE120" si="64">BD72/$I71</f>
        <v>9.4350814444870177E-5</v>
      </c>
      <c r="BF72">
        <f>Original!AP70</f>
        <v>10634694</v>
      </c>
      <c r="BG72" s="4">
        <f t="shared" ref="BG72:BG120" si="65">BF72/$I71</f>
        <v>8.7055027504219923E-3</v>
      </c>
      <c r="BH72">
        <f>Original!AQ70</f>
        <v>42479217.819000296</v>
      </c>
      <c r="BI72"/>
      <c r="BJ72"/>
      <c r="BK72"/>
      <c r="BL72"/>
      <c r="BM72"/>
    </row>
    <row r="73" spans="1:69" x14ac:dyDescent="0.2">
      <c r="A73" t="str">
        <f t="shared" si="48"/>
        <v>1_1_2005</v>
      </c>
      <c r="B73">
        <v>1</v>
      </c>
      <c r="C73">
        <v>1</v>
      </c>
      <c r="D73">
        <v>2005</v>
      </c>
      <c r="E73">
        <f>Original!E72</f>
        <v>1223178799.22699</v>
      </c>
      <c r="F73">
        <f>Original!F71</f>
        <v>1247374117.7550001</v>
      </c>
      <c r="G73">
        <f>Original!G71</f>
        <v>1312776308.1029899</v>
      </c>
      <c r="H73">
        <f>Original!H71</f>
        <v>65402190.347998202</v>
      </c>
      <c r="I73">
        <f>Original!I71</f>
        <v>1322793151.7985799</v>
      </c>
      <c r="J73">
        <f>Original!J71</f>
        <v>64386902.687687002</v>
      </c>
      <c r="K73">
        <f>Original!K71</f>
        <v>56492914.728603199</v>
      </c>
      <c r="L73">
        <f>Original!L71</f>
        <v>1.6799831140524999</v>
      </c>
      <c r="M73">
        <f>Original!M71</f>
        <v>8319240.5239640595</v>
      </c>
      <c r="N73">
        <f>Original!N71</f>
        <v>3.0051346823295</v>
      </c>
      <c r="O73">
        <f>Original!P71</f>
        <v>11.2279493819292</v>
      </c>
      <c r="P73">
        <f>Original!Q71</f>
        <v>40.6875676971327</v>
      </c>
      <c r="Q73">
        <f>Original!O71</f>
        <v>40659.815754315001</v>
      </c>
      <c r="R73">
        <f>Original!R71</f>
        <v>3.85185783574331</v>
      </c>
      <c r="S73">
        <f>Original!S71</f>
        <v>0</v>
      </c>
      <c r="T73">
        <f>Original!T71</f>
        <v>0</v>
      </c>
      <c r="U73">
        <f>Original!U71</f>
        <v>0</v>
      </c>
      <c r="V73">
        <f>Original!V71</f>
        <v>0</v>
      </c>
      <c r="W73">
        <f>Original!W71</f>
        <v>0</v>
      </c>
      <c r="X73">
        <f>Original!X71</f>
        <v>0</v>
      </c>
      <c r="Y73">
        <f>Original!Y71</f>
        <v>7215331.6556890104</v>
      </c>
      <c r="Z73" s="4">
        <f t="shared" si="49"/>
        <v>5.7337061547389056E-3</v>
      </c>
      <c r="AA73">
        <f>Original!Z71</f>
        <v>-5105985.9174683699</v>
      </c>
      <c r="AB73" s="4">
        <f t="shared" si="50"/>
        <v>-4.0575020356708623E-3</v>
      </c>
      <c r="AC73">
        <f>Original!AA71</f>
        <v>10373573.3518654</v>
      </c>
      <c r="AD73" s="4">
        <f t="shared" si="51"/>
        <v>8.2434216765807609E-3</v>
      </c>
      <c r="AE73">
        <f>Original!AB71</f>
        <v>35562733.405951701</v>
      </c>
      <c r="AF73" s="4">
        <f t="shared" si="52"/>
        <v>2.8260137321376205E-2</v>
      </c>
      <c r="AG73">
        <f>Original!AD71</f>
        <v>-706815.61473740404</v>
      </c>
      <c r="AH73" s="4">
        <f t="shared" si="53"/>
        <v>-5.616752262926183E-4</v>
      </c>
      <c r="AI73">
        <f>Original!AE71</f>
        <v>-12255089.780975999</v>
      </c>
      <c r="AJ73" s="4">
        <f t="shared" si="54"/>
        <v>-9.7385798820012765E-3</v>
      </c>
      <c r="AK73">
        <f>Original!AC71</f>
        <v>9620382.1207552105</v>
      </c>
      <c r="AL73" s="4">
        <f t="shared" si="55"/>
        <v>7.6448937912954283E-3</v>
      </c>
      <c r="AM73">
        <f>Original!AF71</f>
        <v>0</v>
      </c>
      <c r="AN73" s="4">
        <f t="shared" si="56"/>
        <v>0</v>
      </c>
      <c r="AO73">
        <f>Original!AG71</f>
        <v>0</v>
      </c>
      <c r="AP73" s="4">
        <f t="shared" si="57"/>
        <v>0</v>
      </c>
      <c r="AQ73">
        <f>Original!AH71</f>
        <v>0</v>
      </c>
      <c r="AR73" s="4">
        <f t="shared" si="58"/>
        <v>0</v>
      </c>
      <c r="AS73">
        <f>Original!AI71</f>
        <v>0</v>
      </c>
      <c r="AT73" s="4">
        <f t="shared" si="59"/>
        <v>0</v>
      </c>
      <c r="AU73">
        <f>Original!AJ71</f>
        <v>0</v>
      </c>
      <c r="AV73" s="4">
        <f t="shared" si="60"/>
        <v>0</v>
      </c>
      <c r="AW73">
        <f>Original!AK71</f>
        <v>0</v>
      </c>
      <c r="AX73" s="4">
        <f t="shared" si="61"/>
        <v>0</v>
      </c>
      <c r="AY73">
        <f>Original!AL71</f>
        <v>0</v>
      </c>
      <c r="AZ73" s="4">
        <f t="shared" si="62"/>
        <v>0</v>
      </c>
      <c r="BA73">
        <f>Original!AM71</f>
        <v>44704129.221079603</v>
      </c>
      <c r="BB73">
        <f>Original!AN71</f>
        <v>47196048.376903899</v>
      </c>
      <c r="BC73" s="4">
        <f t="shared" si="63"/>
        <v>3.7504620157639584E-2</v>
      </c>
      <c r="BD73">
        <f>Original!AO71</f>
        <v>18206141.971094299</v>
      </c>
      <c r="BE73" s="4">
        <f t="shared" si="64"/>
        <v>1.4467618850397162E-2</v>
      </c>
      <c r="BF73">
        <f>Original!AP71</f>
        <v>0</v>
      </c>
      <c r="BG73" s="4">
        <f t="shared" si="65"/>
        <v>0</v>
      </c>
      <c r="BH73">
        <f>Original!AQ71</f>
        <v>65402190.347998202</v>
      </c>
      <c r="BI73"/>
      <c r="BJ73"/>
      <c r="BK73"/>
      <c r="BL73"/>
      <c r="BM73"/>
    </row>
    <row r="74" spans="1:69" x14ac:dyDescent="0.2">
      <c r="A74" t="str">
        <f t="shared" si="48"/>
        <v>1_1_2006</v>
      </c>
      <c r="B74">
        <v>1</v>
      </c>
      <c r="C74">
        <v>1</v>
      </c>
      <c r="D74">
        <v>2006</v>
      </c>
      <c r="E74">
        <f>Original!E73</f>
        <v>1246579856.22699</v>
      </c>
      <c r="F74">
        <f>Original!F72</f>
        <v>1312776308.1029899</v>
      </c>
      <c r="G74">
        <f>Original!G72</f>
        <v>1365152818.3239999</v>
      </c>
      <c r="H74">
        <f>Original!H72</f>
        <v>52376510.221001603</v>
      </c>
      <c r="I74">
        <f>Original!I72</f>
        <v>1390012911.9549401</v>
      </c>
      <c r="J74">
        <f>Original!J72</f>
        <v>67219760.156360298</v>
      </c>
      <c r="K74">
        <f>Original!K72</f>
        <v>57039213.601146497</v>
      </c>
      <c r="L74">
        <f>Original!L72</f>
        <v>1.7045139075123401</v>
      </c>
      <c r="M74">
        <f>Original!M72</f>
        <v>8480524.7960446402</v>
      </c>
      <c r="N74">
        <f>Original!N72</f>
        <v>3.3012273641007202</v>
      </c>
      <c r="O74">
        <f>Original!P72</f>
        <v>10.9917885317049</v>
      </c>
      <c r="P74">
        <f>Original!Q72</f>
        <v>40.045110518774003</v>
      </c>
      <c r="Q74">
        <f>Original!O72</f>
        <v>38823.177965758099</v>
      </c>
      <c r="R74">
        <f>Original!R72</f>
        <v>4.1464868007729203</v>
      </c>
      <c r="S74">
        <f>Original!S72</f>
        <v>0</v>
      </c>
      <c r="T74">
        <f>Original!T72</f>
        <v>0</v>
      </c>
      <c r="U74">
        <f>Original!U72</f>
        <v>0</v>
      </c>
      <c r="V74">
        <f>Original!V72</f>
        <v>0</v>
      </c>
      <c r="W74">
        <f>Original!W72</f>
        <v>0</v>
      </c>
      <c r="X74">
        <f>Original!X72</f>
        <v>0</v>
      </c>
      <c r="Y74">
        <f>Original!Y72</f>
        <v>44454978.163360201</v>
      </c>
      <c r="Z74" s="4">
        <f>Y74/$I73</f>
        <v>3.3606900748552791E-2</v>
      </c>
      <c r="AA74">
        <f>Original!Z72</f>
        <v>-5640327.6272329399</v>
      </c>
      <c r="AB74" s="4">
        <f t="shared" si="50"/>
        <v>-4.2639528482316981E-3</v>
      </c>
      <c r="AC74">
        <f>Original!AA72</f>
        <v>14090288.5386211</v>
      </c>
      <c r="AD74" s="4">
        <f t="shared" si="51"/>
        <v>1.0651921292049909E-2</v>
      </c>
      <c r="AE74">
        <f>Original!AB72</f>
        <v>21258833.264258102</v>
      </c>
      <c r="AF74" s="4">
        <f t="shared" si="52"/>
        <v>1.6071169733040135E-2</v>
      </c>
      <c r="AG74">
        <f>Original!AD72</f>
        <v>-463066.243585727</v>
      </c>
      <c r="AH74" s="4">
        <f t="shared" si="53"/>
        <v>-3.5006701006586217E-4</v>
      </c>
      <c r="AI74">
        <f>Original!AE72</f>
        <v>-15218697.4004109</v>
      </c>
      <c r="AJ74" s="4">
        <f t="shared" si="54"/>
        <v>-1.15049714157639E-2</v>
      </c>
      <c r="AK74">
        <f>Original!AC72</f>
        <v>15691591.3885205</v>
      </c>
      <c r="AL74" s="4">
        <f t="shared" si="55"/>
        <v>1.1862467965747255E-2</v>
      </c>
      <c r="AM74">
        <f>Original!AF72</f>
        <v>-5021951.3460532799</v>
      </c>
      <c r="AN74" s="4">
        <f t="shared" si="56"/>
        <v>-3.7964751625944055E-3</v>
      </c>
      <c r="AO74">
        <f>Original!AG72</f>
        <v>0</v>
      </c>
      <c r="AP74" s="4">
        <f t="shared" si="57"/>
        <v>0</v>
      </c>
      <c r="AQ74">
        <f>Original!AH72</f>
        <v>0</v>
      </c>
      <c r="AR74" s="4">
        <f t="shared" si="58"/>
        <v>0</v>
      </c>
      <c r="AS74">
        <f>Original!AI72</f>
        <v>0</v>
      </c>
      <c r="AT74" s="4">
        <f t="shared" si="59"/>
        <v>0</v>
      </c>
      <c r="AU74">
        <f>Original!AJ72</f>
        <v>0</v>
      </c>
      <c r="AV74" s="4">
        <f t="shared" si="60"/>
        <v>0</v>
      </c>
      <c r="AW74">
        <f>Original!AK72</f>
        <v>0</v>
      </c>
      <c r="AX74" s="4">
        <f t="shared" si="61"/>
        <v>0</v>
      </c>
      <c r="AY74">
        <f>Original!AL72</f>
        <v>0</v>
      </c>
      <c r="AZ74" s="4">
        <f t="shared" si="62"/>
        <v>0</v>
      </c>
      <c r="BA74">
        <f>Original!AM72</f>
        <v>69151648.737477198</v>
      </c>
      <c r="BB74">
        <f>Original!AN72</f>
        <v>69263744.209415302</v>
      </c>
      <c r="BC74" s="4">
        <f t="shared" si="63"/>
        <v>5.2361734799759536E-2</v>
      </c>
      <c r="BD74">
        <f>Original!AO72</f>
        <v>-16887233.988413598</v>
      </c>
      <c r="BE74" s="4">
        <f t="shared" si="64"/>
        <v>-1.2766345188174211E-2</v>
      </c>
      <c r="BF74">
        <f>Original!AP72</f>
        <v>0</v>
      </c>
      <c r="BG74" s="4">
        <f t="shared" si="65"/>
        <v>0</v>
      </c>
      <c r="BH74">
        <f>Original!AQ72</f>
        <v>52376510.221001603</v>
      </c>
      <c r="BI74"/>
      <c r="BJ74"/>
      <c r="BK74"/>
      <c r="BL74"/>
      <c r="BM74"/>
    </row>
    <row r="75" spans="1:69" x14ac:dyDescent="0.2">
      <c r="A75" t="str">
        <f t="shared" si="48"/>
        <v>1_1_2007</v>
      </c>
      <c r="B75">
        <v>1</v>
      </c>
      <c r="C75">
        <v>1</v>
      </c>
      <c r="D75">
        <v>2007</v>
      </c>
      <c r="E75">
        <f>Original!E74</f>
        <v>1246579856.22699</v>
      </c>
      <c r="F75">
        <f>Original!F73</f>
        <v>1365152818.3239999</v>
      </c>
      <c r="G75">
        <f>Original!G73</f>
        <v>1409658146.5899999</v>
      </c>
      <c r="H75">
        <f>Original!H73</f>
        <v>21104271.265999701</v>
      </c>
      <c r="I75">
        <f>Original!I73</f>
        <v>1474463757.20082</v>
      </c>
      <c r="J75">
        <f>Original!J73</f>
        <v>59860412.342658199</v>
      </c>
      <c r="K75">
        <f>Original!K73</f>
        <v>60711273.521150202</v>
      </c>
      <c r="L75">
        <f>Original!L73</f>
        <v>1.6815136218832201</v>
      </c>
      <c r="M75">
        <f>Original!M73</f>
        <v>8540404.22238997</v>
      </c>
      <c r="N75">
        <f>Original!N73</f>
        <v>3.4625566563284198</v>
      </c>
      <c r="O75">
        <f>Original!P73</f>
        <v>10.8127155570578</v>
      </c>
      <c r="P75">
        <f>Original!Q73</f>
        <v>39.420119217403602</v>
      </c>
      <c r="Q75">
        <f>Original!O73</f>
        <v>39327.298504079699</v>
      </c>
      <c r="R75">
        <f>Original!R73</f>
        <v>4.3591188713819404</v>
      </c>
      <c r="S75">
        <f>Original!S73</f>
        <v>0</v>
      </c>
      <c r="T75">
        <f>Original!T73</f>
        <v>0</v>
      </c>
      <c r="U75">
        <f>Original!U73</f>
        <v>0</v>
      </c>
      <c r="V75">
        <f>Original!V73</f>
        <v>0</v>
      </c>
      <c r="W75">
        <f>Original!W73</f>
        <v>0</v>
      </c>
      <c r="X75">
        <f>Original!X73</f>
        <v>0</v>
      </c>
      <c r="Y75">
        <f>Original!Y73</f>
        <v>56909541.035646297</v>
      </c>
      <c r="Z75" s="4">
        <f t="shared" ref="Z75:Z86" si="66">Y75/$I74</f>
        <v>4.0941735537986954E-2</v>
      </c>
      <c r="AA75">
        <f>Original!Z73</f>
        <v>6350901.3886187496</v>
      </c>
      <c r="AB75" s="4">
        <f t="shared" si="50"/>
        <v>4.5689513629673583E-3</v>
      </c>
      <c r="AC75">
        <f>Original!AA73</f>
        <v>4092797.4983062702</v>
      </c>
      <c r="AD75" s="4">
        <f t="shared" si="51"/>
        <v>2.944431280533994E-3</v>
      </c>
      <c r="AE75">
        <f>Original!AB73</f>
        <v>11545674.557024401</v>
      </c>
      <c r="AF75" s="4">
        <f t="shared" si="52"/>
        <v>8.3061635310900453E-3</v>
      </c>
      <c r="AG75">
        <f>Original!AD73</f>
        <v>-1230542.3412329699</v>
      </c>
      <c r="AH75" s="4">
        <f t="shared" si="53"/>
        <v>-8.8527403641331086E-4</v>
      </c>
      <c r="AI75">
        <f>Original!AE73</f>
        <v>-5247009.4068561103</v>
      </c>
      <c r="AJ75" s="4">
        <f t="shared" si="54"/>
        <v>-3.7747918467006315E-3</v>
      </c>
      <c r="AK75">
        <f>Original!AC73</f>
        <v>-4610553.9852284603</v>
      </c>
      <c r="AL75" s="4">
        <f t="shared" si="55"/>
        <v>-3.316914501710701E-3</v>
      </c>
      <c r="AM75">
        <f>Original!AF73</f>
        <v>-3986673.6393450401</v>
      </c>
      <c r="AN75" s="4">
        <f t="shared" si="56"/>
        <v>-2.8680838897662524E-3</v>
      </c>
      <c r="AO75">
        <f>Original!AG73</f>
        <v>0</v>
      </c>
      <c r="AP75" s="4">
        <f t="shared" si="57"/>
        <v>0</v>
      </c>
      <c r="AQ75">
        <f>Original!AH73</f>
        <v>0</v>
      </c>
      <c r="AR75" s="4">
        <f t="shared" si="58"/>
        <v>0</v>
      </c>
      <c r="AS75">
        <f>Original!AI73</f>
        <v>0</v>
      </c>
      <c r="AT75" s="4">
        <f t="shared" si="59"/>
        <v>0</v>
      </c>
      <c r="AU75">
        <f>Original!AJ73</f>
        <v>0</v>
      </c>
      <c r="AV75" s="4">
        <f t="shared" si="60"/>
        <v>0</v>
      </c>
      <c r="AW75">
        <f>Original!AK73</f>
        <v>0</v>
      </c>
      <c r="AX75" s="4">
        <f t="shared" si="61"/>
        <v>0</v>
      </c>
      <c r="AY75">
        <f>Original!AL73</f>
        <v>0</v>
      </c>
      <c r="AZ75" s="4">
        <f t="shared" si="62"/>
        <v>0</v>
      </c>
      <c r="BA75">
        <f>Original!AM73</f>
        <v>63824135.106933199</v>
      </c>
      <c r="BB75">
        <f>Original!AN73</f>
        <v>63150026.2150172</v>
      </c>
      <c r="BC75" s="4">
        <f t="shared" si="63"/>
        <v>4.5431251517082549E-2</v>
      </c>
      <c r="BD75">
        <f>Original!AO73</f>
        <v>-42045754.949017502</v>
      </c>
      <c r="BE75" s="4">
        <f t="shared" si="64"/>
        <v>-3.0248463584329997E-2</v>
      </c>
      <c r="BF75">
        <f>Original!AP73</f>
        <v>23401056.999999899</v>
      </c>
      <c r="BG75" s="4">
        <f t="shared" si="65"/>
        <v>1.6835136421206487E-2</v>
      </c>
      <c r="BH75">
        <f>Original!AQ73</f>
        <v>44505328.2659996</v>
      </c>
      <c r="BI75"/>
      <c r="BJ75"/>
      <c r="BK75"/>
      <c r="BL75"/>
      <c r="BM75"/>
    </row>
    <row r="76" spans="1:69" x14ac:dyDescent="0.2">
      <c r="A76" t="str">
        <f t="shared" si="48"/>
        <v>1_1_2008</v>
      </c>
      <c r="B76">
        <v>1</v>
      </c>
      <c r="C76">
        <v>1</v>
      </c>
      <c r="D76">
        <v>2008</v>
      </c>
      <c r="E76">
        <f>Original!E75</f>
        <v>1257928197.22699</v>
      </c>
      <c r="F76">
        <f>Original!F74</f>
        <v>1409658146.5899999</v>
      </c>
      <c r="G76">
        <f>Original!G74</f>
        <v>1475873942.72</v>
      </c>
      <c r="H76">
        <f>Original!H74</f>
        <v>66215796.130000196</v>
      </c>
      <c r="I76">
        <f>Original!I74</f>
        <v>1517566520.7748301</v>
      </c>
      <c r="J76">
        <f>Original!J74</f>
        <v>43102763.5740159</v>
      </c>
      <c r="K76">
        <f>Original!K74</f>
        <v>60768453.368681401</v>
      </c>
      <c r="L76">
        <f>Original!L74</f>
        <v>1.73158513244561</v>
      </c>
      <c r="M76">
        <f>Original!M74</f>
        <v>8565509.9323491398</v>
      </c>
      <c r="N76">
        <f>Original!N74</f>
        <v>3.8965474607605701</v>
      </c>
      <c r="O76">
        <f>Original!P74</f>
        <v>10.796210670565101</v>
      </c>
      <c r="P76">
        <f>Original!Q74</f>
        <v>38.949631980768601</v>
      </c>
      <c r="Q76">
        <f>Original!O74</f>
        <v>39209.100405596299</v>
      </c>
      <c r="R76">
        <f>Original!R74</f>
        <v>4.4476277572455398</v>
      </c>
      <c r="S76">
        <f>Original!S74</f>
        <v>0</v>
      </c>
      <c r="T76">
        <f>Original!T74</f>
        <v>0</v>
      </c>
      <c r="U76">
        <f>Original!U74</f>
        <v>0.20164112979277701</v>
      </c>
      <c r="V76">
        <f>Original!V74</f>
        <v>0</v>
      </c>
      <c r="W76">
        <f>Original!W74</f>
        <v>0.20129023801474299</v>
      </c>
      <c r="X76">
        <f>Original!X74</f>
        <v>0</v>
      </c>
      <c r="Y76">
        <f>Original!Y74</f>
        <v>32513837.8913165</v>
      </c>
      <c r="Z76" s="4">
        <f t="shared" si="66"/>
        <v>2.2051296773168607E-2</v>
      </c>
      <c r="AA76">
        <f>Original!Z74</f>
        <v>-15815124.3532042</v>
      </c>
      <c r="AB76" s="4">
        <f t="shared" si="50"/>
        <v>-1.0726017696920713E-2</v>
      </c>
      <c r="AC76">
        <f>Original!AA74</f>
        <v>3639906.9182032701</v>
      </c>
      <c r="AD76" s="4">
        <f t="shared" si="51"/>
        <v>2.4686309856224698E-3</v>
      </c>
      <c r="AE76">
        <f>Original!AB74</f>
        <v>30346452.9822319</v>
      </c>
      <c r="AF76" s="4">
        <f t="shared" si="52"/>
        <v>2.0581348869396967E-2</v>
      </c>
      <c r="AG76">
        <f>Original!AD74</f>
        <v>1088263.5476124501</v>
      </c>
      <c r="AH76" s="4">
        <f t="shared" si="53"/>
        <v>7.3807412511681699E-4</v>
      </c>
      <c r="AI76">
        <f>Original!AE74</f>
        <v>-7408080.84786647</v>
      </c>
      <c r="AJ76" s="4">
        <f t="shared" si="54"/>
        <v>-5.0242542834218334E-3</v>
      </c>
      <c r="AK76">
        <f>Original!AC74</f>
        <v>3160.7249217980998</v>
      </c>
      <c r="AL76" s="4">
        <f t="shared" si="55"/>
        <v>2.1436436849411237E-6</v>
      </c>
      <c r="AM76">
        <f>Original!AF74</f>
        <v>-1593828.6166847199</v>
      </c>
      <c r="AN76" s="4">
        <f t="shared" si="56"/>
        <v>-1.0809547599260811E-3</v>
      </c>
      <c r="AO76">
        <f>Original!AG74</f>
        <v>0</v>
      </c>
      <c r="AP76" s="4">
        <f t="shared" si="57"/>
        <v>0</v>
      </c>
      <c r="AQ76">
        <f>Original!AH74</f>
        <v>0</v>
      </c>
      <c r="AR76" s="4">
        <f t="shared" si="58"/>
        <v>0</v>
      </c>
      <c r="AS76">
        <f>Original!AI74</f>
        <v>6155.9919607726197</v>
      </c>
      <c r="AT76" s="4">
        <f t="shared" si="59"/>
        <v>4.1750717375782757E-6</v>
      </c>
      <c r="AU76">
        <f>Original!AJ74</f>
        <v>0</v>
      </c>
      <c r="AV76" s="4">
        <f t="shared" si="60"/>
        <v>0</v>
      </c>
      <c r="AW76">
        <f>Original!AK74</f>
        <v>5205851.08660895</v>
      </c>
      <c r="AX76" s="4">
        <f t="shared" si="61"/>
        <v>3.5306741594598044E-3</v>
      </c>
      <c r="AY76">
        <f>Original!AL74</f>
        <v>0</v>
      </c>
      <c r="AZ76" s="4">
        <f t="shared" si="62"/>
        <v>0</v>
      </c>
      <c r="BA76">
        <f>Original!AM74</f>
        <v>42780744.238491297</v>
      </c>
      <c r="BB76">
        <f>Original!AN74</f>
        <v>42193036.797083803</v>
      </c>
      <c r="BC76" s="4">
        <f t="shared" si="63"/>
        <v>2.8615852096076422E-2</v>
      </c>
      <c r="BD76">
        <f>Original!AO74</f>
        <v>24022759.332916401</v>
      </c>
      <c r="BE76" s="4">
        <f t="shared" si="64"/>
        <v>1.629253972204929E-2</v>
      </c>
      <c r="BF76">
        <f>Original!AP74</f>
        <v>0</v>
      </c>
      <c r="BG76" s="4">
        <f t="shared" si="65"/>
        <v>0</v>
      </c>
      <c r="BH76">
        <f>Original!AQ74</f>
        <v>66215796.130000196</v>
      </c>
      <c r="BI76"/>
      <c r="BJ76"/>
      <c r="BK76"/>
      <c r="BL76"/>
      <c r="BM76"/>
    </row>
    <row r="77" spans="1:69" x14ac:dyDescent="0.2">
      <c r="A77" t="str">
        <f t="shared" si="48"/>
        <v>1_1_2009</v>
      </c>
      <c r="B77">
        <v>1</v>
      </c>
      <c r="C77">
        <v>1</v>
      </c>
      <c r="D77">
        <v>2009</v>
      </c>
      <c r="E77">
        <f>Original!E76</f>
        <v>1257928197.22699</v>
      </c>
      <c r="F77">
        <f>Original!F75</f>
        <v>1475873942.72</v>
      </c>
      <c r="G77">
        <f>Original!G75</f>
        <v>1454622226.0999999</v>
      </c>
      <c r="H77">
        <f>Original!H75</f>
        <v>-32600057.620000001</v>
      </c>
      <c r="I77">
        <f>Original!I75</f>
        <v>1436360360.7823801</v>
      </c>
      <c r="J77">
        <f>Original!J75</f>
        <v>-96663500.1768509</v>
      </c>
      <c r="K77">
        <f>Original!K75</f>
        <v>60625328.486325003</v>
      </c>
      <c r="L77">
        <f>Original!L75</f>
        <v>1.8518438243959401</v>
      </c>
      <c r="M77">
        <f>Original!M75</f>
        <v>8526511.3000469804</v>
      </c>
      <c r="N77">
        <f>Original!N75</f>
        <v>2.83342506832602</v>
      </c>
      <c r="O77">
        <f>Original!P75</f>
        <v>10.9532448362172</v>
      </c>
      <c r="P77">
        <f>Original!Q75</f>
        <v>38.014927963661599</v>
      </c>
      <c r="Q77">
        <f>Original!O75</f>
        <v>37624.127679481797</v>
      </c>
      <c r="R77">
        <f>Original!R75</f>
        <v>4.6126001400951102</v>
      </c>
      <c r="S77">
        <f>Original!S75</f>
        <v>0</v>
      </c>
      <c r="T77">
        <f>Original!T75</f>
        <v>0</v>
      </c>
      <c r="U77">
        <f>Original!U75</f>
        <v>0.19970447276601599</v>
      </c>
      <c r="V77">
        <f>Original!V75</f>
        <v>0</v>
      </c>
      <c r="W77">
        <f>Original!W75</f>
        <v>0.199446921276173</v>
      </c>
      <c r="X77">
        <f>Original!X75</f>
        <v>0</v>
      </c>
      <c r="Y77">
        <f>Original!Y75</f>
        <v>5190476.5565978503</v>
      </c>
      <c r="Z77" s="4">
        <f t="shared" si="66"/>
        <v>3.4202629575326477E-3</v>
      </c>
      <c r="AA77">
        <f>Original!Z75</f>
        <v>-23357240.8704032</v>
      </c>
      <c r="AB77" s="4">
        <f t="shared" si="50"/>
        <v>-1.5391246809054274E-2</v>
      </c>
      <c r="AC77">
        <f>Original!AA75</f>
        <v>-671542.72049697698</v>
      </c>
      <c r="AD77" s="4">
        <f t="shared" si="51"/>
        <v>-4.4251287261800205E-4</v>
      </c>
      <c r="AE77">
        <f>Original!AB75</f>
        <v>-80318243.472679093</v>
      </c>
      <c r="AF77" s="4">
        <f t="shared" si="52"/>
        <v>-5.2925682250601236E-2</v>
      </c>
      <c r="AG77">
        <f>Original!AD75</f>
        <v>1341392.73590377</v>
      </c>
      <c r="AH77" s="4">
        <f t="shared" si="53"/>
        <v>8.8391033772864834E-4</v>
      </c>
      <c r="AI77">
        <f>Original!AE75</f>
        <v>-9524661.7831139006</v>
      </c>
      <c r="AJ77" s="4">
        <f t="shared" si="54"/>
        <v>-6.276273002023566E-3</v>
      </c>
      <c r="AK77">
        <f>Original!AC75</f>
        <v>16478492.371596601</v>
      </c>
      <c r="AL77" s="4">
        <f t="shared" si="55"/>
        <v>1.0858497565683717E-2</v>
      </c>
      <c r="AM77">
        <f>Original!AF75</f>
        <v>-3322465.0105197201</v>
      </c>
      <c r="AN77" s="4">
        <f t="shared" si="56"/>
        <v>-2.1893373140726351E-3</v>
      </c>
      <c r="AO77">
        <f>Original!AG75</f>
        <v>0</v>
      </c>
      <c r="AP77" s="4">
        <f t="shared" si="57"/>
        <v>0</v>
      </c>
      <c r="AQ77">
        <f>Original!AH75</f>
        <v>0</v>
      </c>
      <c r="AR77" s="4">
        <f t="shared" si="58"/>
        <v>0</v>
      </c>
      <c r="AS77">
        <f>Original!AI75</f>
        <v>0</v>
      </c>
      <c r="AT77" s="4">
        <f t="shared" si="59"/>
        <v>0</v>
      </c>
      <c r="AU77">
        <f>Original!AJ75</f>
        <v>0</v>
      </c>
      <c r="AV77" s="4">
        <f t="shared" si="60"/>
        <v>0</v>
      </c>
      <c r="AW77">
        <f>Original!AK75</f>
        <v>0</v>
      </c>
      <c r="AX77" s="4">
        <f t="shared" si="61"/>
        <v>0</v>
      </c>
      <c r="AY77">
        <f>Original!AL75</f>
        <v>0</v>
      </c>
      <c r="AZ77" s="4">
        <f t="shared" si="62"/>
        <v>0</v>
      </c>
      <c r="BA77">
        <f>Original!AM75</f>
        <v>-94183792.193114698</v>
      </c>
      <c r="BB77">
        <f>Original!AN75</f>
        <v>-93654004.464280099</v>
      </c>
      <c r="BC77" s="4">
        <f t="shared" si="63"/>
        <v>-6.171327792370037E-2</v>
      </c>
      <c r="BD77">
        <f>Original!AO75</f>
        <v>61053946.844279997</v>
      </c>
      <c r="BE77" s="4">
        <f t="shared" si="64"/>
        <v>4.0231479812237445E-2</v>
      </c>
      <c r="BF77">
        <f>Original!AP75</f>
        <v>11348341</v>
      </c>
      <c r="BG77" s="4">
        <f t="shared" si="65"/>
        <v>7.4779858705671968E-3</v>
      </c>
      <c r="BH77">
        <f>Original!AQ75</f>
        <v>-21251716.620000001</v>
      </c>
      <c r="BI77"/>
      <c r="BJ77"/>
      <c r="BK77"/>
      <c r="BL77"/>
      <c r="BM77"/>
    </row>
    <row r="78" spans="1:69" x14ac:dyDescent="0.2">
      <c r="A78" t="str">
        <f t="shared" si="48"/>
        <v>1_1_2010</v>
      </c>
      <c r="B78">
        <v>1</v>
      </c>
      <c r="C78">
        <v>1</v>
      </c>
      <c r="D78">
        <v>2010</v>
      </c>
      <c r="E78">
        <f>Original!E77</f>
        <v>1257928197.22699</v>
      </c>
      <c r="F78">
        <f>Original!F76</f>
        <v>1454622226.0999999</v>
      </c>
      <c r="G78">
        <f>Original!G76</f>
        <v>1451510833.62199</v>
      </c>
      <c r="H78">
        <f>Original!H76</f>
        <v>-3111392.4780002302</v>
      </c>
      <c r="I78">
        <f>Original!I76</f>
        <v>1494098470.9532499</v>
      </c>
      <c r="J78">
        <f>Original!J76</f>
        <v>57738110.170870103</v>
      </c>
      <c r="K78">
        <f>Original!K76</f>
        <v>60705170.874198698</v>
      </c>
      <c r="L78">
        <f>Original!L76</f>
        <v>1.8622548664832499</v>
      </c>
      <c r="M78">
        <f>Original!M76</f>
        <v>8551020.8596741408</v>
      </c>
      <c r="N78">
        <f>Original!N76</f>
        <v>3.2917151602686299</v>
      </c>
      <c r="O78">
        <f>Original!P76</f>
        <v>11.220183137453599</v>
      </c>
      <c r="P78">
        <f>Original!Q76</f>
        <v>37.7708653385491</v>
      </c>
      <c r="Q78">
        <f>Original!O76</f>
        <v>36794.029233931797</v>
      </c>
      <c r="R78">
        <f>Original!R76</f>
        <v>4.8481177268703304</v>
      </c>
      <c r="S78">
        <f>Original!S76</f>
        <v>0</v>
      </c>
      <c r="T78">
        <f>Original!T76</f>
        <v>0</v>
      </c>
      <c r="U78">
        <f>Original!U76</f>
        <v>0.210830895264291</v>
      </c>
      <c r="V78">
        <f>Original!V76</f>
        <v>0</v>
      </c>
      <c r="W78">
        <f>Original!W76</f>
        <v>0.210229440778433</v>
      </c>
      <c r="X78">
        <f>Original!X76</f>
        <v>0</v>
      </c>
      <c r="Y78">
        <f>Original!Y76</f>
        <v>46865996.850507997</v>
      </c>
      <c r="Z78" s="4">
        <f t="shared" si="66"/>
        <v>3.262830006320995E-2</v>
      </c>
      <c r="AA78">
        <f>Original!Z76</f>
        <v>-2528018.6857580999</v>
      </c>
      <c r="AB78" s="4">
        <f t="shared" si="50"/>
        <v>-1.76001702273453E-3</v>
      </c>
      <c r="AC78">
        <f>Original!AA76</f>
        <v>1831586.96305865</v>
      </c>
      <c r="AD78" s="4">
        <f t="shared" si="51"/>
        <v>1.2751583885683058E-3</v>
      </c>
      <c r="AE78">
        <f>Original!AB76</f>
        <v>37873857.883568801</v>
      </c>
      <c r="AF78" s="4">
        <f t="shared" si="52"/>
        <v>2.6367935872958128E-2</v>
      </c>
      <c r="AG78">
        <f>Original!AD76</f>
        <v>2315891.51284615</v>
      </c>
      <c r="AH78" s="4">
        <f t="shared" si="53"/>
        <v>1.6123332111342118E-3</v>
      </c>
      <c r="AI78">
        <f>Original!AE76</f>
        <v>-5662064.8814076204</v>
      </c>
      <c r="AJ78" s="4">
        <f t="shared" si="54"/>
        <v>-3.9419528942747448E-3</v>
      </c>
      <c r="AK78">
        <f>Original!AC76</f>
        <v>9338368.5496257804</v>
      </c>
      <c r="AL78" s="4">
        <f t="shared" si="55"/>
        <v>6.501410651947542E-3</v>
      </c>
      <c r="AM78">
        <f>Original!AF76</f>
        <v>-4732084.7624715399</v>
      </c>
      <c r="AN78" s="4">
        <f t="shared" si="56"/>
        <v>-3.294496904588756E-3</v>
      </c>
      <c r="AO78">
        <f>Original!AG76</f>
        <v>0</v>
      </c>
      <c r="AP78" s="4">
        <f t="shared" si="57"/>
        <v>0</v>
      </c>
      <c r="AQ78">
        <f>Original!AH76</f>
        <v>0</v>
      </c>
      <c r="AR78" s="4">
        <f t="shared" si="58"/>
        <v>0</v>
      </c>
      <c r="AS78">
        <f>Original!AI76</f>
        <v>215.38926414859401</v>
      </c>
      <c r="AT78" s="4">
        <f t="shared" si="59"/>
        <v>1.4995489295685678E-7</v>
      </c>
      <c r="AU78">
        <f>Original!AJ76</f>
        <v>0</v>
      </c>
      <c r="AV78" s="4">
        <f t="shared" si="60"/>
        <v>0</v>
      </c>
      <c r="AW78">
        <f>Original!AK76</f>
        <v>543814.546163199</v>
      </c>
      <c r="AX78" s="4">
        <f t="shared" si="61"/>
        <v>3.7860592718319324E-4</v>
      </c>
      <c r="AY78">
        <f>Original!AL76</f>
        <v>0</v>
      </c>
      <c r="AZ78" s="4">
        <f t="shared" si="62"/>
        <v>0</v>
      </c>
      <c r="BA78">
        <f>Original!AM76</f>
        <v>85303748.819234401</v>
      </c>
      <c r="BB78">
        <f>Original!AN76</f>
        <v>85990135.964614198</v>
      </c>
      <c r="BC78" s="4">
        <f t="shared" si="63"/>
        <v>5.986668687917264E-2</v>
      </c>
      <c r="BD78">
        <f>Original!AO76</f>
        <v>-89101528.442614406</v>
      </c>
      <c r="BE78" s="4">
        <f t="shared" si="64"/>
        <v>-6.2032851139167566E-2</v>
      </c>
      <c r="BF78">
        <f>Original!AP76</f>
        <v>0</v>
      </c>
      <c r="BG78" s="4">
        <f t="shared" si="65"/>
        <v>0</v>
      </c>
      <c r="BH78">
        <f>Original!AQ76</f>
        <v>-3111392.4780002302</v>
      </c>
      <c r="BI78"/>
      <c r="BJ78"/>
      <c r="BK78"/>
      <c r="BL78"/>
      <c r="BM78"/>
    </row>
    <row r="79" spans="1:69" x14ac:dyDescent="0.2">
      <c r="A79" t="str">
        <f t="shared" si="48"/>
        <v>1_1_2011</v>
      </c>
      <c r="B79">
        <v>1</v>
      </c>
      <c r="C79">
        <v>1</v>
      </c>
      <c r="D79">
        <v>2011</v>
      </c>
      <c r="E79">
        <f>Original!E78</f>
        <v>1257928197.22699</v>
      </c>
      <c r="F79">
        <f>Original!F77</f>
        <v>1451510833.62199</v>
      </c>
      <c r="G79">
        <f>Original!G77</f>
        <v>1511301361.23</v>
      </c>
      <c r="H79">
        <f>Original!H77</f>
        <v>59790527.608000703</v>
      </c>
      <c r="I79">
        <f>Original!I77</f>
        <v>1560748902.89201</v>
      </c>
      <c r="J79">
        <f>Original!J77</f>
        <v>66650431.938759699</v>
      </c>
      <c r="K79">
        <f>Original!K77</f>
        <v>60659611.652339198</v>
      </c>
      <c r="L79">
        <f>Original!L77</f>
        <v>1.8453465710255299</v>
      </c>
      <c r="M79">
        <f>Original!M77</f>
        <v>8652140.9758016206</v>
      </c>
      <c r="N79">
        <f>Original!N77</f>
        <v>4.0460498050502496</v>
      </c>
      <c r="O79">
        <f>Original!P77</f>
        <v>11.5170979001714</v>
      </c>
      <c r="P79">
        <f>Original!Q77</f>
        <v>37.2290839760281</v>
      </c>
      <c r="Q79">
        <f>Original!O77</f>
        <v>36124.731509821497</v>
      </c>
      <c r="R79">
        <f>Original!R77</f>
        <v>4.81068684651102</v>
      </c>
      <c r="S79">
        <f>Original!S77</f>
        <v>0</v>
      </c>
      <c r="T79">
        <f>Original!T77</f>
        <v>0.127334674292987</v>
      </c>
      <c r="U79">
        <f>Original!U77</f>
        <v>0.37147653052958002</v>
      </c>
      <c r="V79">
        <f>Original!V77</f>
        <v>0</v>
      </c>
      <c r="W79">
        <f>Original!W77</f>
        <v>0.25610134246851102</v>
      </c>
      <c r="X79">
        <f>Original!X77</f>
        <v>0</v>
      </c>
      <c r="Y79">
        <f>Original!Y77</f>
        <v>450611.71765932802</v>
      </c>
      <c r="Z79" s="4">
        <f t="shared" si="66"/>
        <v>3.0159439047670877E-4</v>
      </c>
      <c r="AA79">
        <f>Original!Z77</f>
        <v>2802104.4442981598</v>
      </c>
      <c r="AB79" s="4">
        <f t="shared" si="50"/>
        <v>1.8754483046290709E-3</v>
      </c>
      <c r="AC79">
        <f>Original!AA77</f>
        <v>5577468.1126436498</v>
      </c>
      <c r="AD79" s="4">
        <f t="shared" si="51"/>
        <v>3.7329990098210653E-3</v>
      </c>
      <c r="AE79">
        <f>Original!AB77</f>
        <v>54699000.127516598</v>
      </c>
      <c r="AF79" s="4">
        <f t="shared" si="52"/>
        <v>3.6610036882387065E-2</v>
      </c>
      <c r="AG79">
        <f>Original!AD77</f>
        <v>2526948.3497488801</v>
      </c>
      <c r="AH79" s="4">
        <f t="shared" si="53"/>
        <v>1.6912863501805618E-3</v>
      </c>
      <c r="AI79">
        <f>Original!AE77</f>
        <v>-7469385.7042253204</v>
      </c>
      <c r="AJ79" s="4">
        <f t="shared" si="54"/>
        <v>-4.9992593188719191E-3</v>
      </c>
      <c r="AK79">
        <f>Original!AC77</f>
        <v>5776350.4921310898</v>
      </c>
      <c r="AL79" s="4">
        <f t="shared" si="55"/>
        <v>3.8661109722210743E-3</v>
      </c>
      <c r="AM79">
        <f>Original!AF77</f>
        <v>724437.93854694394</v>
      </c>
      <c r="AN79" s="4">
        <f t="shared" si="56"/>
        <v>4.8486626057835748E-4</v>
      </c>
      <c r="AO79">
        <f>Original!AG77</f>
        <v>0</v>
      </c>
      <c r="AP79" s="4">
        <f t="shared" si="57"/>
        <v>0</v>
      </c>
      <c r="AQ79">
        <f>Original!AH77</f>
        <v>-1813765.5378453401</v>
      </c>
      <c r="AR79" s="4">
        <f t="shared" si="58"/>
        <v>-1.2139531450615429E-3</v>
      </c>
      <c r="AS79">
        <f>Original!AI77</f>
        <v>5140.0242871765604</v>
      </c>
      <c r="AT79" s="4">
        <f t="shared" si="59"/>
        <v>3.4402178886490481E-6</v>
      </c>
      <c r="AU79">
        <f>Original!AJ77</f>
        <v>0</v>
      </c>
      <c r="AV79" s="4">
        <f t="shared" si="60"/>
        <v>0</v>
      </c>
      <c r="AW79">
        <f>Original!AK77</f>
        <v>0</v>
      </c>
      <c r="AX79" s="4">
        <f t="shared" si="61"/>
        <v>0</v>
      </c>
      <c r="AY79">
        <f>Original!AL77</f>
        <v>0</v>
      </c>
      <c r="AZ79" s="4">
        <f t="shared" si="62"/>
        <v>0</v>
      </c>
      <c r="BA79">
        <f>Original!AM77</f>
        <v>63278909.964761101</v>
      </c>
      <c r="BB79">
        <f>Original!AN77</f>
        <v>63517768.704520002</v>
      </c>
      <c r="BC79" s="4">
        <f t="shared" si="63"/>
        <v>4.2512438061726297E-2</v>
      </c>
      <c r="BD79">
        <f>Original!AO77</f>
        <v>-3727241.0965193198</v>
      </c>
      <c r="BE79" s="4">
        <f t="shared" si="64"/>
        <v>-2.4946421999490452E-3</v>
      </c>
      <c r="BF79">
        <f>Original!AP77</f>
        <v>0</v>
      </c>
      <c r="BG79" s="4">
        <f t="shared" si="65"/>
        <v>0</v>
      </c>
      <c r="BH79">
        <f>Original!AQ77</f>
        <v>59790527.608000703</v>
      </c>
      <c r="BI79"/>
      <c r="BJ79"/>
      <c r="BK79"/>
      <c r="BL79"/>
      <c r="BM79"/>
    </row>
    <row r="80" spans="1:69" x14ac:dyDescent="0.2">
      <c r="A80" t="str">
        <f t="shared" si="48"/>
        <v>1_1_2012</v>
      </c>
      <c r="B80">
        <v>1</v>
      </c>
      <c r="C80">
        <v>1</v>
      </c>
      <c r="D80">
        <v>2012</v>
      </c>
      <c r="E80">
        <f>Original!E79</f>
        <v>1257928197.22699</v>
      </c>
      <c r="F80">
        <f>Original!F78</f>
        <v>1511301361.23</v>
      </c>
      <c r="G80">
        <f>Original!G78</f>
        <v>1528025615.5</v>
      </c>
      <c r="H80">
        <f>Original!H78</f>
        <v>16724254.2699995</v>
      </c>
      <c r="I80">
        <f>Original!I78</f>
        <v>1574680201.5854499</v>
      </c>
      <c r="J80">
        <f>Original!J78</f>
        <v>13931298.6934404</v>
      </c>
      <c r="K80">
        <f>Original!K78</f>
        <v>62027441.152067497</v>
      </c>
      <c r="L80">
        <f>Original!L78</f>
        <v>1.8887306695902899</v>
      </c>
      <c r="M80">
        <f>Original!M78</f>
        <v>8742449.9561320394</v>
      </c>
      <c r="N80">
        <f>Original!N78</f>
        <v>4.07257961420801</v>
      </c>
      <c r="O80">
        <f>Original!P78</f>
        <v>11.423983390212699</v>
      </c>
      <c r="P80">
        <f>Original!Q78</f>
        <v>37.092800198782399</v>
      </c>
      <c r="Q80">
        <f>Original!O78</f>
        <v>35707.256419658697</v>
      </c>
      <c r="R80">
        <f>Original!R78</f>
        <v>4.8651370568718804</v>
      </c>
      <c r="S80">
        <f>Original!S78</f>
        <v>0</v>
      </c>
      <c r="T80">
        <f>Original!T78</f>
        <v>0.64852070054533595</v>
      </c>
      <c r="U80">
        <f>Original!U78</f>
        <v>0.37843662949825102</v>
      </c>
      <c r="V80">
        <f>Original!V78</f>
        <v>0</v>
      </c>
      <c r="W80">
        <f>Original!W78</f>
        <v>0.263666567980128</v>
      </c>
      <c r="X80">
        <f>Original!X78</f>
        <v>0</v>
      </c>
      <c r="Y80">
        <f>Original!Y78</f>
        <v>21771290.1693349</v>
      </c>
      <c r="Z80" s="4">
        <f t="shared" si="66"/>
        <v>1.3949258672547201E-2</v>
      </c>
      <c r="AA80">
        <f>Original!Z78</f>
        <v>-9196421.36087716</v>
      </c>
      <c r="AB80" s="4">
        <f t="shared" si="50"/>
        <v>-5.8923131990267826E-3</v>
      </c>
      <c r="AC80">
        <f>Original!AA78</f>
        <v>7001227.3510425603</v>
      </c>
      <c r="AD80" s="4">
        <f t="shared" si="51"/>
        <v>4.4858127646731291E-3</v>
      </c>
      <c r="AE80">
        <f>Original!AB78</f>
        <v>1644760.0074253399</v>
      </c>
      <c r="AF80" s="4">
        <f t="shared" si="52"/>
        <v>1.0538274314194041E-3</v>
      </c>
      <c r="AG80">
        <f>Original!AD78</f>
        <v>-952295.60201588995</v>
      </c>
      <c r="AH80" s="4">
        <f t="shared" si="53"/>
        <v>-6.1015298505180519E-4</v>
      </c>
      <c r="AI80">
        <f>Original!AE78</f>
        <v>-3311.5816023913198</v>
      </c>
      <c r="AJ80" s="4">
        <f t="shared" si="54"/>
        <v>-2.1217901202782087E-6</v>
      </c>
      <c r="AK80">
        <f>Original!AC78</f>
        <v>3586827.9499162999</v>
      </c>
      <c r="AL80" s="4">
        <f t="shared" si="55"/>
        <v>2.2981454244626028E-3</v>
      </c>
      <c r="AM80">
        <f>Original!AF78</f>
        <v>-1048919.36368082</v>
      </c>
      <c r="AN80" s="4">
        <f t="shared" si="56"/>
        <v>-6.7206157360560122E-4</v>
      </c>
      <c r="AO80">
        <f>Original!AG78</f>
        <v>0</v>
      </c>
      <c r="AP80" s="4">
        <f t="shared" si="57"/>
        <v>0</v>
      </c>
      <c r="AQ80">
        <f>Original!AH78</f>
        <v>-7701131.40333304</v>
      </c>
      <c r="AR80" s="4">
        <f t="shared" si="58"/>
        <v>-4.9342539271135339E-3</v>
      </c>
      <c r="AS80">
        <f>Original!AI78</f>
        <v>233.63713250081801</v>
      </c>
      <c r="AT80" s="4">
        <f t="shared" si="59"/>
        <v>1.4969552890147612E-7</v>
      </c>
      <c r="AU80">
        <f>Original!AJ78</f>
        <v>0</v>
      </c>
      <c r="AV80" s="4">
        <f t="shared" si="60"/>
        <v>0</v>
      </c>
      <c r="AW80">
        <f>Original!AK78</f>
        <v>197576.62580653001</v>
      </c>
      <c r="AX80" s="4">
        <f t="shared" si="61"/>
        <v>1.2659091122244444E-4</v>
      </c>
      <c r="AY80">
        <f>Original!AL78</f>
        <v>0</v>
      </c>
      <c r="AZ80" s="4">
        <f t="shared" si="62"/>
        <v>0</v>
      </c>
      <c r="BA80">
        <f>Original!AM78</f>
        <v>15102259.8033423</v>
      </c>
      <c r="BB80">
        <f>Original!AN78</f>
        <v>14894912.6271048</v>
      </c>
      <c r="BC80" s="4">
        <f t="shared" si="63"/>
        <v>9.5434394344311741E-3</v>
      </c>
      <c r="BD80">
        <f>Original!AO78</f>
        <v>1829341.6428946401</v>
      </c>
      <c r="BE80" s="4">
        <f t="shared" si="64"/>
        <v>1.1720922177199278E-3</v>
      </c>
      <c r="BF80">
        <f>Original!AP78</f>
        <v>0</v>
      </c>
      <c r="BG80" s="4">
        <f t="shared" si="65"/>
        <v>0</v>
      </c>
      <c r="BH80">
        <f>Original!AQ78</f>
        <v>16724254.2699995</v>
      </c>
      <c r="BI80"/>
      <c r="BJ80"/>
      <c r="BK80"/>
      <c r="BL80"/>
      <c r="BM80"/>
    </row>
    <row r="81" spans="1:65" x14ac:dyDescent="0.2">
      <c r="A81" t="str">
        <f t="shared" si="48"/>
        <v>1_1_2013</v>
      </c>
      <c r="B81">
        <v>1</v>
      </c>
      <c r="C81">
        <v>1</v>
      </c>
      <c r="D81">
        <v>2013</v>
      </c>
      <c r="E81">
        <f>Original!E80</f>
        <v>1284275432.3969901</v>
      </c>
      <c r="F81">
        <f>Original!F79</f>
        <v>1528025615.5</v>
      </c>
      <c r="G81">
        <f>Original!G79</f>
        <v>1528442156.7</v>
      </c>
      <c r="H81">
        <f>Original!H79</f>
        <v>416541.20000042702</v>
      </c>
      <c r="I81">
        <f>Original!I79</f>
        <v>1549769922.83021</v>
      </c>
      <c r="J81">
        <f>Original!J79</f>
        <v>-24910278.755238701</v>
      </c>
      <c r="K81">
        <f>Original!K79</f>
        <v>63688841.954673797</v>
      </c>
      <c r="L81">
        <f>Original!L79</f>
        <v>2.02341853345869</v>
      </c>
      <c r="M81">
        <f>Original!M79</f>
        <v>8855667.2851862796</v>
      </c>
      <c r="N81">
        <f>Original!N79</f>
        <v>3.9168497014098</v>
      </c>
      <c r="O81">
        <f>Original!P79</f>
        <v>11.121563902216501</v>
      </c>
      <c r="P81">
        <f>Original!Q79</f>
        <v>37.175894893478699</v>
      </c>
      <c r="Q81">
        <f>Original!O79</f>
        <v>35976.370004504803</v>
      </c>
      <c r="R81">
        <f>Original!R79</f>
        <v>4.8495393652482903</v>
      </c>
      <c r="S81">
        <f>Original!S79</f>
        <v>0</v>
      </c>
      <c r="T81">
        <f>Original!T79</f>
        <v>1.5725122501455799</v>
      </c>
      <c r="U81">
        <f>Original!U79</f>
        <v>0.37368790811347502</v>
      </c>
      <c r="V81">
        <f>Original!V79</f>
        <v>0</v>
      </c>
      <c r="W81">
        <f>Original!W79</f>
        <v>0.263666567980128</v>
      </c>
      <c r="X81">
        <f>Original!X79</f>
        <v>0</v>
      </c>
      <c r="Y81">
        <f>Original!Y79</f>
        <v>26244700.580044899</v>
      </c>
      <c r="Z81" s="4">
        <f t="shared" si="66"/>
        <v>1.6666686069730669E-2</v>
      </c>
      <c r="AA81">
        <f>Original!Z79</f>
        <v>-23932528.042079099</v>
      </c>
      <c r="AB81" s="4">
        <f t="shared" si="50"/>
        <v>-1.5198341871564073E-2</v>
      </c>
      <c r="AC81">
        <f>Original!AA79</f>
        <v>6159585.2908982104</v>
      </c>
      <c r="AD81" s="4">
        <f t="shared" si="51"/>
        <v>3.9116420494119996E-3</v>
      </c>
      <c r="AE81">
        <f>Original!AB79</f>
        <v>-10856001.3487377</v>
      </c>
      <c r="AF81" s="4">
        <f t="shared" si="52"/>
        <v>-6.8940990925061806E-3</v>
      </c>
      <c r="AG81">
        <f>Original!AD79</f>
        <v>-3054956.5064564398</v>
      </c>
      <c r="AH81" s="4">
        <f t="shared" si="53"/>
        <v>-1.9400488450801562E-3</v>
      </c>
      <c r="AI81">
        <f>Original!AE79</f>
        <v>-169278.37175186799</v>
      </c>
      <c r="AJ81" s="4">
        <f t="shared" si="54"/>
        <v>-1.0750015881410833E-4</v>
      </c>
      <c r="AK81">
        <f>Original!AC79</f>
        <v>-3849858.6225773902</v>
      </c>
      <c r="AL81" s="4">
        <f t="shared" si="55"/>
        <v>-2.4448510997351724E-3</v>
      </c>
      <c r="AM81">
        <f>Original!AF79</f>
        <v>135503.32054425799</v>
      </c>
      <c r="AN81" s="4">
        <f t="shared" si="56"/>
        <v>8.6051326744203627E-5</v>
      </c>
      <c r="AO81">
        <f>Original!AG79</f>
        <v>0</v>
      </c>
      <c r="AP81" s="4">
        <f t="shared" si="57"/>
        <v>0</v>
      </c>
      <c r="AQ81">
        <f>Original!AH79</f>
        <v>-13722366.6041201</v>
      </c>
      <c r="AR81" s="4">
        <f t="shared" si="58"/>
        <v>-8.7143831428780783E-3</v>
      </c>
      <c r="AS81">
        <f>Original!AI79</f>
        <v>0</v>
      </c>
      <c r="AT81" s="4">
        <f t="shared" si="59"/>
        <v>0</v>
      </c>
      <c r="AU81">
        <f>Original!AJ79</f>
        <v>0</v>
      </c>
      <c r="AV81" s="4">
        <f t="shared" si="60"/>
        <v>0</v>
      </c>
      <c r="AW81">
        <f>Original!AK79</f>
        <v>0</v>
      </c>
      <c r="AX81" s="4">
        <f t="shared" si="61"/>
        <v>0</v>
      </c>
      <c r="AY81">
        <f>Original!AL79</f>
        <v>0</v>
      </c>
      <c r="AZ81" s="4">
        <f t="shared" si="62"/>
        <v>0</v>
      </c>
      <c r="BA81">
        <f>Original!AM79</f>
        <v>-23045200.304235399</v>
      </c>
      <c r="BB81">
        <f>Original!AN79</f>
        <v>-23052806.820774801</v>
      </c>
      <c r="BC81" s="4">
        <f t="shared" si="63"/>
        <v>-1.4639675279821471E-2</v>
      </c>
      <c r="BD81">
        <f>Original!AO79</f>
        <v>23469348.020775199</v>
      </c>
      <c r="BE81" s="4">
        <f t="shared" si="64"/>
        <v>1.4904199593762173E-2</v>
      </c>
      <c r="BF81">
        <f>Original!AP79</f>
        <v>0</v>
      </c>
      <c r="BG81" s="4">
        <f t="shared" si="65"/>
        <v>0</v>
      </c>
      <c r="BH81">
        <f>Original!AQ79</f>
        <v>416541.20000042702</v>
      </c>
      <c r="BI81"/>
      <c r="BJ81"/>
      <c r="BK81"/>
      <c r="BL81"/>
      <c r="BM81"/>
    </row>
    <row r="82" spans="1:65" x14ac:dyDescent="0.2">
      <c r="A82" t="str">
        <f t="shared" si="48"/>
        <v>1_1_2014</v>
      </c>
      <c r="B82">
        <v>1</v>
      </c>
      <c r="C82">
        <v>1</v>
      </c>
      <c r="D82">
        <v>2014</v>
      </c>
      <c r="E82">
        <f>Original!E81</f>
        <v>1284275432.3969901</v>
      </c>
      <c r="F82">
        <f>Original!F80</f>
        <v>1528442156.7</v>
      </c>
      <c r="G82">
        <f>Original!G80</f>
        <v>1599496854.3099999</v>
      </c>
      <c r="H82">
        <f>Original!H80</f>
        <v>44707462.440000199</v>
      </c>
      <c r="I82">
        <f>Original!I80</f>
        <v>1599974026.6302099</v>
      </c>
      <c r="J82">
        <f>Original!J80</f>
        <v>20657812.234628402</v>
      </c>
      <c r="K82">
        <f>Original!K80</f>
        <v>65331472.421926901</v>
      </c>
      <c r="L82">
        <f>Original!L80</f>
        <v>1.9992949616223901</v>
      </c>
      <c r="M82">
        <f>Original!M80</f>
        <v>8942348.5544542503</v>
      </c>
      <c r="N82">
        <f>Original!N80</f>
        <v>3.7063532740255898</v>
      </c>
      <c r="O82">
        <f>Original!P80</f>
        <v>11.080356341216699</v>
      </c>
      <c r="P82">
        <f>Original!Q80</f>
        <v>37.285252001691198</v>
      </c>
      <c r="Q82">
        <f>Original!O80</f>
        <v>36066.009593771298</v>
      </c>
      <c r="R82">
        <f>Original!R80</f>
        <v>5.1254245480639504</v>
      </c>
      <c r="S82">
        <f>Original!S80</f>
        <v>0</v>
      </c>
      <c r="T82">
        <f>Original!T80</f>
        <v>2.5071199953379302</v>
      </c>
      <c r="U82">
        <f>Original!U80</f>
        <v>0.62360003196841896</v>
      </c>
      <c r="V82">
        <f>Original!V80</f>
        <v>0</v>
      </c>
      <c r="W82">
        <f>Original!W80</f>
        <v>0.56468829992486302</v>
      </c>
      <c r="X82">
        <f>Original!X80</f>
        <v>0</v>
      </c>
      <c r="Y82">
        <f>Original!Y80</f>
        <v>47803601.0793036</v>
      </c>
      <c r="Z82" s="4">
        <f t="shared" si="66"/>
        <v>3.0845611580849395E-2</v>
      </c>
      <c r="AA82">
        <f>Original!Z80</f>
        <v>2374338.7595277</v>
      </c>
      <c r="AB82" s="4">
        <f t="shared" si="50"/>
        <v>1.5320588718044364E-3</v>
      </c>
      <c r="AC82">
        <f>Original!AA80</f>
        <v>7179503.1208848199</v>
      </c>
      <c r="AD82" s="4">
        <f t="shared" si="51"/>
        <v>4.6326251497857936E-3</v>
      </c>
      <c r="AE82">
        <f>Original!AB80</f>
        <v>-15293443.903181501</v>
      </c>
      <c r="AF82" s="4">
        <f t="shared" si="52"/>
        <v>-9.868202807325371E-3</v>
      </c>
      <c r="AG82">
        <f>Original!AD80</f>
        <v>-308670.21731644799</v>
      </c>
      <c r="AH82" s="4">
        <f t="shared" si="53"/>
        <v>-1.9917164010561673E-4</v>
      </c>
      <c r="AI82">
        <f>Original!AE80</f>
        <v>267563.17904823902</v>
      </c>
      <c r="AJ82" s="4">
        <f t="shared" si="54"/>
        <v>1.72647033025142E-4</v>
      </c>
      <c r="AK82">
        <f>Original!AC80</f>
        <v>-1679083.4831962399</v>
      </c>
      <c r="AL82" s="4">
        <f t="shared" si="55"/>
        <v>-1.0834404891081355E-3</v>
      </c>
      <c r="AM82">
        <f>Original!AF80</f>
        <v>-5749256.9284813805</v>
      </c>
      <c r="AN82" s="4">
        <f t="shared" si="56"/>
        <v>-3.7097486819088685E-3</v>
      </c>
      <c r="AO82">
        <f>Original!AG80</f>
        <v>0</v>
      </c>
      <c r="AP82" s="4">
        <f t="shared" si="57"/>
        <v>0</v>
      </c>
      <c r="AQ82">
        <f>Original!AH80</f>
        <v>-14036466.9577938</v>
      </c>
      <c r="AR82" s="4">
        <f t="shared" si="58"/>
        <v>-9.0571295461459346E-3</v>
      </c>
      <c r="AS82">
        <f>Original!AI80</f>
        <v>8390.8014337351706</v>
      </c>
      <c r="AT82" s="4">
        <f t="shared" si="59"/>
        <v>5.41422395036018E-6</v>
      </c>
      <c r="AU82">
        <f>Original!AJ80</f>
        <v>0</v>
      </c>
      <c r="AV82" s="4">
        <f t="shared" si="60"/>
        <v>0</v>
      </c>
      <c r="AW82">
        <f>Original!AK80</f>
        <v>7095730.96256088</v>
      </c>
      <c r="AX82" s="4">
        <f t="shared" si="61"/>
        <v>4.5785705723353854E-3</v>
      </c>
      <c r="AY82">
        <f>Original!AL80</f>
        <v>0</v>
      </c>
      <c r="AZ82" s="4">
        <f t="shared" si="62"/>
        <v>0</v>
      </c>
      <c r="BA82">
        <f>Original!AM80</f>
        <v>20566475.450228602</v>
      </c>
      <c r="BB82">
        <f>Original!AN80</f>
        <v>20153731.3695588</v>
      </c>
      <c r="BC82" s="4">
        <f t="shared" si="63"/>
        <v>1.3004337658556306E-2</v>
      </c>
      <c r="BD82">
        <f>Original!AO80</f>
        <v>24553731.070441399</v>
      </c>
      <c r="BE82" s="4">
        <f t="shared" si="64"/>
        <v>1.5843468574742409E-2</v>
      </c>
      <c r="BF82">
        <f>Original!AP80</f>
        <v>26347235.169999901</v>
      </c>
      <c r="BG82" s="4">
        <f t="shared" si="65"/>
        <v>1.7000739775543092E-2</v>
      </c>
      <c r="BH82">
        <f>Original!AQ80</f>
        <v>71054697.610000193</v>
      </c>
      <c r="BI82"/>
      <c r="BJ82"/>
      <c r="BK82"/>
      <c r="BL82"/>
      <c r="BM82"/>
    </row>
    <row r="83" spans="1:65" x14ac:dyDescent="0.2">
      <c r="A83" t="str">
        <f t="shared" si="48"/>
        <v>1_1_2015</v>
      </c>
      <c r="B83">
        <v>1</v>
      </c>
      <c r="C83">
        <v>1</v>
      </c>
      <c r="D83">
        <v>2015</v>
      </c>
      <c r="E83">
        <f>Original!E82</f>
        <v>1284275432.3969901</v>
      </c>
      <c r="F83">
        <f>Original!F81</f>
        <v>1599496854.3099999</v>
      </c>
      <c r="G83">
        <f>Original!G81</f>
        <v>1585656035.3</v>
      </c>
      <c r="H83">
        <f>Original!H81</f>
        <v>-13840819.010001</v>
      </c>
      <c r="I83">
        <f>Original!I81</f>
        <v>1500307304.42099</v>
      </c>
      <c r="J83">
        <f>Original!J81</f>
        <v>-99666722.209216103</v>
      </c>
      <c r="K83">
        <f>Original!K81</f>
        <v>65057206.843937002</v>
      </c>
      <c r="L83">
        <f>Original!L81</f>
        <v>2.1314579573790602</v>
      </c>
      <c r="M83">
        <f>Original!M81</f>
        <v>8932476.0175988209</v>
      </c>
      <c r="N83">
        <f>Original!N81</f>
        <v>2.7196356655758098</v>
      </c>
      <c r="O83">
        <f>Original!P81</f>
        <v>11.0009231456275</v>
      </c>
      <c r="P83">
        <f>Original!Q81</f>
        <v>37.723274690026102</v>
      </c>
      <c r="Q83">
        <f>Original!O81</f>
        <v>37084.843779306597</v>
      </c>
      <c r="R83">
        <f>Original!R81</f>
        <v>5.1781539801420298</v>
      </c>
      <c r="S83">
        <f>Original!S81</f>
        <v>0</v>
      </c>
      <c r="T83">
        <f>Original!T81</f>
        <v>3.4954863581159601</v>
      </c>
      <c r="U83">
        <f>Original!U81</f>
        <v>0.94670307003087195</v>
      </c>
      <c r="V83">
        <f>Original!V81</f>
        <v>0</v>
      </c>
      <c r="W83">
        <f>Original!W81</f>
        <v>0.96800174220683799</v>
      </c>
      <c r="X83">
        <f>Original!X81</f>
        <v>0</v>
      </c>
      <c r="Y83">
        <f>Original!Y81</f>
        <v>26418945.6747454</v>
      </c>
      <c r="Z83" s="4">
        <f t="shared" si="66"/>
        <v>1.6512109093663064E-2</v>
      </c>
      <c r="AA83">
        <f>Original!Z81</f>
        <v>-24119510.1162696</v>
      </c>
      <c r="AB83" s="4">
        <f t="shared" si="50"/>
        <v>-1.507493853951428E-2</v>
      </c>
      <c r="AC83">
        <f>Original!AA81</f>
        <v>6969086.7081745202</v>
      </c>
      <c r="AD83" s="4">
        <f t="shared" si="51"/>
        <v>4.3557499010483834E-3</v>
      </c>
      <c r="AE83">
        <f>Original!AB81</f>
        <v>-84212694.8479276</v>
      </c>
      <c r="AF83" s="4">
        <f t="shared" si="52"/>
        <v>-5.2633788702990646E-2</v>
      </c>
      <c r="AG83">
        <f>Original!AD81</f>
        <v>165250.38260240501</v>
      </c>
      <c r="AH83" s="4">
        <f t="shared" si="53"/>
        <v>1.0328316575891397E-4</v>
      </c>
      <c r="AI83">
        <f>Original!AE81</f>
        <v>837741.41317988804</v>
      </c>
      <c r="AJ83" s="4">
        <f t="shared" si="54"/>
        <v>5.2359688297209397E-4</v>
      </c>
      <c r="AK83">
        <f>Original!AC81</f>
        <v>-11713889.3317679</v>
      </c>
      <c r="AL83" s="4">
        <f t="shared" si="55"/>
        <v>-7.3212996816199218E-3</v>
      </c>
      <c r="AM83">
        <f>Original!AF81</f>
        <v>-244908.75238621901</v>
      </c>
      <c r="AN83" s="4">
        <f t="shared" si="56"/>
        <v>-1.530704550885956E-4</v>
      </c>
      <c r="AO83">
        <f>Original!AG81</f>
        <v>0</v>
      </c>
      <c r="AP83" s="4">
        <f t="shared" si="57"/>
        <v>0</v>
      </c>
      <c r="AQ83">
        <f>Original!AH81</f>
        <v>-15696310.1967221</v>
      </c>
      <c r="AR83" s="4">
        <f t="shared" si="58"/>
        <v>-9.810353127907288E-3</v>
      </c>
      <c r="AS83">
        <f>Original!AI81</f>
        <v>11141.536938412701</v>
      </c>
      <c r="AT83" s="4">
        <f t="shared" si="59"/>
        <v>6.9635736286785117E-6</v>
      </c>
      <c r="AU83">
        <f>Original!AJ81</f>
        <v>0</v>
      </c>
      <c r="AV83" s="4">
        <f t="shared" si="60"/>
        <v>0</v>
      </c>
      <c r="AW83">
        <f>Original!AK81</f>
        <v>9421906.7449935991</v>
      </c>
      <c r="AX83" s="4">
        <f t="shared" si="61"/>
        <v>5.8887873104025174E-3</v>
      </c>
      <c r="AY83">
        <f>Original!AL81</f>
        <v>0</v>
      </c>
      <c r="AZ83" s="4">
        <f t="shared" si="62"/>
        <v>0</v>
      </c>
      <c r="BA83">
        <f>Original!AM81</f>
        <v>-101585147.529433</v>
      </c>
      <c r="BB83">
        <f>Original!AN81</f>
        <v>-100896993.263285</v>
      </c>
      <c r="BC83" s="4">
        <f t="shared" si="63"/>
        <v>-6.3061644491685595E-2</v>
      </c>
      <c r="BD83">
        <f>Original!AO81</f>
        <v>87056174.253284603</v>
      </c>
      <c r="BE83" s="4">
        <f t="shared" si="64"/>
        <v>5.4410992181315732E-2</v>
      </c>
      <c r="BF83">
        <f>Original!AP81</f>
        <v>0</v>
      </c>
      <c r="BG83" s="4">
        <f t="shared" si="65"/>
        <v>0</v>
      </c>
      <c r="BH83">
        <f>Original!AQ81</f>
        <v>-13840819.010001</v>
      </c>
      <c r="BI83"/>
      <c r="BJ83"/>
      <c r="BK83"/>
      <c r="BL83"/>
      <c r="BM83"/>
    </row>
    <row r="84" spans="1:65" x14ac:dyDescent="0.2">
      <c r="A84" t="str">
        <f t="shared" si="48"/>
        <v>1_1_2016</v>
      </c>
      <c r="B84">
        <v>1</v>
      </c>
      <c r="C84">
        <v>1</v>
      </c>
      <c r="D84">
        <v>2016</v>
      </c>
      <c r="E84">
        <f>Original!E83</f>
        <v>1284275432.3969901</v>
      </c>
      <c r="F84">
        <f>Original!F82</f>
        <v>1585656035.3</v>
      </c>
      <c r="G84">
        <f>Original!G82</f>
        <v>1548193920.07499</v>
      </c>
      <c r="H84">
        <f>Original!H82</f>
        <v>-37462115.225000203</v>
      </c>
      <c r="I84">
        <f>Original!I82</f>
        <v>1456064038.4635799</v>
      </c>
      <c r="J84">
        <f>Original!J82</f>
        <v>-44243265.957415998</v>
      </c>
      <c r="K84">
        <f>Original!K82</f>
        <v>65360129.364882097</v>
      </c>
      <c r="L84">
        <f>Original!L82</f>
        <v>2.17438537378922</v>
      </c>
      <c r="M84">
        <f>Original!M82</f>
        <v>9020522.1910464205</v>
      </c>
      <c r="N84">
        <f>Original!N82</f>
        <v>2.4193390062973199</v>
      </c>
      <c r="O84">
        <f>Original!P82</f>
        <v>10.855374060765</v>
      </c>
      <c r="P84">
        <f>Original!Q82</f>
        <v>38.052315242613801</v>
      </c>
      <c r="Q84">
        <f>Original!O82</f>
        <v>37813.802308960097</v>
      </c>
      <c r="R84">
        <f>Original!R82</f>
        <v>5.7103499473735999</v>
      </c>
      <c r="S84">
        <f>Original!S82</f>
        <v>0</v>
      </c>
      <c r="T84">
        <f>Original!T82</f>
        <v>4.4905645878002902</v>
      </c>
      <c r="U84">
        <f>Original!U82</f>
        <v>0.99304763746702795</v>
      </c>
      <c r="V84">
        <f>Original!V82</f>
        <v>0</v>
      </c>
      <c r="W84">
        <f>Original!W82</f>
        <v>0.99322906626782903</v>
      </c>
      <c r="X84">
        <f>Original!X82</f>
        <v>0</v>
      </c>
      <c r="Y84">
        <f>Original!Y82</f>
        <v>23140034.718164299</v>
      </c>
      <c r="Z84" s="4">
        <f t="shared" si="66"/>
        <v>1.5423529999472127E-2</v>
      </c>
      <c r="AA84">
        <f>Original!Z82</f>
        <v>-8994776.0166349206</v>
      </c>
      <c r="AB84" s="4">
        <f t="shared" si="50"/>
        <v>-5.9952890918612521E-3</v>
      </c>
      <c r="AC84">
        <f>Original!AA82</f>
        <v>5284178.2596993595</v>
      </c>
      <c r="AD84" s="4">
        <f t="shared" si="51"/>
        <v>3.5220639425858624E-3</v>
      </c>
      <c r="AE84">
        <f>Original!AB82</f>
        <v>-29894639.505732998</v>
      </c>
      <c r="AF84" s="4">
        <f t="shared" si="52"/>
        <v>-1.9925677504629737E-2</v>
      </c>
      <c r="AG84">
        <f>Original!AD82</f>
        <v>-897807.21915837401</v>
      </c>
      <c r="AH84" s="4">
        <f t="shared" si="53"/>
        <v>-5.9841554894306313E-4</v>
      </c>
      <c r="AI84">
        <f>Original!AE82</f>
        <v>1247185.5327129301</v>
      </c>
      <c r="AJ84" s="4">
        <f t="shared" si="54"/>
        <v>8.3128671641990938E-4</v>
      </c>
      <c r="AK84">
        <f>Original!AC82</f>
        <v>-8670492.0273243897</v>
      </c>
      <c r="AL84" s="4">
        <f t="shared" si="55"/>
        <v>-5.7791440472060966E-3</v>
      </c>
      <c r="AM84">
        <f>Original!AF82</f>
        <v>-11612595.185015799</v>
      </c>
      <c r="AN84" s="4">
        <f t="shared" si="56"/>
        <v>-7.7401444029477819E-3</v>
      </c>
      <c r="AO84">
        <f>Original!AG82</f>
        <v>0</v>
      </c>
      <c r="AP84" s="4">
        <f t="shared" si="57"/>
        <v>0</v>
      </c>
      <c r="AQ84">
        <f>Original!AH82</f>
        <v>-15560486.3668894</v>
      </c>
      <c r="AR84" s="4">
        <f t="shared" si="58"/>
        <v>-1.0371532766011975E-2</v>
      </c>
      <c r="AS84">
        <f>Original!AI82</f>
        <v>1536.2133308785001</v>
      </c>
      <c r="AT84" s="4">
        <f t="shared" si="59"/>
        <v>1.023932447940302E-6</v>
      </c>
      <c r="AU84">
        <f>Original!AJ82</f>
        <v>0</v>
      </c>
      <c r="AV84" s="4">
        <f t="shared" si="60"/>
        <v>0</v>
      </c>
      <c r="AW84">
        <f>Original!AK82</f>
        <v>781587.93885293102</v>
      </c>
      <c r="AX84" s="4">
        <f t="shared" si="61"/>
        <v>5.2095189868756086E-4</v>
      </c>
      <c r="AY84">
        <f>Original!AL82</f>
        <v>0</v>
      </c>
      <c r="AZ84" s="4">
        <f t="shared" si="62"/>
        <v>0</v>
      </c>
      <c r="BA84">
        <f>Original!AM82</f>
        <v>-45957861.596848503</v>
      </c>
      <c r="BB84">
        <f>Original!AN82</f>
        <v>-46120475.9555353</v>
      </c>
      <c r="BC84" s="4">
        <f t="shared" si="63"/>
        <v>-3.0740686137853915E-2</v>
      </c>
      <c r="BD84">
        <f>Original!AO82</f>
        <v>8658360.7305350807</v>
      </c>
      <c r="BE84" s="4">
        <f t="shared" si="64"/>
        <v>5.7710581725632414E-3</v>
      </c>
      <c r="BF84">
        <f>Original!AP82</f>
        <v>0</v>
      </c>
      <c r="BG84" s="4">
        <f t="shared" si="65"/>
        <v>0</v>
      </c>
      <c r="BH84">
        <f>Original!AQ82</f>
        <v>-37462115.225000203</v>
      </c>
      <c r="BI84"/>
      <c r="BJ84"/>
      <c r="BK84"/>
      <c r="BL84"/>
      <c r="BM84"/>
    </row>
    <row r="85" spans="1:65" x14ac:dyDescent="0.2">
      <c r="A85" t="str">
        <f t="shared" si="48"/>
        <v>1_1_2017</v>
      </c>
      <c r="B85">
        <v>1</v>
      </c>
      <c r="C85">
        <v>1</v>
      </c>
      <c r="D85">
        <v>2017</v>
      </c>
      <c r="E85">
        <f>Original!E84</f>
        <v>1284275432.3969901</v>
      </c>
      <c r="F85">
        <f>Original!F83</f>
        <v>1548193920.07499</v>
      </c>
      <c r="G85">
        <f>Original!G83</f>
        <v>1510838191.5319901</v>
      </c>
      <c r="H85">
        <f>Original!H83</f>
        <v>-37355728.542999998</v>
      </c>
      <c r="I85">
        <f>Original!I83</f>
        <v>1490321798.0917001</v>
      </c>
      <c r="J85">
        <f>Original!J83</f>
        <v>34257759.628124297</v>
      </c>
      <c r="K85">
        <f>Original!K83</f>
        <v>66881503.293943003</v>
      </c>
      <c r="L85">
        <f>Original!L83</f>
        <v>2.1320858387781101</v>
      </c>
      <c r="M85">
        <f>Original!M83</f>
        <v>9089749.88774167</v>
      </c>
      <c r="N85">
        <f>Original!N83</f>
        <v>2.6356059473244602</v>
      </c>
      <c r="O85">
        <f>Original!P83</f>
        <v>10.691631705429501</v>
      </c>
      <c r="P85">
        <f>Original!Q83</f>
        <v>37.942972423518803</v>
      </c>
      <c r="Q85">
        <f>Original!O83</f>
        <v>38493.9497296298</v>
      </c>
      <c r="R85">
        <f>Original!R83</f>
        <v>5.8619304886350099</v>
      </c>
      <c r="S85">
        <f>Original!S83</f>
        <v>0</v>
      </c>
      <c r="T85">
        <f>Original!T83</f>
        <v>5.4754634625256298</v>
      </c>
      <c r="U85">
        <f>Original!U83</f>
        <v>0.99359061801216697</v>
      </c>
      <c r="V85">
        <f>Original!V83</f>
        <v>0</v>
      </c>
      <c r="W85">
        <f>Original!W83</f>
        <v>0.99322906626782903</v>
      </c>
      <c r="X85">
        <f>Original!X83</f>
        <v>0</v>
      </c>
      <c r="Y85">
        <f>Original!Y83</f>
        <v>29603318.0294149</v>
      </c>
      <c r="Z85" s="4">
        <f t="shared" si="66"/>
        <v>2.0331054986188618E-2</v>
      </c>
      <c r="AA85">
        <f>Original!Z83</f>
        <v>5466191.4812772702</v>
      </c>
      <c r="AB85" s="4">
        <f t="shared" si="50"/>
        <v>3.7540872769889471E-3</v>
      </c>
      <c r="AC85">
        <f>Original!AA83</f>
        <v>6367272.2845898699</v>
      </c>
      <c r="AD85" s="4">
        <f t="shared" si="51"/>
        <v>4.3729342366758362E-3</v>
      </c>
      <c r="AE85">
        <f>Original!AB83</f>
        <v>21637907.997310299</v>
      </c>
      <c r="AF85" s="4">
        <f t="shared" si="52"/>
        <v>1.4860546944173103E-2</v>
      </c>
      <c r="AG85">
        <f>Original!AD83</f>
        <v>-1492534.7945487001</v>
      </c>
      <c r="AH85" s="4">
        <f t="shared" si="53"/>
        <v>-1.0250474945618488E-3</v>
      </c>
      <c r="AI85">
        <f>Original!AE83</f>
        <v>378937.77781168302</v>
      </c>
      <c r="AJ85" s="4">
        <f t="shared" si="54"/>
        <v>2.6024801643445111E-4</v>
      </c>
      <c r="AK85">
        <f>Original!AC83</f>
        <v>-7967446.6057385197</v>
      </c>
      <c r="AL85" s="4">
        <f t="shared" si="55"/>
        <v>-5.4719067261256357E-3</v>
      </c>
      <c r="AM85">
        <f>Original!AF83</f>
        <v>-3113139.63081295</v>
      </c>
      <c r="AN85" s="4">
        <f t="shared" si="56"/>
        <v>-2.1380513140739983E-3</v>
      </c>
      <c r="AO85">
        <f>Original!AG83</f>
        <v>0</v>
      </c>
      <c r="AP85" s="4">
        <f t="shared" si="57"/>
        <v>0</v>
      </c>
      <c r="AQ85">
        <f>Original!AH83</f>
        <v>-15192860.147674</v>
      </c>
      <c r="AR85" s="4">
        <f t="shared" si="58"/>
        <v>-1.0434197773131813E-2</v>
      </c>
      <c r="AS85">
        <f>Original!AI83</f>
        <v>0</v>
      </c>
      <c r="AT85" s="4">
        <f t="shared" si="59"/>
        <v>0</v>
      </c>
      <c r="AU85">
        <f>Original!AJ83</f>
        <v>0</v>
      </c>
      <c r="AV85" s="4">
        <f t="shared" si="60"/>
        <v>0</v>
      </c>
      <c r="AW85">
        <f>Original!AK83</f>
        <v>0</v>
      </c>
      <c r="AX85" s="4">
        <f t="shared" si="61"/>
        <v>0</v>
      </c>
      <c r="AY85">
        <f>Original!AL83</f>
        <v>0</v>
      </c>
      <c r="AZ85" s="4">
        <f t="shared" si="62"/>
        <v>0</v>
      </c>
      <c r="BA85">
        <f>Original!AM83</f>
        <v>35687646.391629897</v>
      </c>
      <c r="BB85">
        <f>Original!AN83</f>
        <v>35586886.845014699</v>
      </c>
      <c r="BC85" s="4">
        <f t="shared" si="63"/>
        <v>2.4440468210838808E-2</v>
      </c>
      <c r="BD85">
        <f>Original!AO83</f>
        <v>-72942615.388014793</v>
      </c>
      <c r="BE85" s="4">
        <f t="shared" si="64"/>
        <v>-5.0095746794888846E-2</v>
      </c>
      <c r="BF85">
        <f>Original!AP83</f>
        <v>0</v>
      </c>
      <c r="BG85" s="4">
        <f t="shared" si="65"/>
        <v>0</v>
      </c>
      <c r="BH85">
        <f>Original!AQ83</f>
        <v>-37355728.542999998</v>
      </c>
      <c r="BI85"/>
      <c r="BJ85"/>
      <c r="BK85"/>
      <c r="BL85"/>
      <c r="BM85"/>
    </row>
    <row r="86" spans="1:65" x14ac:dyDescent="0.2">
      <c r="A86" t="str">
        <f t="shared" si="48"/>
        <v>1_1_2018</v>
      </c>
      <c r="B86">
        <v>1</v>
      </c>
      <c r="C86">
        <v>1</v>
      </c>
      <c r="D86">
        <v>2018</v>
      </c>
      <c r="E86">
        <f>Original!E85</f>
        <v>38197016.026399903</v>
      </c>
      <c r="F86">
        <f>Original!F84</f>
        <v>1510838191.5319901</v>
      </c>
      <c r="G86">
        <f>Original!G84</f>
        <v>1483144813.8280001</v>
      </c>
      <c r="H86">
        <f>Original!H84</f>
        <v>-27693377.703999501</v>
      </c>
      <c r="I86">
        <f>Original!I84</f>
        <v>1466105947.7529399</v>
      </c>
      <c r="J86">
        <f>Original!J84</f>
        <v>-24215850.3387646</v>
      </c>
      <c r="K86">
        <f>Original!K84</f>
        <v>67281869.411406696</v>
      </c>
      <c r="L86">
        <f>Original!L84</f>
        <v>2.1234660514154702</v>
      </c>
      <c r="M86">
        <f>Original!M84</f>
        <v>9163824.1818603799</v>
      </c>
      <c r="N86">
        <f>Original!N84</f>
        <v>2.9074199515158701</v>
      </c>
      <c r="O86">
        <f>Original!P84</f>
        <v>10.5117300310269</v>
      </c>
      <c r="P86">
        <f>Original!Q84</f>
        <v>37.978054116380498</v>
      </c>
      <c r="Q86">
        <f>Original!O84</f>
        <v>39401.747177395599</v>
      </c>
      <c r="R86">
        <f>Original!R84</f>
        <v>6.11354174638159</v>
      </c>
      <c r="S86">
        <f>Original!S84</f>
        <v>0</v>
      </c>
      <c r="T86">
        <f>Original!T84</f>
        <v>6.4722961877343304</v>
      </c>
      <c r="U86">
        <f>Original!U84</f>
        <v>1</v>
      </c>
      <c r="V86">
        <f>Original!V84</f>
        <v>0.672227880738272</v>
      </c>
      <c r="W86">
        <f>Original!W84</f>
        <v>1</v>
      </c>
      <c r="X86">
        <f>Original!X84</f>
        <v>0.59587869958059203</v>
      </c>
      <c r="Y86">
        <f>Original!Y84</f>
        <v>8854635.7614759896</v>
      </c>
      <c r="Z86" s="4">
        <f t="shared" si="66"/>
        <v>5.9414253839768106E-3</v>
      </c>
      <c r="AA86">
        <f>Original!Z84</f>
        <v>2007416.64763513</v>
      </c>
      <c r="AB86" s="4">
        <f t="shared" si="50"/>
        <v>1.3469685877275297E-3</v>
      </c>
      <c r="AC86">
        <f>Original!AA84</f>
        <v>5681704.8091572504</v>
      </c>
      <c r="AD86" s="4">
        <f t="shared" si="51"/>
        <v>3.812401332673558E-3</v>
      </c>
      <c r="AE86">
        <f>Original!AB84</f>
        <v>24954918.502085</v>
      </c>
      <c r="AF86" s="4">
        <f t="shared" si="52"/>
        <v>1.674465107739739E-2</v>
      </c>
      <c r="AG86">
        <f>Original!AD84</f>
        <v>-1277983.4092167199</v>
      </c>
      <c r="AH86" s="4">
        <f t="shared" si="53"/>
        <v>-8.5752178546480949E-4</v>
      </c>
      <c r="AI86">
        <f>Original!AE84</f>
        <v>554845.31708200602</v>
      </c>
      <c r="AJ86" s="4">
        <f t="shared" si="54"/>
        <v>3.7229900132472341E-4</v>
      </c>
      <c r="AK86">
        <f>Original!AC84</f>
        <v>-8662866.92713717</v>
      </c>
      <c r="AL86" s="4">
        <f t="shared" si="55"/>
        <v>-5.8127492587370317E-3</v>
      </c>
      <c r="AM86">
        <f>Original!AF84</f>
        <v>-5070346.7128886003</v>
      </c>
      <c r="AN86" s="4">
        <f t="shared" si="56"/>
        <v>-3.4021824812473286E-3</v>
      </c>
      <c r="AO86">
        <f>Original!AG84</f>
        <v>0</v>
      </c>
      <c r="AP86" s="4">
        <f t="shared" si="57"/>
        <v>0</v>
      </c>
      <c r="AQ86">
        <f>Original!AH84</f>
        <v>-14826277.930737801</v>
      </c>
      <c r="AR86" s="4">
        <f t="shared" si="58"/>
        <v>-9.9483735322950257E-3</v>
      </c>
      <c r="AS86">
        <f>Original!AI84</f>
        <v>187.473127810401</v>
      </c>
      <c r="AT86" s="4">
        <f t="shared" si="59"/>
        <v>1.2579372324182142E-7</v>
      </c>
      <c r="AU86">
        <f>Original!AJ84</f>
        <v>-36833383.422892399</v>
      </c>
      <c r="AV86" s="4">
        <f t="shared" si="60"/>
        <v>-2.4715053802511735E-2</v>
      </c>
      <c r="AW86">
        <f>Original!AK84</f>
        <v>158537.76163789199</v>
      </c>
      <c r="AX86" s="4">
        <f t="shared" si="61"/>
        <v>1.063782076065005E-4</v>
      </c>
      <c r="AY86">
        <f>Original!AL84</f>
        <v>-62067345.017925002</v>
      </c>
      <c r="AZ86" s="4">
        <f t="shared" si="62"/>
        <v>-4.1646941685614378E-2</v>
      </c>
      <c r="BA86">
        <f>Original!AM84</f>
        <v>-24617149.892309401</v>
      </c>
      <c r="BB86">
        <f>Original!AN84</f>
        <v>-25128826.7828223</v>
      </c>
      <c r="BC86" s="4">
        <f t="shared" si="63"/>
        <v>-1.6861342842196095E-2</v>
      </c>
      <c r="BD86">
        <f>Original!AO84</f>
        <v>-2564550.9211772298</v>
      </c>
      <c r="BE86" s="4">
        <f t="shared" si="64"/>
        <v>-1.7208034697345494E-3</v>
      </c>
      <c r="BF86">
        <f>Original!AP84</f>
        <v>0</v>
      </c>
      <c r="BG86" s="4">
        <f t="shared" si="65"/>
        <v>0</v>
      </c>
      <c r="BH86">
        <f>Original!AQ84</f>
        <v>-27693377.703999501</v>
      </c>
      <c r="BI86"/>
      <c r="BJ86"/>
      <c r="BK86"/>
      <c r="BL86"/>
      <c r="BM86"/>
    </row>
    <row r="87" spans="1:65" x14ac:dyDescent="0.2">
      <c r="A87" t="str">
        <f t="shared" si="48"/>
        <v>1_2_2002</v>
      </c>
      <c r="B87">
        <v>1</v>
      </c>
      <c r="C87">
        <v>2</v>
      </c>
      <c r="D87">
        <v>2002</v>
      </c>
      <c r="E87">
        <f>Original!E86</f>
        <v>47866616.026399903</v>
      </c>
      <c r="F87">
        <f>Original!F85</f>
        <v>0</v>
      </c>
      <c r="G87">
        <f>Original!G85</f>
        <v>38197016.026399903</v>
      </c>
      <c r="H87">
        <f>Original!H85</f>
        <v>0</v>
      </c>
      <c r="I87">
        <f>Original!I85</f>
        <v>34536894.236580901</v>
      </c>
      <c r="J87">
        <f>Original!J85</f>
        <v>0</v>
      </c>
      <c r="K87">
        <f>Original!K85</f>
        <v>0</v>
      </c>
      <c r="L87">
        <f>Original!L85</f>
        <v>0</v>
      </c>
      <c r="M87">
        <f>Original!M85</f>
        <v>0</v>
      </c>
      <c r="N87">
        <f>Original!N85</f>
        <v>0</v>
      </c>
      <c r="O87">
        <f>Original!P85</f>
        <v>0</v>
      </c>
      <c r="P87">
        <f>Original!Q85</f>
        <v>0</v>
      </c>
      <c r="Q87">
        <f>Original!O85</f>
        <v>0</v>
      </c>
      <c r="R87">
        <f>Original!R85</f>
        <v>0</v>
      </c>
      <c r="S87">
        <f>Original!S85</f>
        <v>0</v>
      </c>
      <c r="T87">
        <f>Original!T85</f>
        <v>0</v>
      </c>
      <c r="U87">
        <f>Original!U85</f>
        <v>0</v>
      </c>
      <c r="V87">
        <f>Original!V85</f>
        <v>0</v>
      </c>
      <c r="W87">
        <f>Original!W85</f>
        <v>0.315237150933454</v>
      </c>
      <c r="X87">
        <f>Original!X85</f>
        <v>0</v>
      </c>
      <c r="Y87">
        <f>Original!Y85</f>
        <v>0</v>
      </c>
      <c r="Z87" s="4"/>
      <c r="AA87">
        <f>Original!Z85</f>
        <v>0</v>
      </c>
      <c r="AB87" s="4"/>
      <c r="AC87">
        <f>Original!AA85</f>
        <v>0</v>
      </c>
      <c r="AD87" s="4"/>
      <c r="AE87">
        <f>Original!AB85</f>
        <v>0</v>
      </c>
      <c r="AF87" s="4"/>
      <c r="AG87">
        <f>Original!AD85</f>
        <v>0</v>
      </c>
      <c r="AH87" s="4"/>
      <c r="AI87">
        <f>Original!AE85</f>
        <v>0</v>
      </c>
      <c r="AJ87" s="4"/>
      <c r="AK87">
        <f>Original!AC85</f>
        <v>0</v>
      </c>
      <c r="AL87" s="4">
        <f t="shared" si="55"/>
        <v>0</v>
      </c>
      <c r="AM87">
        <f>Original!AF85</f>
        <v>0</v>
      </c>
      <c r="AN87" s="4">
        <f t="shared" si="56"/>
        <v>0</v>
      </c>
      <c r="AO87">
        <f>Original!AG85</f>
        <v>0</v>
      </c>
      <c r="AP87" s="4">
        <f t="shared" si="57"/>
        <v>0</v>
      </c>
      <c r="AQ87">
        <f>Original!AH85</f>
        <v>0</v>
      </c>
      <c r="AR87" s="4">
        <f t="shared" si="58"/>
        <v>0</v>
      </c>
      <c r="AS87">
        <f>Original!AI85</f>
        <v>0</v>
      </c>
      <c r="AT87" s="4">
        <f t="shared" si="59"/>
        <v>0</v>
      </c>
      <c r="AU87">
        <f>Original!AJ85</f>
        <v>0</v>
      </c>
      <c r="AV87" s="4">
        <f t="shared" si="60"/>
        <v>0</v>
      </c>
      <c r="AW87">
        <f>Original!AK85</f>
        <v>0</v>
      </c>
      <c r="AX87" s="4">
        <f t="shared" si="61"/>
        <v>0</v>
      </c>
      <c r="AY87">
        <f>Original!AL85</f>
        <v>0</v>
      </c>
      <c r="AZ87" s="4">
        <f t="shared" si="62"/>
        <v>0</v>
      </c>
      <c r="BA87">
        <f>Original!AM85</f>
        <v>0</v>
      </c>
      <c r="BB87">
        <f>Original!AN85</f>
        <v>0</v>
      </c>
      <c r="BC87" s="4">
        <f t="shared" si="63"/>
        <v>0</v>
      </c>
      <c r="BD87">
        <f>Original!AO85</f>
        <v>0</v>
      </c>
      <c r="BE87" s="4">
        <f t="shared" si="64"/>
        <v>0</v>
      </c>
      <c r="BF87">
        <f>Original!AP85</f>
        <v>38197016.026399903</v>
      </c>
      <c r="BG87" s="4">
        <f t="shared" si="65"/>
        <v>2.6053380442895967E-2</v>
      </c>
      <c r="BH87">
        <f>Original!AQ85</f>
        <v>38197016.026399903</v>
      </c>
      <c r="BI87"/>
      <c r="BJ87"/>
      <c r="BK87"/>
      <c r="BL87"/>
      <c r="BM87"/>
    </row>
    <row r="88" spans="1:65" x14ac:dyDescent="0.2">
      <c r="A88" t="str">
        <f t="shared" si="48"/>
        <v>1_2_2003</v>
      </c>
      <c r="B88">
        <v>1</v>
      </c>
      <c r="C88">
        <v>2</v>
      </c>
      <c r="D88">
        <v>2003</v>
      </c>
      <c r="E88">
        <f>Original!E87</f>
        <v>47866616.026399903</v>
      </c>
      <c r="F88">
        <f>Original!F86</f>
        <v>38197016.026399903</v>
      </c>
      <c r="G88">
        <f>Original!G86</f>
        <v>47137743.312599897</v>
      </c>
      <c r="H88">
        <f>Original!H86</f>
        <v>-728872.71380000899</v>
      </c>
      <c r="I88">
        <f>Original!I86</f>
        <v>44010786.563698202</v>
      </c>
      <c r="J88">
        <f>Original!J86</f>
        <v>990355.12529937504</v>
      </c>
      <c r="K88">
        <f>Original!K86</f>
        <v>3277833.3760513701</v>
      </c>
      <c r="L88">
        <f>Original!L86</f>
        <v>0.94956487326535399</v>
      </c>
      <c r="M88">
        <f>Original!M86</f>
        <v>2785585.8377948301</v>
      </c>
      <c r="N88">
        <f>Original!N86</f>
        <v>2.1637561443202902</v>
      </c>
      <c r="O88">
        <f>Original!P86</f>
        <v>8.1673536725564606</v>
      </c>
      <c r="P88">
        <f>Original!Q86</f>
        <v>32.721734938219001</v>
      </c>
      <c r="Q88">
        <f>Original!O86</f>
        <v>34544.388698738599</v>
      </c>
      <c r="R88">
        <f>Original!R86</f>
        <v>3.2820571716165898</v>
      </c>
      <c r="S88">
        <f>Original!S86</f>
        <v>0</v>
      </c>
      <c r="T88">
        <f>Original!T86</f>
        <v>0</v>
      </c>
      <c r="U88">
        <f>Original!U86</f>
        <v>0.39121613556597901</v>
      </c>
      <c r="V88">
        <f>Original!V86</f>
        <v>0</v>
      </c>
      <c r="W88">
        <f>Original!W86</f>
        <v>0.31220773642698901</v>
      </c>
      <c r="X88">
        <f>Original!X86</f>
        <v>0</v>
      </c>
      <c r="Y88">
        <f>Original!Y86</f>
        <v>159788.76275012299</v>
      </c>
      <c r="Z88" s="4">
        <f t="shared" ref="Z88:Z103" si="67">Y88/$I87</f>
        <v>4.6266106516571889E-3</v>
      </c>
      <c r="AA88">
        <f>Original!Z86</f>
        <v>104301.645886599</v>
      </c>
      <c r="AB88" s="4">
        <f t="shared" ref="AB88:AB103" si="68">AA88/$I87</f>
        <v>3.0200065232305817E-3</v>
      </c>
      <c r="AC88">
        <f>Original!AA86</f>
        <v>234121.233627865</v>
      </c>
      <c r="AD88" s="4">
        <f t="shared" ref="AD88:AD103" si="69">AC88/$I87</f>
        <v>6.7788733990993234E-3</v>
      </c>
      <c r="AE88">
        <f>Original!AB86</f>
        <v>687545.64071017795</v>
      </c>
      <c r="AF88" s="4">
        <f t="shared" ref="AF88:AF103" si="70">AE88/$I87</f>
        <v>1.9907570032221978E-2</v>
      </c>
      <c r="AG88">
        <f>Original!AD86</f>
        <v>4893.9828926666896</v>
      </c>
      <c r="AH88" s="4">
        <f t="shared" ref="AH88:AH103" si="71">AG88/$I87</f>
        <v>1.4170303962893874E-4</v>
      </c>
      <c r="AI88">
        <f>Original!AE86</f>
        <v>-344258.80433804198</v>
      </c>
      <c r="AJ88" s="4">
        <f t="shared" ref="AJ88:AJ103" si="72">AI88/$I87</f>
        <v>-9.9678564603938487E-3</v>
      </c>
      <c r="AK88">
        <f>Original!AC86</f>
        <v>230259.11405805801</v>
      </c>
      <c r="AL88" s="4">
        <f t="shared" si="55"/>
        <v>6.6670474907431429E-3</v>
      </c>
      <c r="AM88">
        <f>Original!AF86</f>
        <v>0</v>
      </c>
      <c r="AN88" s="4">
        <f t="shared" si="56"/>
        <v>0</v>
      </c>
      <c r="AO88">
        <f>Original!AG86</f>
        <v>0</v>
      </c>
      <c r="AP88" s="4">
        <f t="shared" si="57"/>
        <v>0</v>
      </c>
      <c r="AQ88">
        <f>Original!AH86</f>
        <v>0</v>
      </c>
      <c r="AR88" s="4">
        <f t="shared" si="58"/>
        <v>0</v>
      </c>
      <c r="AS88">
        <f>Original!AI86</f>
        <v>0</v>
      </c>
      <c r="AT88" s="4">
        <f t="shared" si="59"/>
        <v>0</v>
      </c>
      <c r="AU88">
        <f>Original!AJ86</f>
        <v>0</v>
      </c>
      <c r="AV88" s="4">
        <f t="shared" si="60"/>
        <v>0</v>
      </c>
      <c r="AW88">
        <f>Original!AK86</f>
        <v>0</v>
      </c>
      <c r="AX88" s="4">
        <f t="shared" si="61"/>
        <v>0</v>
      </c>
      <c r="AY88">
        <f>Original!AL86</f>
        <v>0</v>
      </c>
      <c r="AZ88" s="4">
        <f t="shared" si="62"/>
        <v>0</v>
      </c>
      <c r="BA88">
        <f>Original!AM86</f>
        <v>1076651.5755874501</v>
      </c>
      <c r="BB88">
        <f>Original!AN86</f>
        <v>1071689.9175529999</v>
      </c>
      <c r="BC88" s="4">
        <f t="shared" si="63"/>
        <v>3.1030292133734594E-2</v>
      </c>
      <c r="BD88">
        <f>Original!AO86</f>
        <v>-1800562.63135301</v>
      </c>
      <c r="BE88" s="4">
        <f t="shared" si="64"/>
        <v>-5.2134468693652368E-2</v>
      </c>
      <c r="BF88">
        <f>Original!AP86</f>
        <v>9669599.9999999795</v>
      </c>
      <c r="BG88" s="4">
        <f t="shared" si="65"/>
        <v>0.2799788519999028</v>
      </c>
      <c r="BH88">
        <f>Original!AQ86</f>
        <v>8940727.2861999702</v>
      </c>
      <c r="BI88"/>
      <c r="BJ88"/>
      <c r="BK88"/>
      <c r="BL88"/>
      <c r="BM88"/>
    </row>
    <row r="89" spans="1:65" x14ac:dyDescent="0.2">
      <c r="A89" t="str">
        <f t="shared" si="48"/>
        <v>1_2_2004</v>
      </c>
      <c r="B89">
        <v>1</v>
      </c>
      <c r="C89">
        <v>2</v>
      </c>
      <c r="D89">
        <v>2004</v>
      </c>
      <c r="E89">
        <f>Original!E88</f>
        <v>47866616.026399903</v>
      </c>
      <c r="F89">
        <f>Original!F87</f>
        <v>47137743.312599897</v>
      </c>
      <c r="G89">
        <f>Original!G87</f>
        <v>51857065.175399899</v>
      </c>
      <c r="H89">
        <f>Original!H87</f>
        <v>4719321.8628000198</v>
      </c>
      <c r="I89">
        <f>Original!I87</f>
        <v>46499530.689716898</v>
      </c>
      <c r="J89">
        <f>Original!J87</f>
        <v>2488744.1260186699</v>
      </c>
      <c r="K89">
        <f>Original!K87</f>
        <v>2993976.78988194</v>
      </c>
      <c r="L89">
        <f>Original!L87</f>
        <v>0.87844683364682696</v>
      </c>
      <c r="M89">
        <f>Original!M87</f>
        <v>2817647.4385665399</v>
      </c>
      <c r="N89">
        <f>Original!N87</f>
        <v>2.5384134049420299</v>
      </c>
      <c r="O89">
        <f>Original!P87</f>
        <v>7.66493338337055</v>
      </c>
      <c r="P89">
        <f>Original!Q87</f>
        <v>35.408934546307499</v>
      </c>
      <c r="Q89">
        <f>Original!O87</f>
        <v>33876.878519908802</v>
      </c>
      <c r="R89">
        <f>Original!R87</f>
        <v>3.59107005293468</v>
      </c>
      <c r="S89">
        <f>Original!S87</f>
        <v>0</v>
      </c>
      <c r="T89">
        <f>Original!T87</f>
        <v>0</v>
      </c>
      <c r="U89">
        <f>Original!U87</f>
        <v>0.31000815849607899</v>
      </c>
      <c r="V89">
        <f>Original!V87</f>
        <v>0</v>
      </c>
      <c r="W89">
        <f>Original!W87</f>
        <v>0.31220773642698901</v>
      </c>
      <c r="X89">
        <f>Original!X87</f>
        <v>0</v>
      </c>
      <c r="Y89">
        <f>Original!Y87</f>
        <v>1175493.00820813</v>
      </c>
      <c r="Z89" s="4">
        <f t="shared" si="67"/>
        <v>2.6709202447604562E-2</v>
      </c>
      <c r="AA89">
        <f>Original!Z87</f>
        <v>627243.96849798202</v>
      </c>
      <c r="AB89" s="4">
        <f t="shared" si="68"/>
        <v>1.4252050860080676E-2</v>
      </c>
      <c r="AC89">
        <f>Original!AA87</f>
        <v>338128.30971601099</v>
      </c>
      <c r="AD89" s="4">
        <f t="shared" si="69"/>
        <v>7.6828508671760998E-3</v>
      </c>
      <c r="AE89">
        <f>Original!AB87</f>
        <v>985114.366554457</v>
      </c>
      <c r="AF89" s="4">
        <f t="shared" si="70"/>
        <v>2.2383475585665114E-2</v>
      </c>
      <c r="AG89">
        <f>Original!AD87</f>
        <v>13901.1736693114</v>
      </c>
      <c r="AH89" s="4">
        <f t="shared" si="71"/>
        <v>3.1585833280193236E-4</v>
      </c>
      <c r="AI89">
        <f>Original!AE87</f>
        <v>-440968.76007188298</v>
      </c>
      <c r="AJ89" s="4">
        <f t="shared" si="72"/>
        <v>-1.00195609872515E-2</v>
      </c>
      <c r="AK89">
        <f>Original!AC87</f>
        <v>337439.36581493798</v>
      </c>
      <c r="AL89" s="4">
        <f t="shared" si="55"/>
        <v>7.6671968888025058E-3</v>
      </c>
      <c r="AM89">
        <f>Original!AF87</f>
        <v>0</v>
      </c>
      <c r="AN89" s="4">
        <f t="shared" si="56"/>
        <v>0</v>
      </c>
      <c r="AO89">
        <f>Original!AG87</f>
        <v>0</v>
      </c>
      <c r="AP89" s="4">
        <f t="shared" si="57"/>
        <v>0</v>
      </c>
      <c r="AQ89">
        <f>Original!AH87</f>
        <v>0</v>
      </c>
      <c r="AR89" s="4">
        <f t="shared" si="58"/>
        <v>0</v>
      </c>
      <c r="AS89">
        <f>Original!AI87</f>
        <v>0</v>
      </c>
      <c r="AT89" s="4">
        <f t="shared" si="59"/>
        <v>0</v>
      </c>
      <c r="AU89">
        <f>Original!AJ87</f>
        <v>0</v>
      </c>
      <c r="AV89" s="4">
        <f t="shared" si="60"/>
        <v>0</v>
      </c>
      <c r="AW89">
        <f>Original!AK87</f>
        <v>0</v>
      </c>
      <c r="AX89" s="4">
        <f t="shared" si="61"/>
        <v>0</v>
      </c>
      <c r="AY89">
        <f>Original!AL87</f>
        <v>0</v>
      </c>
      <c r="AZ89" s="4">
        <f t="shared" si="62"/>
        <v>0</v>
      </c>
      <c r="BA89">
        <f>Original!AM87</f>
        <v>3036351.4323889501</v>
      </c>
      <c r="BB89">
        <f>Original!AN87</f>
        <v>3061789.58795533</v>
      </c>
      <c r="BC89" s="4">
        <f t="shared" si="63"/>
        <v>6.9569072198332679E-2</v>
      </c>
      <c r="BD89">
        <f>Original!AO87</f>
        <v>1657532.27484468</v>
      </c>
      <c r="BE89" s="4">
        <f t="shared" si="64"/>
        <v>3.7661955267390669E-2</v>
      </c>
      <c r="BF89">
        <f>Original!AP87</f>
        <v>0</v>
      </c>
      <c r="BG89" s="4">
        <f t="shared" si="65"/>
        <v>0</v>
      </c>
      <c r="BH89">
        <f>Original!AQ87</f>
        <v>4719321.8628000198</v>
      </c>
      <c r="BI89"/>
      <c r="BJ89"/>
      <c r="BK89"/>
      <c r="BL89"/>
      <c r="BM89"/>
    </row>
    <row r="90" spans="1:65" x14ac:dyDescent="0.2">
      <c r="A90" t="str">
        <f t="shared" si="48"/>
        <v>1_2_2005</v>
      </c>
      <c r="B90">
        <v>1</v>
      </c>
      <c r="C90">
        <v>2</v>
      </c>
      <c r="D90">
        <v>2005</v>
      </c>
      <c r="E90">
        <f>Original!E89</f>
        <v>47866616.026399903</v>
      </c>
      <c r="F90">
        <f>Original!F88</f>
        <v>51857065.175399899</v>
      </c>
      <c r="G90">
        <f>Original!G88</f>
        <v>58175136.232999898</v>
      </c>
      <c r="H90">
        <f>Original!H88</f>
        <v>6318071.0575999701</v>
      </c>
      <c r="I90">
        <f>Original!I88</f>
        <v>50750175.191069297</v>
      </c>
      <c r="J90">
        <f>Original!J88</f>
        <v>4250644.5013523297</v>
      </c>
      <c r="K90">
        <f>Original!K88</f>
        <v>3169791.7618066799</v>
      </c>
      <c r="L90">
        <f>Original!L88</f>
        <v>0.837741658768834</v>
      </c>
      <c r="M90">
        <f>Original!M88</f>
        <v>2853136.50794501</v>
      </c>
      <c r="N90">
        <f>Original!N88</f>
        <v>3.0011753040005802</v>
      </c>
      <c r="O90">
        <f>Original!P88</f>
        <v>7.5532431600726904</v>
      </c>
      <c r="P90">
        <f>Original!Q88</f>
        <v>35.233114614049498</v>
      </c>
      <c r="Q90">
        <f>Original!O88</f>
        <v>33120.884477797197</v>
      </c>
      <c r="R90">
        <f>Original!R88</f>
        <v>3.6546050098782499</v>
      </c>
      <c r="S90">
        <f>Original!S88</f>
        <v>0</v>
      </c>
      <c r="T90">
        <f>Original!T88</f>
        <v>0</v>
      </c>
      <c r="U90">
        <f>Original!U88</f>
        <v>0.28848730543078999</v>
      </c>
      <c r="V90">
        <f>Original!V88</f>
        <v>0</v>
      </c>
      <c r="W90">
        <f>Original!W88</f>
        <v>0.31220773642698901</v>
      </c>
      <c r="X90">
        <f>Original!X88</f>
        <v>0</v>
      </c>
      <c r="Y90">
        <f>Original!Y88</f>
        <v>2464606.8483456601</v>
      </c>
      <c r="Z90" s="4">
        <f t="shared" si="67"/>
        <v>5.3002832755271088E-2</v>
      </c>
      <c r="AA90">
        <f>Original!Z88</f>
        <v>351614.96104872797</v>
      </c>
      <c r="AB90" s="4">
        <f t="shared" si="68"/>
        <v>7.5616883833729874E-3</v>
      </c>
      <c r="AC90">
        <f>Original!AA88</f>
        <v>430122.88015971199</v>
      </c>
      <c r="AD90" s="4">
        <f t="shared" si="69"/>
        <v>9.2500477699408515E-3</v>
      </c>
      <c r="AE90">
        <f>Original!AB88</f>
        <v>1445642.26414649</v>
      </c>
      <c r="AF90" s="4">
        <f t="shared" si="70"/>
        <v>3.1089394725142581E-2</v>
      </c>
      <c r="AG90">
        <f>Original!AD88</f>
        <v>7457.1836609894399</v>
      </c>
      <c r="AH90" s="4">
        <f t="shared" si="71"/>
        <v>1.6037115967362984E-4</v>
      </c>
      <c r="AI90">
        <f>Original!AE88</f>
        <v>-453262.69696745201</v>
      </c>
      <c r="AJ90" s="4">
        <f t="shared" si="72"/>
        <v>-9.7476832614073767E-3</v>
      </c>
      <c r="AK90">
        <f>Original!AC88</f>
        <v>321041.35173251398</v>
      </c>
      <c r="AL90" s="4">
        <f t="shared" si="55"/>
        <v>6.904184772847835E-3</v>
      </c>
      <c r="AM90">
        <f>Original!AF88</f>
        <v>0</v>
      </c>
      <c r="AN90" s="4">
        <f t="shared" si="56"/>
        <v>0</v>
      </c>
      <c r="AO90">
        <f>Original!AG88</f>
        <v>0</v>
      </c>
      <c r="AP90" s="4">
        <f t="shared" si="57"/>
        <v>0</v>
      </c>
      <c r="AQ90">
        <f>Original!AH88</f>
        <v>0</v>
      </c>
      <c r="AR90" s="4">
        <f t="shared" si="58"/>
        <v>0</v>
      </c>
      <c r="AS90">
        <f>Original!AI88</f>
        <v>0</v>
      </c>
      <c r="AT90" s="4">
        <f t="shared" si="59"/>
        <v>0</v>
      </c>
      <c r="AU90">
        <f>Original!AJ88</f>
        <v>0</v>
      </c>
      <c r="AV90" s="4">
        <f t="shared" si="60"/>
        <v>0</v>
      </c>
      <c r="AW90">
        <f>Original!AK88</f>
        <v>0</v>
      </c>
      <c r="AX90" s="4">
        <f t="shared" si="61"/>
        <v>0</v>
      </c>
      <c r="AY90">
        <f>Original!AL88</f>
        <v>0</v>
      </c>
      <c r="AZ90" s="4">
        <f t="shared" si="62"/>
        <v>0</v>
      </c>
      <c r="BA90">
        <f>Original!AM88</f>
        <v>4567222.79212665</v>
      </c>
      <c r="BB90">
        <f>Original!AN88</f>
        <v>4667769.5662048804</v>
      </c>
      <c r="BC90" s="4">
        <f t="shared" si="63"/>
        <v>0.10038315434519279</v>
      </c>
      <c r="BD90">
        <f>Original!AO88</f>
        <v>1650301.49139508</v>
      </c>
      <c r="BE90" s="4">
        <f t="shared" si="64"/>
        <v>3.5490712850571517E-2</v>
      </c>
      <c r="BF90">
        <f>Original!AP88</f>
        <v>0</v>
      </c>
      <c r="BG90" s="4">
        <f t="shared" si="65"/>
        <v>0</v>
      </c>
      <c r="BH90">
        <f>Original!AQ88</f>
        <v>6318071.0575999701</v>
      </c>
      <c r="BI90"/>
      <c r="BJ90"/>
      <c r="BK90"/>
      <c r="BL90"/>
      <c r="BM90"/>
    </row>
    <row r="91" spans="1:65" x14ac:dyDescent="0.2">
      <c r="A91" t="str">
        <f t="shared" si="48"/>
        <v>1_2_2006</v>
      </c>
      <c r="B91">
        <v>1</v>
      </c>
      <c r="C91">
        <v>2</v>
      </c>
      <c r="D91">
        <v>2006</v>
      </c>
      <c r="E91">
        <f>Original!E90</f>
        <v>48618902.026399903</v>
      </c>
      <c r="F91">
        <f>Original!F89</f>
        <v>58175136.232999898</v>
      </c>
      <c r="G91">
        <f>Original!G89</f>
        <v>63899477.717999898</v>
      </c>
      <c r="H91">
        <f>Original!H89</f>
        <v>5724341.4849999901</v>
      </c>
      <c r="I91">
        <f>Original!I89</f>
        <v>55103598.5921892</v>
      </c>
      <c r="J91">
        <f>Original!J89</f>
        <v>4353423.4011199297</v>
      </c>
      <c r="K91">
        <f>Original!K89</f>
        <v>3416713.6723116599</v>
      </c>
      <c r="L91">
        <f>Original!L89</f>
        <v>0.81736323085253304</v>
      </c>
      <c r="M91">
        <f>Original!M89</f>
        <v>2925808.79675481</v>
      </c>
      <c r="N91">
        <f>Original!N89</f>
        <v>3.28430605984112</v>
      </c>
      <c r="O91">
        <f>Original!P89</f>
        <v>7.6851133281382999</v>
      </c>
      <c r="P91">
        <f>Original!Q89</f>
        <v>33.954151634314897</v>
      </c>
      <c r="Q91">
        <f>Original!O89</f>
        <v>31802.2718082887</v>
      </c>
      <c r="R91">
        <f>Original!R89</f>
        <v>3.7149398235514002</v>
      </c>
      <c r="S91">
        <f>Original!S89</f>
        <v>0</v>
      </c>
      <c r="T91">
        <f>Original!T89</f>
        <v>0</v>
      </c>
      <c r="U91">
        <f>Original!U89</f>
        <v>0.27680631353408602</v>
      </c>
      <c r="V91">
        <f>Original!V89</f>
        <v>0</v>
      </c>
      <c r="W91">
        <f>Original!W89</f>
        <v>0.30787799941444299</v>
      </c>
      <c r="X91">
        <f>Original!X89</f>
        <v>0</v>
      </c>
      <c r="Y91">
        <f>Original!Y89</f>
        <v>3103607.37222829</v>
      </c>
      <c r="Z91" s="4">
        <f t="shared" si="67"/>
        <v>6.1154613960316802E-2</v>
      </c>
      <c r="AA91">
        <f>Original!Z89</f>
        <v>288645.24101661798</v>
      </c>
      <c r="AB91" s="4">
        <f t="shared" si="68"/>
        <v>5.6875713222643608E-3</v>
      </c>
      <c r="AC91">
        <f>Original!AA89</f>
        <v>557994.71238955006</v>
      </c>
      <c r="AD91" s="4">
        <f t="shared" si="69"/>
        <v>1.0994931747304442E-2</v>
      </c>
      <c r="AE91">
        <f>Original!AB89</f>
        <v>924354.24476110097</v>
      </c>
      <c r="AF91" s="4">
        <f t="shared" si="70"/>
        <v>1.8213813869232969E-2</v>
      </c>
      <c r="AG91">
        <f>Original!AD89</f>
        <v>39220.0407472066</v>
      </c>
      <c r="AH91" s="4">
        <f t="shared" si="71"/>
        <v>7.7280601691614059E-4</v>
      </c>
      <c r="AI91">
        <f>Original!AE89</f>
        <v>-547838.12641370099</v>
      </c>
      <c r="AJ91" s="4">
        <f t="shared" si="72"/>
        <v>-1.0794802665235059E-2</v>
      </c>
      <c r="AK91">
        <f>Original!AC89</f>
        <v>605336.50701314094</v>
      </c>
      <c r="AL91" s="4">
        <f t="shared" si="55"/>
        <v>1.1927771770917243E-2</v>
      </c>
      <c r="AM91">
        <f>Original!AF89</f>
        <v>-54984.2837816631</v>
      </c>
      <c r="AN91" s="4">
        <f t="shared" si="56"/>
        <v>-1.0834304231394829E-3</v>
      </c>
      <c r="AO91">
        <f>Original!AG89</f>
        <v>0</v>
      </c>
      <c r="AP91" s="4">
        <f t="shared" si="57"/>
        <v>0</v>
      </c>
      <c r="AQ91">
        <f>Original!AH89</f>
        <v>0</v>
      </c>
      <c r="AR91" s="4">
        <f t="shared" si="58"/>
        <v>0</v>
      </c>
      <c r="AS91">
        <f>Original!AI89</f>
        <v>0</v>
      </c>
      <c r="AT91" s="4">
        <f t="shared" si="59"/>
        <v>0</v>
      </c>
      <c r="AU91">
        <f>Original!AJ89</f>
        <v>0</v>
      </c>
      <c r="AV91" s="4">
        <f t="shared" si="60"/>
        <v>0</v>
      </c>
      <c r="AW91">
        <f>Original!AK89</f>
        <v>0</v>
      </c>
      <c r="AX91" s="4">
        <f t="shared" si="61"/>
        <v>0</v>
      </c>
      <c r="AY91">
        <f>Original!AL89</f>
        <v>0</v>
      </c>
      <c r="AZ91" s="4">
        <f t="shared" si="62"/>
        <v>0</v>
      </c>
      <c r="BA91">
        <f>Original!AM89</f>
        <v>4916335.7079605404</v>
      </c>
      <c r="BB91">
        <f>Original!AN89</f>
        <v>5018043.6981472699</v>
      </c>
      <c r="BC91" s="4">
        <f t="shared" si="63"/>
        <v>9.8877367009174669E-2</v>
      </c>
      <c r="BD91">
        <f>Original!AO89</f>
        <v>706297.78685271495</v>
      </c>
      <c r="BE91" s="4">
        <f t="shared" si="64"/>
        <v>1.3917149727928523E-2</v>
      </c>
      <c r="BF91">
        <f>Original!AP89</f>
        <v>0</v>
      </c>
      <c r="BG91" s="4">
        <f t="shared" si="65"/>
        <v>0</v>
      </c>
      <c r="BH91">
        <f>Original!AQ89</f>
        <v>5724341.4849999901</v>
      </c>
      <c r="BI91"/>
      <c r="BJ91"/>
      <c r="BK91"/>
      <c r="BL91"/>
      <c r="BM91"/>
    </row>
    <row r="92" spans="1:65" x14ac:dyDescent="0.2">
      <c r="A92" t="str">
        <f t="shared" si="48"/>
        <v>1_2_2007</v>
      </c>
      <c r="B92">
        <v>1</v>
      </c>
      <c r="C92">
        <v>2</v>
      </c>
      <c r="D92">
        <v>2007</v>
      </c>
      <c r="E92">
        <f>Original!E91</f>
        <v>53105540.619399898</v>
      </c>
      <c r="F92">
        <f>Original!F90</f>
        <v>63899477.717999898</v>
      </c>
      <c r="G92">
        <f>Original!G90</f>
        <v>68524730.954400003</v>
      </c>
      <c r="H92">
        <f>Original!H90</f>
        <v>3872967.2364001102</v>
      </c>
      <c r="I92">
        <f>Original!I90</f>
        <v>58421671.002076603</v>
      </c>
      <c r="J92">
        <f>Original!J90</f>
        <v>2944079.89691051</v>
      </c>
      <c r="K92">
        <f>Original!K90</f>
        <v>3898519.0732153198</v>
      </c>
      <c r="L92">
        <f>Original!L90</f>
        <v>0.87746882591679098</v>
      </c>
      <c r="M92">
        <f>Original!M90</f>
        <v>2947695.7473591701</v>
      </c>
      <c r="N92">
        <f>Original!N90</f>
        <v>3.4852123895372999</v>
      </c>
      <c r="O92">
        <f>Original!P90</f>
        <v>7.3976181158226098</v>
      </c>
      <c r="P92">
        <f>Original!Q90</f>
        <v>33.159220725635798</v>
      </c>
      <c r="Q92">
        <f>Original!O90</f>
        <v>32340.6056231525</v>
      </c>
      <c r="R92">
        <f>Original!R90</f>
        <v>4.0584511438431896</v>
      </c>
      <c r="S92">
        <f>Original!S90</f>
        <v>0</v>
      </c>
      <c r="T92">
        <f>Original!T90</f>
        <v>0</v>
      </c>
      <c r="U92">
        <f>Original!U90</f>
        <v>0.29274957586594602</v>
      </c>
      <c r="V92">
        <f>Original!V90</f>
        <v>0</v>
      </c>
      <c r="W92">
        <f>Original!W90</f>
        <v>0.29875432004875102</v>
      </c>
      <c r="X92">
        <f>Original!X90</f>
        <v>0</v>
      </c>
      <c r="Y92">
        <f>Original!Y90</f>
        <v>4381166.3232470099</v>
      </c>
      <c r="Z92" s="4">
        <f t="shared" si="67"/>
        <v>7.9507807750835879E-2</v>
      </c>
      <c r="AA92">
        <f>Original!Z90</f>
        <v>-895816.36538150301</v>
      </c>
      <c r="AB92" s="4">
        <f t="shared" si="68"/>
        <v>-1.6256948516398396E-2</v>
      </c>
      <c r="AC92">
        <f>Original!AA90</f>
        <v>178582.70687078801</v>
      </c>
      <c r="AD92" s="4">
        <f t="shared" si="69"/>
        <v>3.2408537996300966E-3</v>
      </c>
      <c r="AE92">
        <f>Original!AB90</f>
        <v>690707.07767895597</v>
      </c>
      <c r="AF92" s="4">
        <f t="shared" si="70"/>
        <v>1.2534700007357813E-2</v>
      </c>
      <c r="AG92">
        <f>Original!AD90</f>
        <v>-96536.019035245496</v>
      </c>
      <c r="AH92" s="4">
        <f t="shared" si="71"/>
        <v>-1.7519004475495224E-3</v>
      </c>
      <c r="AI92">
        <f>Original!AE90</f>
        <v>-246435.55322459101</v>
      </c>
      <c r="AJ92" s="4">
        <f t="shared" si="72"/>
        <v>-4.4722224958194043E-3</v>
      </c>
      <c r="AK92">
        <f>Original!AC90</f>
        <v>-279555.70239437401</v>
      </c>
      <c r="AL92" s="4">
        <f t="shared" si="55"/>
        <v>-5.0732748774414953E-3</v>
      </c>
      <c r="AM92">
        <f>Original!AF90</f>
        <v>-319441.88637285802</v>
      </c>
      <c r="AN92" s="4">
        <f t="shared" si="56"/>
        <v>-5.7971147898521844E-3</v>
      </c>
      <c r="AO92">
        <f>Original!AG90</f>
        <v>0</v>
      </c>
      <c r="AP92" s="4">
        <f t="shared" si="57"/>
        <v>0</v>
      </c>
      <c r="AQ92">
        <f>Original!AH90</f>
        <v>0</v>
      </c>
      <c r="AR92" s="4">
        <f t="shared" si="58"/>
        <v>0</v>
      </c>
      <c r="AS92">
        <f>Original!AI90</f>
        <v>0</v>
      </c>
      <c r="AT92" s="4">
        <f t="shared" si="59"/>
        <v>0</v>
      </c>
      <c r="AU92">
        <f>Original!AJ90</f>
        <v>0</v>
      </c>
      <c r="AV92" s="4">
        <f t="shared" si="60"/>
        <v>0</v>
      </c>
      <c r="AW92">
        <f>Original!AK90</f>
        <v>0</v>
      </c>
      <c r="AX92" s="4">
        <f t="shared" si="61"/>
        <v>0</v>
      </c>
      <c r="AY92">
        <f>Original!AL90</f>
        <v>0</v>
      </c>
      <c r="AZ92" s="4">
        <f t="shared" si="62"/>
        <v>0</v>
      </c>
      <c r="BA92">
        <f>Original!AM90</f>
        <v>3412670.5813881801</v>
      </c>
      <c r="BB92">
        <f>Original!AN90</f>
        <v>3431581.5234334199</v>
      </c>
      <c r="BC92" s="4">
        <f t="shared" si="63"/>
        <v>6.2275089306414885E-2</v>
      </c>
      <c r="BD92">
        <f>Original!AO90</f>
        <v>441385.71296669502</v>
      </c>
      <c r="BE92" s="4">
        <f t="shared" si="64"/>
        <v>8.0101068576900591E-3</v>
      </c>
      <c r="BF92">
        <f>Original!AP90</f>
        <v>752285.99999999895</v>
      </c>
      <c r="BG92" s="4">
        <f t="shared" si="65"/>
        <v>1.3652211819549544E-2</v>
      </c>
      <c r="BH92">
        <f>Original!AQ90</f>
        <v>4625253.2364001097</v>
      </c>
      <c r="BI92"/>
      <c r="BJ92"/>
      <c r="BK92"/>
      <c r="BL92"/>
      <c r="BM92"/>
    </row>
    <row r="93" spans="1:65" x14ac:dyDescent="0.2">
      <c r="A93" t="str">
        <f t="shared" si="48"/>
        <v>1_2_2008</v>
      </c>
      <c r="B93">
        <v>1</v>
      </c>
      <c r="C93">
        <v>2</v>
      </c>
      <c r="D93">
        <v>2008</v>
      </c>
      <c r="E93">
        <f>Original!E92</f>
        <v>54456627.619399898</v>
      </c>
      <c r="F93">
        <f>Original!F91</f>
        <v>68524730.954400003</v>
      </c>
      <c r="G93">
        <f>Original!G91</f>
        <v>78897639.362200007</v>
      </c>
      <c r="H93">
        <f>Original!H91</f>
        <v>5886269.8147999197</v>
      </c>
      <c r="I93">
        <f>Original!I91</f>
        <v>68579786.1187554</v>
      </c>
      <c r="J93">
        <f>Original!J91</f>
        <v>6613521.8451197799</v>
      </c>
      <c r="K93">
        <f>Original!K91</f>
        <v>4531843.8580332296</v>
      </c>
      <c r="L93">
        <f>Original!L91</f>
        <v>0.96839669898846203</v>
      </c>
      <c r="M93">
        <f>Original!M91</f>
        <v>3068317.5691488502</v>
      </c>
      <c r="N93">
        <f>Original!N91</f>
        <v>3.8741467737980599</v>
      </c>
      <c r="O93">
        <f>Original!P91</f>
        <v>7.5826991232247902</v>
      </c>
      <c r="P93">
        <f>Original!Q91</f>
        <v>31.315039033325501</v>
      </c>
      <c r="Q93">
        <f>Original!O91</f>
        <v>32076.904146363799</v>
      </c>
      <c r="R93">
        <f>Original!R91</f>
        <v>3.99095438188801</v>
      </c>
      <c r="S93">
        <f>Original!S91</f>
        <v>0</v>
      </c>
      <c r="T93">
        <f>Original!T91</f>
        <v>0</v>
      </c>
      <c r="U93">
        <f>Original!U91</f>
        <v>0.34665531216470502</v>
      </c>
      <c r="V93">
        <f>Original!V91</f>
        <v>0</v>
      </c>
      <c r="W93">
        <f>Original!W91</f>
        <v>0.274162164029568</v>
      </c>
      <c r="X93">
        <f>Original!X91</f>
        <v>0</v>
      </c>
      <c r="Y93">
        <f>Original!Y91</f>
        <v>6817821.6968105696</v>
      </c>
      <c r="Z93" s="4">
        <f t="shared" si="67"/>
        <v>0.11670021722877851</v>
      </c>
      <c r="AA93">
        <f>Original!Z91</f>
        <v>-353693.56088196801</v>
      </c>
      <c r="AB93" s="4">
        <f t="shared" si="68"/>
        <v>-6.0541500237026079E-3</v>
      </c>
      <c r="AC93">
        <f>Original!AA91</f>
        <v>10533.2817719088</v>
      </c>
      <c r="AD93" s="4">
        <f t="shared" si="69"/>
        <v>1.802975093186635E-4</v>
      </c>
      <c r="AE93">
        <f>Original!AB91</f>
        <v>1308761.79492138</v>
      </c>
      <c r="AF93" s="4">
        <f t="shared" si="70"/>
        <v>2.2401991803261839E-2</v>
      </c>
      <c r="AG93">
        <f>Original!AD91</f>
        <v>54477.367378428302</v>
      </c>
      <c r="AH93" s="4">
        <f t="shared" si="71"/>
        <v>9.3248560754949817E-4</v>
      </c>
      <c r="AI93">
        <f>Original!AE91</f>
        <v>-182997.279138618</v>
      </c>
      <c r="AJ93" s="4">
        <f t="shared" si="72"/>
        <v>-3.1323527040524627E-3</v>
      </c>
      <c r="AK93">
        <f>Original!AC91</f>
        <v>150053.96841226201</v>
      </c>
      <c r="AL93" s="4">
        <f t="shared" si="55"/>
        <v>2.5684641647262764E-3</v>
      </c>
      <c r="AM93">
        <f>Original!AF91</f>
        <v>12840.200666417801</v>
      </c>
      <c r="AN93" s="4">
        <f t="shared" si="56"/>
        <v>2.1978489225276345E-4</v>
      </c>
      <c r="AO93">
        <f>Original!AG91</f>
        <v>0</v>
      </c>
      <c r="AP93" s="4">
        <f t="shared" si="57"/>
        <v>0</v>
      </c>
      <c r="AQ93">
        <f>Original!AH91</f>
        <v>0</v>
      </c>
      <c r="AR93" s="4">
        <f t="shared" si="58"/>
        <v>0</v>
      </c>
      <c r="AS93">
        <f>Original!AI91</f>
        <v>0</v>
      </c>
      <c r="AT93" s="4">
        <f t="shared" si="59"/>
        <v>0</v>
      </c>
      <c r="AU93">
        <f>Original!AJ91</f>
        <v>0</v>
      </c>
      <c r="AV93" s="4">
        <f t="shared" si="60"/>
        <v>0</v>
      </c>
      <c r="AW93">
        <f>Original!AK91</f>
        <v>0</v>
      </c>
      <c r="AX93" s="4">
        <f t="shared" si="61"/>
        <v>0</v>
      </c>
      <c r="AY93">
        <f>Original!AL91</f>
        <v>0</v>
      </c>
      <c r="AZ93" s="4">
        <f t="shared" si="62"/>
        <v>0</v>
      </c>
      <c r="BA93">
        <f>Original!AM91</f>
        <v>7817797.4699403802</v>
      </c>
      <c r="BB93">
        <f>Original!AN91</f>
        <v>7730400.3715162501</v>
      </c>
      <c r="BC93" s="4">
        <f t="shared" si="63"/>
        <v>0.13232076794314002</v>
      </c>
      <c r="BD93">
        <f>Original!AO91</f>
        <v>-1844130.5567163201</v>
      </c>
      <c r="BE93" s="4">
        <f t="shared" si="64"/>
        <v>-3.1565864602721996E-2</v>
      </c>
      <c r="BF93">
        <f>Original!AP91</f>
        <v>4486638.5929999901</v>
      </c>
      <c r="BG93" s="4">
        <f t="shared" si="65"/>
        <v>7.6797505378449579E-2</v>
      </c>
      <c r="BH93">
        <f>Original!AQ91</f>
        <v>10372908.4077999</v>
      </c>
      <c r="BI93"/>
      <c r="BJ93"/>
      <c r="BK93"/>
      <c r="BL93"/>
      <c r="BM93"/>
    </row>
    <row r="94" spans="1:65" x14ac:dyDescent="0.2">
      <c r="A94" t="str">
        <f t="shared" si="48"/>
        <v>1_2_2009</v>
      </c>
      <c r="B94">
        <v>1</v>
      </c>
      <c r="C94">
        <v>2</v>
      </c>
      <c r="D94">
        <v>2009</v>
      </c>
      <c r="E94">
        <f>Original!E93</f>
        <v>54456627.619399898</v>
      </c>
      <c r="F94">
        <f>Original!F92</f>
        <v>78897639.362200007</v>
      </c>
      <c r="G94">
        <f>Original!G92</f>
        <v>70183308.629999995</v>
      </c>
      <c r="H94">
        <f>Original!H92</f>
        <v>-10065417.7321999</v>
      </c>
      <c r="I94">
        <f>Original!I92</f>
        <v>64352948.135084502</v>
      </c>
      <c r="J94">
        <f>Original!J92</f>
        <v>-4941935.2731774598</v>
      </c>
      <c r="K94">
        <f>Original!K92</f>
        <v>4146371.4295041901</v>
      </c>
      <c r="L94">
        <f>Original!L92</f>
        <v>1.1376250929771701</v>
      </c>
      <c r="M94">
        <f>Original!M92</f>
        <v>2919761.5103286901</v>
      </c>
      <c r="N94">
        <f>Original!N92</f>
        <v>2.8207061108831701</v>
      </c>
      <c r="O94">
        <f>Original!P92</f>
        <v>7.7703650145667797</v>
      </c>
      <c r="P94">
        <f>Original!Q92</f>
        <v>30.574360390149799</v>
      </c>
      <c r="Q94">
        <f>Original!O92</f>
        <v>30900.9269862156</v>
      </c>
      <c r="R94">
        <f>Original!R92</f>
        <v>4.1373019651255802</v>
      </c>
      <c r="S94">
        <f>Original!S92</f>
        <v>0</v>
      </c>
      <c r="T94">
        <f>Original!T92</f>
        <v>0</v>
      </c>
      <c r="U94">
        <f>Original!U92</f>
        <v>0.28718662792914401</v>
      </c>
      <c r="V94">
        <f>Original!V92</f>
        <v>0</v>
      </c>
      <c r="W94">
        <f>Original!W92</f>
        <v>0.274162164029568</v>
      </c>
      <c r="X94">
        <f>Original!X92</f>
        <v>0</v>
      </c>
      <c r="Y94">
        <f>Original!Y92</f>
        <v>310074.55910243298</v>
      </c>
      <c r="Z94" s="4">
        <f t="shared" si="67"/>
        <v>4.5213695849896053E-3</v>
      </c>
      <c r="AA94">
        <f>Original!Z92</f>
        <v>-2595242.2522835801</v>
      </c>
      <c r="AB94" s="4">
        <f t="shared" si="68"/>
        <v>-3.7842670547113676E-2</v>
      </c>
      <c r="AC94">
        <f>Original!AA92</f>
        <v>-223639.31930006301</v>
      </c>
      <c r="AD94" s="4">
        <f t="shared" si="69"/>
        <v>-3.2610092850508536E-3</v>
      </c>
      <c r="AE94">
        <f>Original!AB92</f>
        <v>-4290912.7827910697</v>
      </c>
      <c r="AF94" s="4">
        <f t="shared" si="70"/>
        <v>-6.2568185549029848E-2</v>
      </c>
      <c r="AG94">
        <f>Original!AD92</f>
        <v>140247.19322331101</v>
      </c>
      <c r="AH94" s="4">
        <f t="shared" si="71"/>
        <v>2.0450223186822655E-3</v>
      </c>
      <c r="AI94">
        <f>Original!AE92</f>
        <v>-236034.972358784</v>
      </c>
      <c r="AJ94" s="4">
        <f t="shared" si="72"/>
        <v>-3.441757195772771E-3</v>
      </c>
      <c r="AK94">
        <f>Original!AC92</f>
        <v>861223.70612919505</v>
      </c>
      <c r="AL94" s="4">
        <f t="shared" si="55"/>
        <v>1.2557981802945067E-2</v>
      </c>
      <c r="AM94">
        <f>Original!AF92</f>
        <v>-83873.235213057706</v>
      </c>
      <c r="AN94" s="4">
        <f t="shared" si="56"/>
        <v>-1.2230022862395572E-3</v>
      </c>
      <c r="AO94">
        <f>Original!AG92</f>
        <v>0</v>
      </c>
      <c r="AP94" s="4">
        <f t="shared" si="57"/>
        <v>0</v>
      </c>
      <c r="AQ94">
        <f>Original!AH92</f>
        <v>0</v>
      </c>
      <c r="AR94" s="4">
        <f t="shared" si="58"/>
        <v>0</v>
      </c>
      <c r="AS94">
        <f>Original!AI92</f>
        <v>0</v>
      </c>
      <c r="AT94" s="4">
        <f t="shared" si="59"/>
        <v>0</v>
      </c>
      <c r="AU94">
        <f>Original!AJ92</f>
        <v>0</v>
      </c>
      <c r="AV94" s="4">
        <f t="shared" si="60"/>
        <v>0</v>
      </c>
      <c r="AW94">
        <f>Original!AK92</f>
        <v>0</v>
      </c>
      <c r="AX94" s="4">
        <f t="shared" si="61"/>
        <v>0</v>
      </c>
      <c r="AY94">
        <f>Original!AL92</f>
        <v>0</v>
      </c>
      <c r="AZ94" s="4">
        <f t="shared" si="62"/>
        <v>0</v>
      </c>
      <c r="BA94">
        <f>Original!AM92</f>
        <v>-6118157.1034916202</v>
      </c>
      <c r="BB94">
        <f>Original!AN92</f>
        <v>-5968349.2092107004</v>
      </c>
      <c r="BC94" s="4">
        <f t="shared" si="63"/>
        <v>-8.7027818938887863E-2</v>
      </c>
      <c r="BD94">
        <f>Original!AO92</f>
        <v>-4097068.5229892801</v>
      </c>
      <c r="BE94" s="4">
        <f t="shared" si="64"/>
        <v>-5.9741634596156924E-2</v>
      </c>
      <c r="BF94">
        <f>Original!AP92</f>
        <v>1351087</v>
      </c>
      <c r="BG94" s="4">
        <f t="shared" si="65"/>
        <v>1.9700950913734343E-2</v>
      </c>
      <c r="BH94">
        <f>Original!AQ92</f>
        <v>-8714330.7321999799</v>
      </c>
      <c r="BI94"/>
      <c r="BJ94"/>
      <c r="BK94"/>
      <c r="BL94"/>
      <c r="BM94"/>
    </row>
    <row r="95" spans="1:65" x14ac:dyDescent="0.2">
      <c r="A95" t="str">
        <f t="shared" si="48"/>
        <v>1_2_2010</v>
      </c>
      <c r="B95">
        <v>1</v>
      </c>
      <c r="C95">
        <v>2</v>
      </c>
      <c r="D95">
        <v>2010</v>
      </c>
      <c r="E95">
        <f>Original!E94</f>
        <v>54456627.619399898</v>
      </c>
      <c r="F95">
        <f>Original!F93</f>
        <v>70183308.629999995</v>
      </c>
      <c r="G95">
        <f>Original!G93</f>
        <v>64672544.250399902</v>
      </c>
      <c r="H95">
        <f>Original!H93</f>
        <v>-5510764.3796000397</v>
      </c>
      <c r="I95">
        <f>Original!I93</f>
        <v>64943050.408938497</v>
      </c>
      <c r="J95">
        <f>Original!J93</f>
        <v>590102.27385397302</v>
      </c>
      <c r="K95">
        <f>Original!K93</f>
        <v>3917823.2281750701</v>
      </c>
      <c r="L95">
        <f>Original!L93</f>
        <v>1.1804579994299</v>
      </c>
      <c r="M95">
        <f>Original!M93</f>
        <v>2845573.3385570399</v>
      </c>
      <c r="N95">
        <f>Original!N93</f>
        <v>3.2976922511465698</v>
      </c>
      <c r="O95">
        <f>Original!P93</f>
        <v>7.5768097339707801</v>
      </c>
      <c r="P95">
        <f>Original!Q93</f>
        <v>31.146452931850099</v>
      </c>
      <c r="Q95">
        <f>Original!O93</f>
        <v>30124.179276287101</v>
      </c>
      <c r="R95">
        <f>Original!R93</f>
        <v>4.1769113844668802</v>
      </c>
      <c r="S95">
        <f>Original!S93</f>
        <v>0</v>
      </c>
      <c r="T95">
        <f>Original!T93</f>
        <v>0</v>
      </c>
      <c r="U95">
        <f>Original!U93</f>
        <v>0.258410701262488</v>
      </c>
      <c r="V95">
        <f>Original!V93</f>
        <v>0</v>
      </c>
      <c r="W95">
        <f>Original!W93</f>
        <v>0.27068377821182799</v>
      </c>
      <c r="X95">
        <f>Original!X93</f>
        <v>0</v>
      </c>
      <c r="Y95">
        <f>Original!Y93</f>
        <v>-424095.06706837198</v>
      </c>
      <c r="Z95" s="4">
        <f t="shared" si="67"/>
        <v>-6.59014201149178E-3</v>
      </c>
      <c r="AA95">
        <f>Original!Z93</f>
        <v>-428782.46640659397</v>
      </c>
      <c r="AB95" s="4">
        <f t="shared" si="68"/>
        <v>-6.6629809330029221E-3</v>
      </c>
      <c r="AC95">
        <f>Original!AA93</f>
        <v>86477.525095752702</v>
      </c>
      <c r="AD95" s="4">
        <f t="shared" si="69"/>
        <v>1.343800518885725E-3</v>
      </c>
      <c r="AE95">
        <f>Original!AB93</f>
        <v>1881499.14459265</v>
      </c>
      <c r="AF95" s="4">
        <f t="shared" si="70"/>
        <v>2.9237186471133526E-2</v>
      </c>
      <c r="AG95">
        <f>Original!AD93</f>
        <v>1017.53716844396</v>
      </c>
      <c r="AH95" s="4">
        <f t="shared" si="71"/>
        <v>1.5811819006458388E-5</v>
      </c>
      <c r="AI95">
        <f>Original!AE93</f>
        <v>-164517.228130106</v>
      </c>
      <c r="AJ95" s="4">
        <f t="shared" si="72"/>
        <v>-2.556483158856448E-3</v>
      </c>
      <c r="AK95">
        <f>Original!AC93</f>
        <v>516407.70575846499</v>
      </c>
      <c r="AL95" s="4">
        <f t="shared" si="55"/>
        <v>8.0246161321850199E-3</v>
      </c>
      <c r="AM95">
        <f>Original!AF93</f>
        <v>55189.469675414402</v>
      </c>
      <c r="AN95" s="4">
        <f t="shared" si="56"/>
        <v>8.5760592598749523E-4</v>
      </c>
      <c r="AO95">
        <f>Original!AG93</f>
        <v>0</v>
      </c>
      <c r="AP95" s="4">
        <f t="shared" si="57"/>
        <v>0</v>
      </c>
      <c r="AQ95">
        <f>Original!AH93</f>
        <v>0</v>
      </c>
      <c r="AR95" s="4">
        <f t="shared" si="58"/>
        <v>0</v>
      </c>
      <c r="AS95">
        <f>Original!AI93</f>
        <v>0</v>
      </c>
      <c r="AT95" s="4">
        <f t="shared" si="59"/>
        <v>0</v>
      </c>
      <c r="AU95">
        <f>Original!AJ93</f>
        <v>0</v>
      </c>
      <c r="AV95" s="4">
        <f t="shared" si="60"/>
        <v>0</v>
      </c>
      <c r="AW95">
        <f>Original!AK93</f>
        <v>0</v>
      </c>
      <c r="AX95" s="4">
        <f t="shared" si="61"/>
        <v>0</v>
      </c>
      <c r="AY95">
        <f>Original!AL93</f>
        <v>0</v>
      </c>
      <c r="AZ95" s="4">
        <f t="shared" si="62"/>
        <v>0</v>
      </c>
      <c r="BA95">
        <f>Original!AM93</f>
        <v>1523196.62068565</v>
      </c>
      <c r="BB95">
        <f>Original!AN93</f>
        <v>1533833.4141318901</v>
      </c>
      <c r="BC95" s="4">
        <f t="shared" si="63"/>
        <v>2.3834703126765708E-2</v>
      </c>
      <c r="BD95">
        <f>Original!AO93</f>
        <v>-7044597.7937319297</v>
      </c>
      <c r="BE95" s="4">
        <f t="shared" si="64"/>
        <v>-0.10946814400708542</v>
      </c>
      <c r="BF95">
        <f>Original!AP93</f>
        <v>0</v>
      </c>
      <c r="BG95" s="4">
        <f t="shared" si="65"/>
        <v>0</v>
      </c>
      <c r="BH95">
        <f>Original!AQ93</f>
        <v>-5510764.3796000397</v>
      </c>
      <c r="BI95"/>
      <c r="BJ95"/>
      <c r="BK95"/>
      <c r="BL95"/>
      <c r="BM95"/>
    </row>
    <row r="96" spans="1:65" x14ac:dyDescent="0.2">
      <c r="A96" t="str">
        <f t="shared" si="48"/>
        <v>1_2_2011</v>
      </c>
      <c r="B96">
        <v>1</v>
      </c>
      <c r="C96">
        <v>2</v>
      </c>
      <c r="D96">
        <v>2011</v>
      </c>
      <c r="E96">
        <f>Original!E95</f>
        <v>65930099.717399903</v>
      </c>
      <c r="F96">
        <f>Original!F94</f>
        <v>64672544.250399902</v>
      </c>
      <c r="G96">
        <f>Original!G94</f>
        <v>68057451.472599894</v>
      </c>
      <c r="H96">
        <f>Original!H94</f>
        <v>3384907.2222000202</v>
      </c>
      <c r="I96">
        <f>Original!I94</f>
        <v>72256223.801247999</v>
      </c>
      <c r="J96">
        <f>Original!J94</f>
        <v>7313173.3923094403</v>
      </c>
      <c r="K96">
        <f>Original!K94</f>
        <v>4161217.0107804202</v>
      </c>
      <c r="L96">
        <f>Original!L94</f>
        <v>1.1933253177324701</v>
      </c>
      <c r="M96">
        <f>Original!M94</f>
        <v>2802698.0431532301</v>
      </c>
      <c r="N96">
        <f>Original!N94</f>
        <v>4.0111689902876799</v>
      </c>
      <c r="O96">
        <f>Original!P94</f>
        <v>8.0562630596151497</v>
      </c>
      <c r="P96">
        <f>Original!Q94</f>
        <v>30.860850230441699</v>
      </c>
      <c r="Q96">
        <f>Original!O94</f>
        <v>29477.322385387601</v>
      </c>
      <c r="R96">
        <f>Original!R94</f>
        <v>4.2446428605854898</v>
      </c>
      <c r="S96">
        <f>Original!S94</f>
        <v>0</v>
      </c>
      <c r="T96">
        <f>Original!T94</f>
        <v>0</v>
      </c>
      <c r="U96">
        <f>Original!U94</f>
        <v>0.243940812640944</v>
      </c>
      <c r="V96">
        <f>Original!V94</f>
        <v>0</v>
      </c>
      <c r="W96">
        <f>Original!W94</f>
        <v>0.27068377821182799</v>
      </c>
      <c r="X96">
        <f>Original!X94</f>
        <v>0</v>
      </c>
      <c r="Y96">
        <f>Original!Y94</f>
        <v>4690420.3417956401</v>
      </c>
      <c r="Z96" s="4">
        <f t="shared" si="67"/>
        <v>7.2223591473770221E-2</v>
      </c>
      <c r="AA96">
        <f>Original!Z94</f>
        <v>-237606.03352535001</v>
      </c>
      <c r="AB96" s="4">
        <f t="shared" si="68"/>
        <v>-3.6586829850026089E-3</v>
      </c>
      <c r="AC96">
        <f>Original!AA94</f>
        <v>146701.133097335</v>
      </c>
      <c r="AD96" s="4">
        <f t="shared" si="69"/>
        <v>2.2589196561229536E-3</v>
      </c>
      <c r="AE96">
        <f>Original!AB94</f>
        <v>2331005.34379768</v>
      </c>
      <c r="AF96" s="4">
        <f t="shared" si="70"/>
        <v>3.5893068297833605E-2</v>
      </c>
      <c r="AG96">
        <f>Original!AD94</f>
        <v>179450.153874368</v>
      </c>
      <c r="AH96" s="4">
        <f t="shared" si="71"/>
        <v>2.7631925624742324E-3</v>
      </c>
      <c r="AI96">
        <f>Original!AE94</f>
        <v>-199697.13224460999</v>
      </c>
      <c r="AJ96" s="4">
        <f t="shared" si="72"/>
        <v>-3.0749576896548811E-3</v>
      </c>
      <c r="AK96">
        <f>Original!AC94</f>
        <v>343634.12931393698</v>
      </c>
      <c r="AL96" s="4">
        <f t="shared" si="55"/>
        <v>5.2913148851203417E-3</v>
      </c>
      <c r="AM96">
        <f>Original!AF94</f>
        <v>-86694.424692047003</v>
      </c>
      <c r="AN96" s="4">
        <f t="shared" si="56"/>
        <v>-1.3349299755115096E-3</v>
      </c>
      <c r="AO96">
        <f>Original!AG94</f>
        <v>0</v>
      </c>
      <c r="AP96" s="4">
        <f t="shared" si="57"/>
        <v>0</v>
      </c>
      <c r="AQ96">
        <f>Original!AH94</f>
        <v>0</v>
      </c>
      <c r="AR96" s="4">
        <f t="shared" si="58"/>
        <v>0</v>
      </c>
      <c r="AS96">
        <f>Original!AI94</f>
        <v>0</v>
      </c>
      <c r="AT96" s="4">
        <f t="shared" si="59"/>
        <v>0</v>
      </c>
      <c r="AU96">
        <f>Original!AJ94</f>
        <v>0</v>
      </c>
      <c r="AV96" s="4">
        <f t="shared" si="60"/>
        <v>0</v>
      </c>
      <c r="AW96">
        <f>Original!AK94</f>
        <v>0</v>
      </c>
      <c r="AX96" s="4">
        <f t="shared" si="61"/>
        <v>0</v>
      </c>
      <c r="AY96">
        <f>Original!AL94</f>
        <v>0</v>
      </c>
      <c r="AZ96" s="4">
        <f t="shared" si="62"/>
        <v>0</v>
      </c>
      <c r="BA96">
        <f>Original!AM94</f>
        <v>7167213.5114169596</v>
      </c>
      <c r="BB96">
        <f>Original!AN94</f>
        <v>7320183.9652664904</v>
      </c>
      <c r="BC96" s="4">
        <f t="shared" si="63"/>
        <v>0.11271697154926018</v>
      </c>
      <c r="BD96">
        <f>Original!AO94</f>
        <v>-3935276.7430664701</v>
      </c>
      <c r="BE96" s="4">
        <f t="shared" si="64"/>
        <v>-6.0595809994857197E-2</v>
      </c>
      <c r="BF96">
        <f>Original!AP94</f>
        <v>0</v>
      </c>
      <c r="BG96" s="4">
        <f t="shared" si="65"/>
        <v>0</v>
      </c>
      <c r="BH96">
        <f>Original!AQ94</f>
        <v>3384907.2222000202</v>
      </c>
      <c r="BI96"/>
      <c r="BJ96"/>
      <c r="BK96"/>
      <c r="BL96"/>
      <c r="BM96"/>
    </row>
    <row r="97" spans="1:65" x14ac:dyDescent="0.2">
      <c r="A97" t="str">
        <f t="shared" si="48"/>
        <v>1_2_2012</v>
      </c>
      <c r="B97">
        <v>1</v>
      </c>
      <c r="C97">
        <v>2</v>
      </c>
      <c r="D97">
        <v>2012</v>
      </c>
      <c r="E97">
        <f>Original!E96</f>
        <v>65930099.717399903</v>
      </c>
      <c r="F97">
        <f>Original!F95</f>
        <v>68057451.472599894</v>
      </c>
      <c r="G97">
        <f>Original!G95</f>
        <v>83660823.231399998</v>
      </c>
      <c r="H97">
        <f>Original!H95</f>
        <v>4129899.66080005</v>
      </c>
      <c r="I97">
        <f>Original!I95</f>
        <v>90124509.636549503</v>
      </c>
      <c r="J97">
        <f>Original!J95</f>
        <v>5971006.4588479204</v>
      </c>
      <c r="K97">
        <f>Original!K95</f>
        <v>4674021.8146237601</v>
      </c>
      <c r="L97">
        <f>Original!L95</f>
        <v>1.17270548739313</v>
      </c>
      <c r="M97">
        <f>Original!M95</f>
        <v>2781542.4252258502</v>
      </c>
      <c r="N97">
        <f>Original!N95</f>
        <v>4.02185937234725</v>
      </c>
      <c r="O97">
        <f>Original!P95</f>
        <v>8.1793718575987597</v>
      </c>
      <c r="P97">
        <f>Original!Q95</f>
        <v>30.815534687732299</v>
      </c>
      <c r="Q97">
        <f>Original!O95</f>
        <v>29093.0067479426</v>
      </c>
      <c r="R97">
        <f>Original!R95</f>
        <v>4.4981357794990098</v>
      </c>
      <c r="S97">
        <f>Original!S95</f>
        <v>0</v>
      </c>
      <c r="T97">
        <f>Original!T95</f>
        <v>0</v>
      </c>
      <c r="U97">
        <f>Original!U95</f>
        <v>0.305979983828572</v>
      </c>
      <c r="V97">
        <f>Original!V95</f>
        <v>0</v>
      </c>
      <c r="W97">
        <f>Original!W95</f>
        <v>0.34173315906429802</v>
      </c>
      <c r="X97">
        <f>Original!X95</f>
        <v>0</v>
      </c>
      <c r="Y97">
        <f>Original!Y95</f>
        <v>5417427.85391986</v>
      </c>
      <c r="Z97" s="4">
        <f t="shared" si="67"/>
        <v>7.497524183966961E-2</v>
      </c>
      <c r="AA97">
        <f>Original!Z95</f>
        <v>113566.358131523</v>
      </c>
      <c r="AB97" s="4">
        <f t="shared" si="68"/>
        <v>1.5717173159215316E-3</v>
      </c>
      <c r="AC97">
        <f>Original!AA95</f>
        <v>233320.03290315499</v>
      </c>
      <c r="AD97" s="4">
        <f t="shared" si="69"/>
        <v>3.2290648559899571E-3</v>
      </c>
      <c r="AE97">
        <f>Original!AB95</f>
        <v>55624.212617430603</v>
      </c>
      <c r="AF97" s="4">
        <f t="shared" si="70"/>
        <v>7.6981898155145309E-4</v>
      </c>
      <c r="AG97">
        <f>Original!AD95</f>
        <v>25246.842021952001</v>
      </c>
      <c r="AH97" s="4">
        <f t="shared" si="71"/>
        <v>3.4940716098584633E-4</v>
      </c>
      <c r="AI97">
        <f>Original!AE95</f>
        <v>-56477.909020766499</v>
      </c>
      <c r="AJ97" s="4">
        <f t="shared" si="72"/>
        <v>-7.8163383096406741E-4</v>
      </c>
      <c r="AK97">
        <f>Original!AC95</f>
        <v>214655.40666033799</v>
      </c>
      <c r="AL97" s="4">
        <f t="shared" si="55"/>
        <v>2.9707531803873548E-3</v>
      </c>
      <c r="AM97">
        <f>Original!AF95</f>
        <v>-296171.62647891499</v>
      </c>
      <c r="AN97" s="4">
        <f t="shared" si="56"/>
        <v>-4.0989081756276271E-3</v>
      </c>
      <c r="AO97">
        <f>Original!AG95</f>
        <v>0</v>
      </c>
      <c r="AP97" s="4">
        <f t="shared" si="57"/>
        <v>0</v>
      </c>
      <c r="AQ97">
        <f>Original!AH95</f>
        <v>0</v>
      </c>
      <c r="AR97" s="4">
        <f t="shared" si="58"/>
        <v>0</v>
      </c>
      <c r="AS97">
        <f>Original!AI95</f>
        <v>93.537616547128806</v>
      </c>
      <c r="AT97" s="4">
        <f t="shared" si="59"/>
        <v>1.2945267774360668E-6</v>
      </c>
      <c r="AU97">
        <f>Original!AJ95</f>
        <v>0</v>
      </c>
      <c r="AV97" s="4">
        <f t="shared" si="60"/>
        <v>0</v>
      </c>
      <c r="AW97">
        <f>Original!AK95</f>
        <v>79100.639806483305</v>
      </c>
      <c r="AX97" s="4">
        <f t="shared" si="61"/>
        <v>1.0947242416661843E-3</v>
      </c>
      <c r="AY97">
        <f>Original!AL95</f>
        <v>0</v>
      </c>
      <c r="AZ97" s="4">
        <f t="shared" si="62"/>
        <v>0</v>
      </c>
      <c r="BA97">
        <f>Original!AM95</f>
        <v>5707284.7083711298</v>
      </c>
      <c r="BB97">
        <f>Original!AN95</f>
        <v>5690119.2601685598</v>
      </c>
      <c r="BC97" s="4">
        <f t="shared" si="63"/>
        <v>7.8749192260864881E-2</v>
      </c>
      <c r="BD97">
        <f>Original!AO95</f>
        <v>-1560219.5993685101</v>
      </c>
      <c r="BE97" s="4">
        <f t="shared" si="64"/>
        <v>-2.1592874873452246E-2</v>
      </c>
      <c r="BF97">
        <f>Original!AP95</f>
        <v>11473472.097999901</v>
      </c>
      <c r="BG97" s="4">
        <f t="shared" si="65"/>
        <v>0.15878870351098714</v>
      </c>
      <c r="BH97">
        <f>Original!AQ95</f>
        <v>15603371.7588</v>
      </c>
      <c r="BI97"/>
      <c r="BJ97"/>
      <c r="BK97"/>
      <c r="BL97"/>
      <c r="BM97"/>
    </row>
    <row r="98" spans="1:65" x14ac:dyDescent="0.2">
      <c r="A98" t="str">
        <f t="shared" si="48"/>
        <v>1_2_2013</v>
      </c>
      <c r="B98">
        <v>1</v>
      </c>
      <c r="C98">
        <v>2</v>
      </c>
      <c r="D98">
        <v>2013</v>
      </c>
      <c r="E98">
        <f>Original!E97</f>
        <v>66546510.717399903</v>
      </c>
      <c r="F98">
        <f>Original!F96</f>
        <v>83660823.231399998</v>
      </c>
      <c r="G98">
        <f>Original!G96</f>
        <v>87620774.020399898</v>
      </c>
      <c r="H98">
        <f>Original!H96</f>
        <v>3959950.7889999398</v>
      </c>
      <c r="I98">
        <f>Original!I96</f>
        <v>97790883.175008506</v>
      </c>
      <c r="J98">
        <f>Original!J96</f>
        <v>7666373.5384590197</v>
      </c>
      <c r="K98">
        <f>Original!K96</f>
        <v>5184458.3231309801</v>
      </c>
      <c r="L98">
        <f>Original!L96</f>
        <v>1.19786808742227</v>
      </c>
      <c r="M98">
        <f>Original!M96</f>
        <v>2805939.5175096798</v>
      </c>
      <c r="N98">
        <f>Original!N96</f>
        <v>3.8461872106766699</v>
      </c>
      <c r="O98">
        <f>Original!P96</f>
        <v>8.0997967440520195</v>
      </c>
      <c r="P98">
        <f>Original!Q96</f>
        <v>31.513180232806999</v>
      </c>
      <c r="Q98">
        <f>Original!O96</f>
        <v>29460.071188046499</v>
      </c>
      <c r="R98">
        <f>Original!R96</f>
        <v>4.3328460008238201</v>
      </c>
      <c r="S98">
        <f>Original!S96</f>
        <v>0</v>
      </c>
      <c r="T98">
        <f>Original!T96</f>
        <v>0</v>
      </c>
      <c r="U98">
        <f>Original!U96</f>
        <v>0.49014018789393898</v>
      </c>
      <c r="V98">
        <f>Original!V96</f>
        <v>0</v>
      </c>
      <c r="W98">
        <f>Original!W96</f>
        <v>0.51519279337892399</v>
      </c>
      <c r="X98">
        <f>Original!X96</f>
        <v>0</v>
      </c>
      <c r="Y98">
        <f>Original!Y96</f>
        <v>8701419.5582771599</v>
      </c>
      <c r="Z98" s="4">
        <f t="shared" si="67"/>
        <v>9.6548869928589839E-2</v>
      </c>
      <c r="AA98">
        <f>Original!Z96</f>
        <v>-1077614.8020545901</v>
      </c>
      <c r="AB98" s="4">
        <f t="shared" si="68"/>
        <v>-1.1956956064452963E-2</v>
      </c>
      <c r="AC98">
        <f>Original!AA96</f>
        <v>404411.19131254999</v>
      </c>
      <c r="AD98" s="4">
        <f t="shared" si="69"/>
        <v>4.4872498385116677E-3</v>
      </c>
      <c r="AE98">
        <f>Original!AB96</f>
        <v>-578227.91876836796</v>
      </c>
      <c r="AF98" s="4">
        <f t="shared" si="70"/>
        <v>-6.4158786671930004E-3</v>
      </c>
      <c r="AG98">
        <f>Original!AD96</f>
        <v>-83770.233691620902</v>
      </c>
      <c r="AH98" s="4">
        <f t="shared" si="71"/>
        <v>-9.2949447413856825E-4</v>
      </c>
      <c r="AI98">
        <f>Original!AE96</f>
        <v>149787.123774879</v>
      </c>
      <c r="AJ98" s="4">
        <f t="shared" si="72"/>
        <v>1.662002094423975E-3</v>
      </c>
      <c r="AK98">
        <f>Original!AC96</f>
        <v>-445915.40455382998</v>
      </c>
      <c r="AL98" s="4">
        <f t="shared" si="55"/>
        <v>-4.9477706603020611E-3</v>
      </c>
      <c r="AM98">
        <f>Original!AF96</f>
        <v>-3166.6573140742198</v>
      </c>
      <c r="AN98" s="4">
        <f t="shared" si="56"/>
        <v>-3.5136472052326146E-5</v>
      </c>
      <c r="AO98">
        <f>Original!AG96</f>
        <v>0</v>
      </c>
      <c r="AP98" s="4">
        <f t="shared" si="57"/>
        <v>0</v>
      </c>
      <c r="AQ98">
        <f>Original!AH96</f>
        <v>0</v>
      </c>
      <c r="AR98" s="4">
        <f t="shared" si="58"/>
        <v>0</v>
      </c>
      <c r="AS98">
        <f>Original!AI96</f>
        <v>420.24181110934501</v>
      </c>
      <c r="AT98" s="4">
        <f t="shared" si="59"/>
        <v>4.6629026088916242E-6</v>
      </c>
      <c r="AU98">
        <f>Original!AJ96</f>
        <v>0</v>
      </c>
      <c r="AV98" s="4">
        <f t="shared" si="60"/>
        <v>0</v>
      </c>
      <c r="AW98">
        <f>Original!AK96</f>
        <v>360231.05495353701</v>
      </c>
      <c r="AX98" s="4">
        <f t="shared" si="61"/>
        <v>3.9970376139216992E-3</v>
      </c>
      <c r="AY98">
        <f>Original!AL96</f>
        <v>0</v>
      </c>
      <c r="AZ98" s="4">
        <f t="shared" si="62"/>
        <v>0</v>
      </c>
      <c r="BA98">
        <f>Original!AM96</f>
        <v>7067343.0987932105</v>
      </c>
      <c r="BB98">
        <f>Original!AN96</f>
        <v>6883810.4126002602</v>
      </c>
      <c r="BC98" s="4">
        <f t="shared" si="63"/>
        <v>7.638111364334757E-2</v>
      </c>
      <c r="BD98">
        <f>Original!AO96</f>
        <v>-2923859.6236003102</v>
      </c>
      <c r="BE98" s="4">
        <f t="shared" si="64"/>
        <v>-3.2442446959118375E-2</v>
      </c>
      <c r="BF98">
        <f>Original!AP96</f>
        <v>0</v>
      </c>
      <c r="BG98" s="4">
        <f t="shared" si="65"/>
        <v>0</v>
      </c>
      <c r="BH98">
        <f>Original!AQ96</f>
        <v>3959950.7889999398</v>
      </c>
      <c r="BI98"/>
      <c r="BJ98"/>
      <c r="BK98"/>
      <c r="BL98"/>
      <c r="BM98"/>
    </row>
    <row r="99" spans="1:65" x14ac:dyDescent="0.2">
      <c r="A99" t="str">
        <f t="shared" si="48"/>
        <v>1_2_2014</v>
      </c>
      <c r="B99">
        <v>1</v>
      </c>
      <c r="C99">
        <v>2</v>
      </c>
      <c r="D99">
        <v>2014</v>
      </c>
      <c r="E99">
        <f>Original!E98</f>
        <v>67529565.871599898</v>
      </c>
      <c r="F99">
        <f>Original!F97</f>
        <v>87620774.020399898</v>
      </c>
      <c r="G99">
        <f>Original!G97</f>
        <v>86965361.080799907</v>
      </c>
      <c r="H99">
        <f>Original!H97</f>
        <v>-1271823.9396000199</v>
      </c>
      <c r="I99">
        <f>Original!I97</f>
        <v>99657783.779631093</v>
      </c>
      <c r="J99">
        <f>Original!J97</f>
        <v>1024120.45931125</v>
      </c>
      <c r="K99">
        <f>Original!K97</f>
        <v>5477279.4339894699</v>
      </c>
      <c r="L99">
        <f>Original!L97</f>
        <v>1.2020856164867699</v>
      </c>
      <c r="M99">
        <f>Original!M97</f>
        <v>2787959.0015729899</v>
      </c>
      <c r="N99">
        <f>Original!N97</f>
        <v>3.6339867679559998</v>
      </c>
      <c r="O99">
        <f>Original!P97</f>
        <v>7.9543150633647404</v>
      </c>
      <c r="P99">
        <f>Original!Q97</f>
        <v>31.939452699675801</v>
      </c>
      <c r="Q99">
        <f>Original!O97</f>
        <v>29516.313863192499</v>
      </c>
      <c r="R99">
        <f>Original!R97</f>
        <v>4.4253189188011897</v>
      </c>
      <c r="S99">
        <f>Original!S97</f>
        <v>0</v>
      </c>
      <c r="T99">
        <f>Original!T97</f>
        <v>0.22881664851913</v>
      </c>
      <c r="U99">
        <f>Original!U97</f>
        <v>0.51304241667089001</v>
      </c>
      <c r="V99">
        <f>Original!V97</f>
        <v>0</v>
      </c>
      <c r="W99">
        <f>Original!W97</f>
        <v>0.51767034697535297</v>
      </c>
      <c r="X99">
        <f>Original!X97</f>
        <v>0</v>
      </c>
      <c r="Y99">
        <f>Original!Y97</f>
        <v>1961275.68882952</v>
      </c>
      <c r="Z99" s="4">
        <f t="shared" si="67"/>
        <v>2.0055813232810079E-2</v>
      </c>
      <c r="AA99">
        <f>Original!Z97</f>
        <v>64778.190531362401</v>
      </c>
      <c r="AB99" s="4">
        <f t="shared" si="68"/>
        <v>6.6241543616529233E-4</v>
      </c>
      <c r="AC99">
        <f>Original!AA97</f>
        <v>337001.50937371899</v>
      </c>
      <c r="AD99" s="4">
        <f t="shared" si="69"/>
        <v>3.4461444506091064E-3</v>
      </c>
      <c r="AE99">
        <f>Original!AB97</f>
        <v>-858991.46506312897</v>
      </c>
      <c r="AF99" s="4">
        <f t="shared" si="70"/>
        <v>-8.7839626473754286E-3</v>
      </c>
      <c r="AG99">
        <f>Original!AD97</f>
        <v>-3206.3202608285601</v>
      </c>
      <c r="AH99" s="4">
        <f t="shared" si="71"/>
        <v>-3.2787517166507904E-5</v>
      </c>
      <c r="AI99">
        <f>Original!AE97</f>
        <v>-46075.055859583401</v>
      </c>
      <c r="AJ99" s="4">
        <f t="shared" si="72"/>
        <v>-4.7115901159340762E-4</v>
      </c>
      <c r="AK99">
        <f>Original!AC97</f>
        <v>-53115.071252424597</v>
      </c>
      <c r="AL99" s="4">
        <f t="shared" si="55"/>
        <v>-5.4314951995441962E-4</v>
      </c>
      <c r="AM99">
        <f>Original!AF97</f>
        <v>-83923.672230015596</v>
      </c>
      <c r="AN99" s="4">
        <f t="shared" si="56"/>
        <v>-8.5819525813898346E-4</v>
      </c>
      <c r="AO99">
        <f>Original!AG97</f>
        <v>0</v>
      </c>
      <c r="AP99" s="4">
        <f t="shared" si="57"/>
        <v>0</v>
      </c>
      <c r="AQ99">
        <f>Original!AH97</f>
        <v>-196747.34840746</v>
      </c>
      <c r="AR99" s="4">
        <f t="shared" si="58"/>
        <v>-2.0119191280372939E-3</v>
      </c>
      <c r="AS99">
        <f>Original!AI97</f>
        <v>6.42638252417039</v>
      </c>
      <c r="AT99" s="4">
        <f t="shared" si="59"/>
        <v>6.5715558705708877E-8</v>
      </c>
      <c r="AU99">
        <f>Original!AJ97</f>
        <v>0</v>
      </c>
      <c r="AV99" s="4">
        <f t="shared" si="60"/>
        <v>0</v>
      </c>
      <c r="AW99">
        <f>Original!AK97</f>
        <v>5434.5084690816202</v>
      </c>
      <c r="AX99" s="4">
        <f t="shared" si="61"/>
        <v>5.5572751698702994E-5</v>
      </c>
      <c r="AY99">
        <f>Original!AL97</f>
        <v>0</v>
      </c>
      <c r="AZ99" s="4">
        <f t="shared" si="62"/>
        <v>0</v>
      </c>
      <c r="BA99">
        <f>Original!AM97</f>
        <v>1121002.88204369</v>
      </c>
      <c r="BB99">
        <f>Original!AN97</f>
        <v>1085980.89102995</v>
      </c>
      <c r="BC99" s="4">
        <f t="shared" si="63"/>
        <v>1.1105134300571322E-2</v>
      </c>
      <c r="BD99">
        <f>Original!AO97</f>
        <v>-2357804.8306299699</v>
      </c>
      <c r="BE99" s="4">
        <f t="shared" si="64"/>
        <v>-2.4110681426308376E-2</v>
      </c>
      <c r="BF99">
        <f>Original!AP97</f>
        <v>616410.99999999895</v>
      </c>
      <c r="BG99" s="4">
        <f t="shared" si="65"/>
        <v>6.3033585543639846E-3</v>
      </c>
      <c r="BH99">
        <f>Original!AQ97</f>
        <v>-655412.93960002204</v>
      </c>
      <c r="BI99"/>
      <c r="BJ99"/>
      <c r="BK99"/>
      <c r="BL99"/>
      <c r="BM99"/>
    </row>
    <row r="100" spans="1:65" x14ac:dyDescent="0.2">
      <c r="A100" t="str">
        <f t="shared" si="48"/>
        <v>1_2_2015</v>
      </c>
      <c r="B100">
        <v>1</v>
      </c>
      <c r="C100">
        <v>2</v>
      </c>
      <c r="D100">
        <v>2015</v>
      </c>
      <c r="E100">
        <f>Original!E99</f>
        <v>67529565.871599898</v>
      </c>
      <c r="F100">
        <f>Original!F98</f>
        <v>86965361.080799907</v>
      </c>
      <c r="G100">
        <f>Original!G98</f>
        <v>87111074.186599895</v>
      </c>
      <c r="H100">
        <f>Original!H98</f>
        <v>-837342.04839999694</v>
      </c>
      <c r="I100">
        <f>Original!I98</f>
        <v>93957804.104634196</v>
      </c>
      <c r="J100">
        <f>Original!J98</f>
        <v>-6617190.57818559</v>
      </c>
      <c r="K100">
        <f>Original!K98</f>
        <v>5743745.8595620003</v>
      </c>
      <c r="L100">
        <f>Original!L98</f>
        <v>1.2569908865408099</v>
      </c>
      <c r="M100">
        <f>Original!M98</f>
        <v>2825783.9854661101</v>
      </c>
      <c r="N100">
        <f>Original!N98</f>
        <v>2.6653613589129299</v>
      </c>
      <c r="O100">
        <f>Original!P98</f>
        <v>7.5805724302876998</v>
      </c>
      <c r="P100">
        <f>Original!Q98</f>
        <v>31.852732943177099</v>
      </c>
      <c r="Q100">
        <f>Original!O98</f>
        <v>31081.683422431801</v>
      </c>
      <c r="R100">
        <f>Original!R98</f>
        <v>4.6615738986655204</v>
      </c>
      <c r="S100">
        <f>Original!S98</f>
        <v>0</v>
      </c>
      <c r="T100">
        <f>Original!T98</f>
        <v>1.1404864056810899</v>
      </c>
      <c r="U100">
        <f>Original!U98</f>
        <v>0.64979461819857798</v>
      </c>
      <c r="V100">
        <f>Original!V98</f>
        <v>0</v>
      </c>
      <c r="W100">
        <f>Original!W98</f>
        <v>0.64894138224336695</v>
      </c>
      <c r="X100">
        <f>Original!X98</f>
        <v>0</v>
      </c>
      <c r="Y100">
        <f>Original!Y98</f>
        <v>1200869.64293965</v>
      </c>
      <c r="Z100" s="4">
        <f t="shared" si="67"/>
        <v>1.2049933255540587E-2</v>
      </c>
      <c r="AA100">
        <f>Original!Z98</f>
        <v>-602457.88089587796</v>
      </c>
      <c r="AB100" s="4">
        <f t="shared" si="68"/>
        <v>-6.0452666921438549E-3</v>
      </c>
      <c r="AC100">
        <f>Original!AA98</f>
        <v>379116.58721942198</v>
      </c>
      <c r="AD100" s="4">
        <f t="shared" si="69"/>
        <v>3.8041844082921405E-3</v>
      </c>
      <c r="AE100">
        <f>Original!AB98</f>
        <v>-4560327.6425846703</v>
      </c>
      <c r="AF100" s="4">
        <f t="shared" si="70"/>
        <v>-4.5759874137565854E-2</v>
      </c>
      <c r="AG100">
        <f>Original!AD98</f>
        <v>-113120.12421176099</v>
      </c>
      <c r="AH100" s="4">
        <f t="shared" si="71"/>
        <v>-1.1350856894620353E-3</v>
      </c>
      <c r="AI100">
        <f>Original!AE98</f>
        <v>-53897.435767891002</v>
      </c>
      <c r="AJ100" s="4">
        <f t="shared" si="72"/>
        <v>-5.4082514906283736E-4</v>
      </c>
      <c r="AK100">
        <f>Original!AC98</f>
        <v>-1142356.5459684599</v>
      </c>
      <c r="AL100" s="4">
        <f t="shared" si="55"/>
        <v>-1.1462792996626366E-2</v>
      </c>
      <c r="AM100">
        <f>Original!AF98</f>
        <v>-222846.22422275</v>
      </c>
      <c r="AN100" s="4">
        <f t="shared" si="56"/>
        <v>-2.2361145890572895E-3</v>
      </c>
      <c r="AO100">
        <f>Original!AG98</f>
        <v>0</v>
      </c>
      <c r="AP100" s="4">
        <f t="shared" si="57"/>
        <v>0</v>
      </c>
      <c r="AQ100">
        <f>Original!AH98</f>
        <v>-780249.87960866001</v>
      </c>
      <c r="AR100" s="4">
        <f t="shared" si="58"/>
        <v>-7.8292919029184158E-3</v>
      </c>
      <c r="AS100">
        <f>Original!AI98</f>
        <v>219.09552731444501</v>
      </c>
      <c r="AT100" s="4">
        <f t="shared" si="59"/>
        <v>2.1984788242825207E-6</v>
      </c>
      <c r="AU100">
        <f>Original!AJ98</f>
        <v>0</v>
      </c>
      <c r="AV100" s="4">
        <f t="shared" si="60"/>
        <v>0</v>
      </c>
      <c r="AW100">
        <f>Original!AK98</f>
        <v>165806.97545887501</v>
      </c>
      <c r="AX100" s="4">
        <f t="shared" si="61"/>
        <v>1.6637634228904461E-3</v>
      </c>
      <c r="AY100">
        <f>Original!AL98</f>
        <v>0</v>
      </c>
      <c r="AZ100" s="4">
        <f t="shared" si="62"/>
        <v>0</v>
      </c>
      <c r="BA100">
        <f>Original!AM98</f>
        <v>-5895050.4075736897</v>
      </c>
      <c r="BB100">
        <f>Original!AN98</f>
        <v>-5867633.4051088896</v>
      </c>
      <c r="BC100" s="4">
        <f t="shared" si="63"/>
        <v>-5.8877823513351767E-2</v>
      </c>
      <c r="BD100">
        <f>Original!AO98</f>
        <v>5030291.3567088898</v>
      </c>
      <c r="BE100" s="4">
        <f t="shared" si="64"/>
        <v>5.047564942676383E-2</v>
      </c>
      <c r="BF100">
        <f>Original!AP98</f>
        <v>983055.15419999999</v>
      </c>
      <c r="BG100" s="4">
        <f t="shared" si="65"/>
        <v>9.8643088067640258E-3</v>
      </c>
      <c r="BH100">
        <f>Original!AQ98</f>
        <v>145713.10580000299</v>
      </c>
      <c r="BI100"/>
      <c r="BJ100"/>
      <c r="BK100"/>
      <c r="BL100"/>
      <c r="BM100"/>
    </row>
    <row r="101" spans="1:65" x14ac:dyDescent="0.2">
      <c r="A101" t="str">
        <f t="shared" si="48"/>
        <v>1_2_2016</v>
      </c>
      <c r="B101">
        <v>1</v>
      </c>
      <c r="C101">
        <v>2</v>
      </c>
      <c r="D101">
        <v>2016</v>
      </c>
      <c r="E101">
        <f>Original!E100</f>
        <v>67529565.871599898</v>
      </c>
      <c r="F101">
        <f>Original!F99</f>
        <v>87111074.186599895</v>
      </c>
      <c r="G101">
        <f>Original!G99</f>
        <v>85592591.039000005</v>
      </c>
      <c r="H101">
        <f>Original!H99</f>
        <v>-1518483.14759994</v>
      </c>
      <c r="I101">
        <f>Original!I99</f>
        <v>93011446.263644993</v>
      </c>
      <c r="J101">
        <f>Original!J99</f>
        <v>-946357.84098927397</v>
      </c>
      <c r="K101">
        <f>Original!K99</f>
        <v>5722108.0413811598</v>
      </c>
      <c r="L101">
        <f>Original!L99</f>
        <v>1.2169875021722001</v>
      </c>
      <c r="M101">
        <f>Original!M99</f>
        <v>2809985.2026562099</v>
      </c>
      <c r="N101">
        <f>Original!N99</f>
        <v>2.3652279833804601</v>
      </c>
      <c r="O101">
        <f>Original!P99</f>
        <v>7.3562377395148104</v>
      </c>
      <c r="P101">
        <f>Original!Q99</f>
        <v>31.7783187816432</v>
      </c>
      <c r="Q101">
        <f>Original!O99</f>
        <v>31578.127518277801</v>
      </c>
      <c r="R101">
        <f>Original!R99</f>
        <v>5.28894413749717</v>
      </c>
      <c r="S101">
        <f>Original!S99</f>
        <v>0</v>
      </c>
      <c r="T101">
        <f>Original!T99</f>
        <v>2.1456811905684399</v>
      </c>
      <c r="U101">
        <f>Original!U99</f>
        <v>0.72722579212259097</v>
      </c>
      <c r="V101">
        <f>Original!V99</f>
        <v>0</v>
      </c>
      <c r="W101">
        <f>Original!W99</f>
        <v>0.75657486769109605</v>
      </c>
      <c r="X101">
        <f>Original!X99</f>
        <v>0</v>
      </c>
      <c r="Y101">
        <f>Original!Y99</f>
        <v>2259518.3602853301</v>
      </c>
      <c r="Z101" s="4">
        <f t="shared" si="67"/>
        <v>2.4048224432417168E-2</v>
      </c>
      <c r="AA101">
        <f>Original!Z99</f>
        <v>688621.22414063197</v>
      </c>
      <c r="AB101" s="4">
        <f t="shared" si="68"/>
        <v>7.3290476581781647E-3</v>
      </c>
      <c r="AC101">
        <f>Original!AA99</f>
        <v>319139.03106756398</v>
      </c>
      <c r="AD101" s="4">
        <f t="shared" si="69"/>
        <v>3.3966207927993005E-3</v>
      </c>
      <c r="AE101">
        <f>Original!AB99</f>
        <v>-1695121.24325593</v>
      </c>
      <c r="AF101" s="4">
        <f t="shared" si="70"/>
        <v>-1.8041303321309987E-2</v>
      </c>
      <c r="AG101">
        <f>Original!AD99</f>
        <v>-156027.08806258501</v>
      </c>
      <c r="AH101" s="4">
        <f t="shared" si="71"/>
        <v>-1.6606080734797573E-3</v>
      </c>
      <c r="AI101">
        <f>Original!AE99</f>
        <v>-56538.6949920072</v>
      </c>
      <c r="AJ101" s="4">
        <f t="shared" si="72"/>
        <v>-6.0174559772644364E-4</v>
      </c>
      <c r="AK101">
        <f>Original!AC99</f>
        <v>-432098.59973928099</v>
      </c>
      <c r="AL101" s="4">
        <f t="shared" si="55"/>
        <v>-4.5988580071335342E-3</v>
      </c>
      <c r="AM101">
        <f>Original!AF99</f>
        <v>-783771.823062054</v>
      </c>
      <c r="AN101" s="4">
        <f t="shared" si="56"/>
        <v>-8.3417426634324332E-3</v>
      </c>
      <c r="AO101">
        <f>Original!AG99</f>
        <v>0</v>
      </c>
      <c r="AP101" s="4">
        <f t="shared" si="57"/>
        <v>0</v>
      </c>
      <c r="AQ101">
        <f>Original!AH99</f>
        <v>-854845.34609628096</v>
      </c>
      <c r="AR101" s="4">
        <f t="shared" si="58"/>
        <v>-9.0981835329431472E-3</v>
      </c>
      <c r="AS101">
        <f>Original!AI99</f>
        <v>165.07991858467801</v>
      </c>
      <c r="AT101" s="4">
        <f t="shared" si="59"/>
        <v>1.7569580319356986E-6</v>
      </c>
      <c r="AU101">
        <f>Original!AJ99</f>
        <v>0</v>
      </c>
      <c r="AV101" s="4">
        <f t="shared" si="60"/>
        <v>0</v>
      </c>
      <c r="AW101">
        <f>Original!AK99</f>
        <v>139600.811537367</v>
      </c>
      <c r="AX101" s="4">
        <f t="shared" si="61"/>
        <v>1.4857819727449504E-3</v>
      </c>
      <c r="AY101">
        <f>Original!AL99</f>
        <v>0</v>
      </c>
      <c r="AZ101" s="4">
        <f t="shared" si="62"/>
        <v>0</v>
      </c>
      <c r="BA101">
        <f>Original!AM99</f>
        <v>-710959.09979602799</v>
      </c>
      <c r="BB101">
        <f>Original!AN99</f>
        <v>-741405.02595446899</v>
      </c>
      <c r="BC101" s="4">
        <f t="shared" si="63"/>
        <v>-7.8908296444307954E-3</v>
      </c>
      <c r="BD101">
        <f>Original!AO99</f>
        <v>-777078.12164547201</v>
      </c>
      <c r="BE101" s="4">
        <f t="shared" si="64"/>
        <v>-8.2705010940878829E-3</v>
      </c>
      <c r="BF101">
        <f>Original!AP99</f>
        <v>0</v>
      </c>
      <c r="BG101" s="4">
        <f t="shared" si="65"/>
        <v>0</v>
      </c>
      <c r="BH101">
        <f>Original!AQ99</f>
        <v>-1518483.14759994</v>
      </c>
      <c r="BI101"/>
      <c r="BJ101"/>
      <c r="BK101"/>
      <c r="BL101"/>
      <c r="BM101"/>
    </row>
    <row r="102" spans="1:65" x14ac:dyDescent="0.2">
      <c r="A102" t="str">
        <f t="shared" si="48"/>
        <v>1_2_2017</v>
      </c>
      <c r="B102">
        <v>1</v>
      </c>
      <c r="C102">
        <v>2</v>
      </c>
      <c r="D102">
        <v>2017</v>
      </c>
      <c r="E102">
        <f>Original!E101</f>
        <v>67529565.871599898</v>
      </c>
      <c r="F102">
        <f>Original!F100</f>
        <v>85592591.039000005</v>
      </c>
      <c r="G102">
        <f>Original!G100</f>
        <v>83288801.085199997</v>
      </c>
      <c r="H102">
        <f>Original!H100</f>
        <v>-2303789.9538000198</v>
      </c>
      <c r="I102">
        <f>Original!I100</f>
        <v>93549691.318242595</v>
      </c>
      <c r="J102">
        <f>Original!J100</f>
        <v>538245.054597612</v>
      </c>
      <c r="K102">
        <f>Original!K100</f>
        <v>5679960.8529996602</v>
      </c>
      <c r="L102">
        <f>Original!L100</f>
        <v>1.2334165708204401</v>
      </c>
      <c r="M102">
        <f>Original!M100</f>
        <v>2817733.0160750002</v>
      </c>
      <c r="N102">
        <f>Original!N100</f>
        <v>2.58104993815344</v>
      </c>
      <c r="O102">
        <f>Original!P100</f>
        <v>7.1341167756483603</v>
      </c>
      <c r="P102">
        <f>Original!Q100</f>
        <v>31.707025094237299</v>
      </c>
      <c r="Q102">
        <f>Original!O100</f>
        <v>31413.883641234701</v>
      </c>
      <c r="R102">
        <f>Original!R100</f>
        <v>5.6153758819578199</v>
      </c>
      <c r="S102">
        <f>Original!S100</f>
        <v>0</v>
      </c>
      <c r="T102">
        <f>Original!T100</f>
        <v>3.1353134357426198</v>
      </c>
      <c r="U102">
        <f>Original!U100</f>
        <v>0.821222684806589</v>
      </c>
      <c r="V102">
        <f>Original!V100</f>
        <v>0</v>
      </c>
      <c r="W102">
        <f>Original!W100</f>
        <v>0.79791236471638405</v>
      </c>
      <c r="X102">
        <f>Original!X100</f>
        <v>0</v>
      </c>
      <c r="Y102">
        <f>Original!Y100</f>
        <v>511631.09933478897</v>
      </c>
      <c r="Z102" s="4">
        <f t="shared" si="67"/>
        <v>5.5007326505229085E-3</v>
      </c>
      <c r="AA102">
        <f>Original!Z100</f>
        <v>-148024.91488644501</v>
      </c>
      <c r="AB102" s="4">
        <f t="shared" si="68"/>
        <v>-1.5914698763726557E-3</v>
      </c>
      <c r="AC102">
        <f>Original!AA100</f>
        <v>333401.62184138701</v>
      </c>
      <c r="AD102" s="4">
        <f t="shared" si="69"/>
        <v>3.5845224994818983E-3</v>
      </c>
      <c r="AE102">
        <f>Original!AB100</f>
        <v>1232602.80838455</v>
      </c>
      <c r="AF102" s="4">
        <f t="shared" si="70"/>
        <v>1.3252162587502227E-2</v>
      </c>
      <c r="AG102">
        <f>Original!AD100</f>
        <v>-120427.15117747</v>
      </c>
      <c r="AH102" s="4">
        <f t="shared" si="71"/>
        <v>-1.2947562479150576E-3</v>
      </c>
      <c r="AI102">
        <f>Original!AE100</f>
        <v>-88390.708906066604</v>
      </c>
      <c r="AJ102" s="4">
        <f t="shared" si="72"/>
        <v>-9.5032076649490308E-4</v>
      </c>
      <c r="AK102">
        <f>Original!AC100</f>
        <v>87354.455538607406</v>
      </c>
      <c r="AL102" s="4">
        <f t="shared" si="55"/>
        <v>9.3917962839753502E-4</v>
      </c>
      <c r="AM102">
        <f>Original!AF100</f>
        <v>-378382.85293983901</v>
      </c>
      <c r="AN102" s="4">
        <f t="shared" si="56"/>
        <v>-4.0681321293219797E-3</v>
      </c>
      <c r="AO102">
        <f>Original!AG100</f>
        <v>0</v>
      </c>
      <c r="AP102" s="4">
        <f t="shared" si="57"/>
        <v>0</v>
      </c>
      <c r="AQ102">
        <f>Original!AH100</f>
        <v>-839944.04607246502</v>
      </c>
      <c r="AR102" s="4">
        <f t="shared" si="58"/>
        <v>-9.0305449470337983E-3</v>
      </c>
      <c r="AS102">
        <f>Original!AI100</f>
        <v>194.39551417871701</v>
      </c>
      <c r="AT102" s="4">
        <f t="shared" si="59"/>
        <v>2.0900171106650084E-6</v>
      </c>
      <c r="AU102">
        <f>Original!AJ100</f>
        <v>0</v>
      </c>
      <c r="AV102" s="4">
        <f t="shared" si="60"/>
        <v>0</v>
      </c>
      <c r="AW102">
        <f>Original!AK100</f>
        <v>164391.71869746401</v>
      </c>
      <c r="AX102" s="4">
        <f t="shared" si="61"/>
        <v>1.76743535662792E-3</v>
      </c>
      <c r="AY102">
        <f>Original!AL100</f>
        <v>0</v>
      </c>
      <c r="AZ102" s="4">
        <f t="shared" si="62"/>
        <v>0</v>
      </c>
      <c r="BA102">
        <f>Original!AM100</f>
        <v>590014.70663122705</v>
      </c>
      <c r="BB102">
        <f>Original!AN100</f>
        <v>601354.90417628002</v>
      </c>
      <c r="BC102" s="4">
        <f t="shared" si="63"/>
        <v>6.4653860178855126E-3</v>
      </c>
      <c r="BD102">
        <f>Original!AO100</f>
        <v>-2905144.8579763002</v>
      </c>
      <c r="BE102" s="4">
        <f t="shared" si="64"/>
        <v>-3.1234272497403605E-2</v>
      </c>
      <c r="BF102">
        <f>Original!AP100</f>
        <v>0</v>
      </c>
      <c r="BG102" s="4">
        <f t="shared" si="65"/>
        <v>0</v>
      </c>
      <c r="BH102">
        <f>Original!AQ100</f>
        <v>-2303789.9538000198</v>
      </c>
      <c r="BI102"/>
      <c r="BJ102"/>
      <c r="BK102"/>
      <c r="BL102"/>
      <c r="BM102"/>
    </row>
    <row r="103" spans="1:65" x14ac:dyDescent="0.2">
      <c r="A103" t="str">
        <f t="shared" si="48"/>
        <v>1_2_2018</v>
      </c>
      <c r="B103">
        <v>1</v>
      </c>
      <c r="C103">
        <v>2</v>
      </c>
      <c r="D103">
        <v>2018</v>
      </c>
      <c r="E103">
        <f>Original!E102</f>
        <v>2028458449</v>
      </c>
      <c r="F103">
        <f>Original!F101</f>
        <v>83288801.085199997</v>
      </c>
      <c r="G103">
        <f>Original!G101</f>
        <v>82136472.483399898</v>
      </c>
      <c r="H103">
        <f>Original!H101</f>
        <v>-1152328.6018000201</v>
      </c>
      <c r="I103">
        <f>Original!I101</f>
        <v>95366569.848984793</v>
      </c>
      <c r="J103">
        <f>Original!J101</f>
        <v>1816878.5307422599</v>
      </c>
      <c r="K103">
        <f>Original!K101</f>
        <v>5706034.8356936602</v>
      </c>
      <c r="L103">
        <f>Original!L101</f>
        <v>1.21386331405793</v>
      </c>
      <c r="M103">
        <f>Original!M101</f>
        <v>2860170.4821333201</v>
      </c>
      <c r="N103">
        <f>Original!N101</f>
        <v>2.8736334560948502</v>
      </c>
      <c r="O103">
        <f>Original!P101</f>
        <v>6.8499542813669896</v>
      </c>
      <c r="P103">
        <f>Original!Q101</f>
        <v>31.7455892896267</v>
      </c>
      <c r="Q103">
        <f>Original!O101</f>
        <v>31586.2772673402</v>
      </c>
      <c r="R103">
        <f>Original!R101</f>
        <v>6.0206635540455702</v>
      </c>
      <c r="S103">
        <f>Original!S101</f>
        <v>0</v>
      </c>
      <c r="T103">
        <f>Original!T101</f>
        <v>4.1415788675975396</v>
      </c>
      <c r="U103">
        <f>Original!U101</f>
        <v>0.85024579730423799</v>
      </c>
      <c r="V103">
        <f>Original!V101</f>
        <v>0.56463895337973202</v>
      </c>
      <c r="W103">
        <f>Original!W101</f>
        <v>0.83118909351194803</v>
      </c>
      <c r="X103">
        <f>Original!X101</f>
        <v>0.52942500436659901</v>
      </c>
      <c r="Y103">
        <f>Original!Y101</f>
        <v>2790903.44166853</v>
      </c>
      <c r="Z103" s="4">
        <f t="shared" si="67"/>
        <v>2.9833379483576037E-2</v>
      </c>
      <c r="AA103">
        <f>Original!Z101</f>
        <v>299780.93203827902</v>
      </c>
      <c r="AB103" s="4">
        <f t="shared" si="68"/>
        <v>3.2045101145066037E-3</v>
      </c>
      <c r="AC103">
        <f>Original!AA101</f>
        <v>291374.97368368797</v>
      </c>
      <c r="AD103" s="4">
        <f t="shared" si="69"/>
        <v>3.1146545710393873E-3</v>
      </c>
      <c r="AE103">
        <f>Original!AB101</f>
        <v>1508562.89725382</v>
      </c>
      <c r="AF103" s="4">
        <f t="shared" si="70"/>
        <v>1.6125792356940078E-2</v>
      </c>
      <c r="AG103">
        <f>Original!AD101</f>
        <v>-122863.22579041999</v>
      </c>
      <c r="AH103" s="4">
        <f t="shared" si="71"/>
        <v>-1.3133472068064551E-3</v>
      </c>
      <c r="AI103">
        <f>Original!AE101</f>
        <v>-76704.766450518</v>
      </c>
      <c r="AJ103" s="4">
        <f t="shared" si="72"/>
        <v>-8.1993607215206531E-4</v>
      </c>
      <c r="AK103">
        <f>Original!AC101</f>
        <v>-119243.456938189</v>
      </c>
      <c r="AL103" s="4">
        <f t="shared" si="55"/>
        <v>-1.2746536654251472E-3</v>
      </c>
      <c r="AM103">
        <f>Original!AF101</f>
        <v>-469989.15470700897</v>
      </c>
      <c r="AN103" s="4">
        <f t="shared" si="56"/>
        <v>-5.0239519562728799E-3</v>
      </c>
      <c r="AO103">
        <f>Original!AG101</f>
        <v>0</v>
      </c>
      <c r="AP103" s="4">
        <f t="shared" si="57"/>
        <v>0</v>
      </c>
      <c r="AQ103">
        <f>Original!AH101</f>
        <v>-817336.31061772001</v>
      </c>
      <c r="AR103" s="4">
        <f t="shared" si="58"/>
        <v>-8.7369215130519186E-3</v>
      </c>
      <c r="AS103">
        <f>Original!AI101</f>
        <v>47.043849075037002</v>
      </c>
      <c r="AT103" s="4">
        <f t="shared" si="59"/>
        <v>5.0287551366685537E-7</v>
      </c>
      <c r="AU103">
        <f>Original!AJ101</f>
        <v>-1705550.50776245</v>
      </c>
      <c r="AV103" s="4">
        <f t="shared" si="60"/>
        <v>-1.8231492629520417E-2</v>
      </c>
      <c r="AW103">
        <f>Original!AK101</f>
        <v>39782.909787103003</v>
      </c>
      <c r="AX103" s="4">
        <f t="shared" si="61"/>
        <v>4.2525965854625072E-4</v>
      </c>
      <c r="AY103">
        <f>Original!AL101</f>
        <v>-3997871.8731295201</v>
      </c>
      <c r="AZ103" s="4">
        <f t="shared" si="62"/>
        <v>-4.2735275945800129E-2</v>
      </c>
      <c r="BA103">
        <f>Original!AM101</f>
        <v>1578981.8662270801</v>
      </c>
      <c r="BB103">
        <f>Original!AN101</f>
        <v>1679228.2705635801</v>
      </c>
      <c r="BC103" s="4">
        <f t="shared" si="63"/>
        <v>1.7950120913291814E-2</v>
      </c>
      <c r="BD103">
        <f>Original!AO101</f>
        <v>-2831556.8723635999</v>
      </c>
      <c r="BE103" s="4">
        <f t="shared" si="64"/>
        <v>-3.0267944580715404E-2</v>
      </c>
      <c r="BF103">
        <f>Original!AP101</f>
        <v>0</v>
      </c>
      <c r="BG103" s="4">
        <f t="shared" si="65"/>
        <v>0</v>
      </c>
      <c r="BH103">
        <f>Original!AQ101</f>
        <v>-1152328.6018000201</v>
      </c>
      <c r="BI103"/>
      <c r="BJ103"/>
      <c r="BK103"/>
      <c r="BL103"/>
      <c r="BM103"/>
    </row>
    <row r="104" spans="1:65" x14ac:dyDescent="0.2">
      <c r="A104" t="str">
        <f t="shared" si="48"/>
        <v>1_10_2002</v>
      </c>
      <c r="B104">
        <v>1</v>
      </c>
      <c r="C104">
        <v>10</v>
      </c>
      <c r="D104">
        <v>2002</v>
      </c>
      <c r="E104">
        <f>Original!E103</f>
        <v>2028458449</v>
      </c>
      <c r="F104">
        <f>Original!F102</f>
        <v>0</v>
      </c>
      <c r="G104">
        <f>Original!G102</f>
        <v>2028458449</v>
      </c>
      <c r="H104">
        <f>Original!H102</f>
        <v>0</v>
      </c>
      <c r="I104">
        <f>Original!I102</f>
        <v>2336003387.4271998</v>
      </c>
      <c r="J104">
        <f>Original!J102</f>
        <v>0</v>
      </c>
      <c r="K104">
        <f>Original!K102</f>
        <v>0</v>
      </c>
      <c r="L104">
        <f>Original!L102</f>
        <v>0</v>
      </c>
      <c r="M104">
        <f>Original!M102</f>
        <v>0</v>
      </c>
      <c r="N104">
        <f>Original!N102</f>
        <v>0</v>
      </c>
      <c r="O104">
        <f>Original!P102</f>
        <v>0</v>
      </c>
      <c r="P104">
        <f>Original!Q102</f>
        <v>0</v>
      </c>
      <c r="Q104">
        <f>Original!O102</f>
        <v>0</v>
      </c>
      <c r="R104">
        <f>Original!R102</f>
        <v>0</v>
      </c>
      <c r="S104">
        <f>Original!S102</f>
        <v>0</v>
      </c>
      <c r="T104">
        <f>Original!T102</f>
        <v>0</v>
      </c>
      <c r="U104">
        <f>Original!U102</f>
        <v>0</v>
      </c>
      <c r="V104">
        <f>Original!V102</f>
        <v>0</v>
      </c>
      <c r="W104">
        <f>Original!W102</f>
        <v>0</v>
      </c>
      <c r="X104">
        <f>Original!X102</f>
        <v>0</v>
      </c>
      <c r="Y104">
        <f>Original!Y102</f>
        <v>0</v>
      </c>
      <c r="Z104" s="4"/>
      <c r="AA104">
        <f>Original!Z102</f>
        <v>0</v>
      </c>
      <c r="AB104" s="4"/>
      <c r="AC104">
        <f>Original!AA102</f>
        <v>0</v>
      </c>
      <c r="AD104" s="4"/>
      <c r="AE104">
        <f>Original!AB102</f>
        <v>0</v>
      </c>
      <c r="AF104" s="4"/>
      <c r="AG104">
        <f>Original!AD102</f>
        <v>0</v>
      </c>
      <c r="AH104" s="4"/>
      <c r="AI104">
        <f>Original!AE102</f>
        <v>0</v>
      </c>
      <c r="AJ104" s="4"/>
      <c r="AK104">
        <f>Original!AC102</f>
        <v>0</v>
      </c>
      <c r="AL104" s="4">
        <f t="shared" si="55"/>
        <v>0</v>
      </c>
      <c r="AM104">
        <f>Original!AF102</f>
        <v>0</v>
      </c>
      <c r="AN104" s="4">
        <f t="shared" si="56"/>
        <v>0</v>
      </c>
      <c r="AO104">
        <f>Original!AG102</f>
        <v>0</v>
      </c>
      <c r="AP104" s="4">
        <f t="shared" si="57"/>
        <v>0</v>
      </c>
      <c r="AQ104">
        <f>Original!AH102</f>
        <v>0</v>
      </c>
      <c r="AR104" s="4">
        <f t="shared" si="58"/>
        <v>0</v>
      </c>
      <c r="AS104">
        <f>Original!AI102</f>
        <v>0</v>
      </c>
      <c r="AT104" s="4">
        <f t="shared" si="59"/>
        <v>0</v>
      </c>
      <c r="AU104">
        <f>Original!AJ102</f>
        <v>0</v>
      </c>
      <c r="AV104" s="4">
        <f t="shared" si="60"/>
        <v>0</v>
      </c>
      <c r="AW104">
        <f>Original!AK102</f>
        <v>0</v>
      </c>
      <c r="AX104" s="4">
        <f t="shared" si="61"/>
        <v>0</v>
      </c>
      <c r="AY104">
        <f>Original!AL102</f>
        <v>0</v>
      </c>
      <c r="AZ104" s="4">
        <f t="shared" si="62"/>
        <v>0</v>
      </c>
      <c r="BA104">
        <f>Original!AM102</f>
        <v>0</v>
      </c>
      <c r="BB104">
        <f>Original!AN102</f>
        <v>0</v>
      </c>
      <c r="BC104" s="4">
        <f t="shared" si="63"/>
        <v>0</v>
      </c>
      <c r="BD104">
        <f>Original!AO102</f>
        <v>0</v>
      </c>
      <c r="BE104" s="4">
        <f t="shared" si="64"/>
        <v>0</v>
      </c>
      <c r="BF104">
        <f>Original!AP102</f>
        <v>2028458449</v>
      </c>
      <c r="BG104" s="4">
        <f t="shared" si="65"/>
        <v>21.270120674489096</v>
      </c>
      <c r="BH104">
        <f>Original!AQ102</f>
        <v>2028458449</v>
      </c>
      <c r="BI104"/>
      <c r="BJ104"/>
      <c r="BK104"/>
      <c r="BL104"/>
      <c r="BM104"/>
    </row>
    <row r="105" spans="1:65" x14ac:dyDescent="0.2">
      <c r="A105" t="str">
        <f t="shared" si="48"/>
        <v>1_10_2003</v>
      </c>
      <c r="B105">
        <v>1</v>
      </c>
      <c r="C105">
        <v>10</v>
      </c>
      <c r="D105">
        <v>2003</v>
      </c>
      <c r="E105">
        <f>Original!E104</f>
        <v>2028458449</v>
      </c>
      <c r="F105">
        <f>Original!F103</f>
        <v>2028458449</v>
      </c>
      <c r="G105">
        <f>Original!G103</f>
        <v>1999850729.99999</v>
      </c>
      <c r="H105">
        <f>Original!H103</f>
        <v>-28607719.0000019</v>
      </c>
      <c r="I105">
        <f>Original!I103</f>
        <v>2431001654.4691</v>
      </c>
      <c r="J105">
        <f>Original!J103</f>
        <v>94998267.041904896</v>
      </c>
      <c r="K105">
        <f>Original!K103</f>
        <v>503552796.69999999</v>
      </c>
      <c r="L105">
        <f>Original!L103</f>
        <v>1.9292153139999999</v>
      </c>
      <c r="M105">
        <f>Original!M103</f>
        <v>26042245.269999899</v>
      </c>
      <c r="N105">
        <f>Original!N103</f>
        <v>2.2467999999999901</v>
      </c>
      <c r="O105">
        <f>Original!P103</f>
        <v>31.36</v>
      </c>
      <c r="P105">
        <f>Original!Q103</f>
        <v>77.880399100855897</v>
      </c>
      <c r="Q105">
        <f>Original!O103</f>
        <v>41148.635000000002</v>
      </c>
      <c r="R105">
        <f>Original!R103</f>
        <v>3.5</v>
      </c>
      <c r="S105">
        <f>Original!S103</f>
        <v>0</v>
      </c>
      <c r="T105">
        <f>Original!T103</f>
        <v>0</v>
      </c>
      <c r="U105">
        <f>Original!U103</f>
        <v>0</v>
      </c>
      <c r="V105">
        <f>Original!V103</f>
        <v>0</v>
      </c>
      <c r="W105">
        <f>Original!W103</f>
        <v>0</v>
      </c>
      <c r="X105">
        <f>Original!X103</f>
        <v>0</v>
      </c>
      <c r="Y105">
        <f>Original!Y103</f>
        <v>95876315.700180307</v>
      </c>
      <c r="Z105" s="4">
        <f t="shared" ref="Z105:Z120" si="73">Y105/$I104</f>
        <v>4.1042883848629794E-2</v>
      </c>
      <c r="AA105">
        <f>Original!Z103</f>
        <v>-43011712.942693397</v>
      </c>
      <c r="AB105" s="4">
        <f t="shared" ref="AB105:AB120" si="74">AA105/$I104</f>
        <v>-1.8412521648808539E-2</v>
      </c>
      <c r="AC105">
        <f>Original!AA103</f>
        <v>9948450.1446343102</v>
      </c>
      <c r="AD105" s="4">
        <f t="shared" ref="AD105:AD120" si="75">AC105/$I104</f>
        <v>4.2587481671382413E-3</v>
      </c>
      <c r="AE105">
        <f>Original!AB103</f>
        <v>41043214.847124897</v>
      </c>
      <c r="AF105" s="4">
        <f t="shared" ref="AF105:AF120" si="76">AE105/$I104</f>
        <v>1.7569843891505909E-2</v>
      </c>
      <c r="AG105">
        <f>Original!AD103</f>
        <v>-4084522.8325726599</v>
      </c>
      <c r="AH105" s="4">
        <f t="shared" ref="AH105:AH120" si="77">AG105/$I104</f>
        <v>-1.748508951038476E-3</v>
      </c>
      <c r="AI105">
        <f>Original!AE103</f>
        <v>-31750656.759124499</v>
      </c>
      <c r="AJ105" s="4">
        <f t="shared" ref="AJ105:AJ120" si="78">AI105/$I104</f>
        <v>-1.3591871026391648E-2</v>
      </c>
      <c r="AK105">
        <f>Original!AC103</f>
        <v>16250478.243756199</v>
      </c>
      <c r="AL105" s="4">
        <f t="shared" si="55"/>
        <v>6.95653025642825E-3</v>
      </c>
      <c r="AM105">
        <f>Original!AF103</f>
        <v>0</v>
      </c>
      <c r="AN105" s="4">
        <f t="shared" si="56"/>
        <v>0</v>
      </c>
      <c r="AO105">
        <f>Original!AG103</f>
        <v>0</v>
      </c>
      <c r="AP105" s="4">
        <f t="shared" si="57"/>
        <v>0</v>
      </c>
      <c r="AQ105">
        <f>Original!AH103</f>
        <v>0</v>
      </c>
      <c r="AR105" s="4">
        <f t="shared" si="58"/>
        <v>0</v>
      </c>
      <c r="AS105">
        <f>Original!AI103</f>
        <v>0</v>
      </c>
      <c r="AT105" s="4">
        <f t="shared" si="59"/>
        <v>0</v>
      </c>
      <c r="AU105">
        <f>Original!AJ103</f>
        <v>0</v>
      </c>
      <c r="AV105" s="4">
        <f t="shared" si="60"/>
        <v>0</v>
      </c>
      <c r="AW105">
        <f>Original!AK103</f>
        <v>0</v>
      </c>
      <c r="AX105" s="4">
        <f t="shared" si="61"/>
        <v>0</v>
      </c>
      <c r="AY105">
        <f>Original!AL103</f>
        <v>0</v>
      </c>
      <c r="AZ105" s="4">
        <f t="shared" si="62"/>
        <v>0</v>
      </c>
      <c r="BA105">
        <f>Original!AM103</f>
        <v>84271566.401305199</v>
      </c>
      <c r="BB105">
        <f>Original!AN103</f>
        <v>82491334.755188093</v>
      </c>
      <c r="BC105" s="4">
        <f t="shared" si="63"/>
        <v>3.5313020177612599E-2</v>
      </c>
      <c r="BD105">
        <f>Original!AO103</f>
        <v>-111099053.75519</v>
      </c>
      <c r="BE105" s="4">
        <f t="shared" si="64"/>
        <v>-4.7559457470458116E-2</v>
      </c>
      <c r="BF105">
        <f>Original!AP103</f>
        <v>0</v>
      </c>
      <c r="BG105" s="4">
        <f t="shared" si="65"/>
        <v>0</v>
      </c>
      <c r="BH105">
        <f>Original!AQ103</f>
        <v>-28607719.0000019</v>
      </c>
      <c r="BI105"/>
      <c r="BJ105"/>
      <c r="BK105"/>
      <c r="BL105"/>
      <c r="BM105"/>
    </row>
    <row r="106" spans="1:65" x14ac:dyDescent="0.2">
      <c r="A106" t="str">
        <f t="shared" si="48"/>
        <v>1_10_2004</v>
      </c>
      <c r="B106">
        <v>1</v>
      </c>
      <c r="C106">
        <v>10</v>
      </c>
      <c r="D106">
        <v>2004</v>
      </c>
      <c r="E106">
        <f>Original!E105</f>
        <v>2028458449</v>
      </c>
      <c r="F106">
        <f>Original!F104</f>
        <v>1999850729.99999</v>
      </c>
      <c r="G106">
        <f>Original!G104</f>
        <v>2115153451.99999</v>
      </c>
      <c r="H106">
        <f>Original!H104</f>
        <v>115302722</v>
      </c>
      <c r="I106">
        <f>Original!I104</f>
        <v>2563026123.4807701</v>
      </c>
      <c r="J106">
        <f>Original!J104</f>
        <v>132024469.011669</v>
      </c>
      <c r="K106">
        <f>Original!K104</f>
        <v>521860484</v>
      </c>
      <c r="L106">
        <f>Original!L104</f>
        <v>1.9019918869999899</v>
      </c>
      <c r="M106">
        <f>Original!M104</f>
        <v>26563773.749999899</v>
      </c>
      <c r="N106">
        <f>Original!N104</f>
        <v>2.5669</v>
      </c>
      <c r="O106">
        <f>Original!P104</f>
        <v>31</v>
      </c>
      <c r="P106">
        <f>Original!Q104</f>
        <v>75.769629990336796</v>
      </c>
      <c r="Q106">
        <f>Original!O104</f>
        <v>39531.589999999997</v>
      </c>
      <c r="R106">
        <f>Original!R104</f>
        <v>3.5</v>
      </c>
      <c r="S106">
        <f>Original!S104</f>
        <v>0</v>
      </c>
      <c r="T106">
        <f>Original!T104</f>
        <v>0</v>
      </c>
      <c r="U106">
        <f>Original!U104</f>
        <v>0</v>
      </c>
      <c r="V106">
        <f>Original!V104</f>
        <v>0</v>
      </c>
      <c r="W106">
        <f>Original!W104</f>
        <v>0</v>
      </c>
      <c r="X106">
        <f>Original!X104</f>
        <v>0</v>
      </c>
      <c r="Y106">
        <f>Original!Y104</f>
        <v>56421822.976576798</v>
      </c>
      <c r="Z106" s="4">
        <f t="shared" si="73"/>
        <v>2.3209290241679663E-2</v>
      </c>
      <c r="AA106">
        <f>Original!Z104</f>
        <v>6778434.8855516501</v>
      </c>
      <c r="AB106" s="4">
        <f t="shared" si="74"/>
        <v>2.7883300174190852E-3</v>
      </c>
      <c r="AC106">
        <f>Original!AA104</f>
        <v>14611946.7726321</v>
      </c>
      <c r="AD106" s="4">
        <f t="shared" si="75"/>
        <v>6.0106692012199241E-3</v>
      </c>
      <c r="AE106">
        <f>Original!AB104</f>
        <v>43384054.914977401</v>
      </c>
      <c r="AF106" s="4">
        <f t="shared" si="76"/>
        <v>1.7846164290024693E-2</v>
      </c>
      <c r="AG106">
        <f>Original!AD104</f>
        <v>-4141853.6397265801</v>
      </c>
      <c r="AH106" s="4">
        <f t="shared" si="77"/>
        <v>-1.7037642208561593E-3</v>
      </c>
      <c r="AI106">
        <f>Original!AE104</f>
        <v>-30461327.125916898</v>
      </c>
      <c r="AJ106" s="4">
        <f t="shared" si="78"/>
        <v>-1.2530360507948427E-2</v>
      </c>
      <c r="AK106">
        <f>Original!AC104</f>
        <v>20825632.4931468</v>
      </c>
      <c r="AL106" s="4">
        <f t="shared" si="55"/>
        <v>8.5666879143670733E-3</v>
      </c>
      <c r="AM106">
        <f>Original!AF104</f>
        <v>0</v>
      </c>
      <c r="AN106" s="4">
        <f t="shared" si="56"/>
        <v>0</v>
      </c>
      <c r="AO106">
        <f>Original!AG104</f>
        <v>0</v>
      </c>
      <c r="AP106" s="4">
        <f t="shared" si="57"/>
        <v>0</v>
      </c>
      <c r="AQ106">
        <f>Original!AH104</f>
        <v>0</v>
      </c>
      <c r="AR106" s="4">
        <f t="shared" si="58"/>
        <v>0</v>
      </c>
      <c r="AS106">
        <f>Original!AI104</f>
        <v>0</v>
      </c>
      <c r="AT106" s="4">
        <f t="shared" si="59"/>
        <v>0</v>
      </c>
      <c r="AU106">
        <f>Original!AJ104</f>
        <v>0</v>
      </c>
      <c r="AV106" s="4">
        <f t="shared" si="60"/>
        <v>0</v>
      </c>
      <c r="AW106">
        <f>Original!AK104</f>
        <v>0</v>
      </c>
      <c r="AX106" s="4">
        <f t="shared" si="61"/>
        <v>0</v>
      </c>
      <c r="AY106">
        <f>Original!AL104</f>
        <v>0</v>
      </c>
      <c r="AZ106" s="4">
        <f t="shared" si="62"/>
        <v>0</v>
      </c>
      <c r="BA106">
        <f>Original!AM104</f>
        <v>107418711.27724101</v>
      </c>
      <c r="BB106">
        <f>Original!AN104</f>
        <v>108609235.310664</v>
      </c>
      <c r="BC106" s="4">
        <f t="shared" si="63"/>
        <v>4.4676742655028294E-2</v>
      </c>
      <c r="BD106">
        <f>Original!AO104</f>
        <v>6693486.6893355204</v>
      </c>
      <c r="BE106" s="4">
        <f t="shared" si="64"/>
        <v>2.7533863158959032E-3</v>
      </c>
      <c r="BF106">
        <f>Original!AP104</f>
        <v>0</v>
      </c>
      <c r="BG106" s="4">
        <f t="shared" si="65"/>
        <v>0</v>
      </c>
      <c r="BH106">
        <f>Original!AQ104</f>
        <v>115302722</v>
      </c>
      <c r="BI106"/>
      <c r="BJ106"/>
      <c r="BK106"/>
      <c r="BL106"/>
      <c r="BM106"/>
    </row>
    <row r="107" spans="1:65" x14ac:dyDescent="0.2">
      <c r="A107" t="str">
        <f t="shared" si="48"/>
        <v>1_10_2005</v>
      </c>
      <c r="B107">
        <v>1</v>
      </c>
      <c r="C107">
        <v>10</v>
      </c>
      <c r="D107">
        <v>2005</v>
      </c>
      <c r="E107">
        <f>Original!E106</f>
        <v>2028458449</v>
      </c>
      <c r="F107">
        <f>Original!F105</f>
        <v>2115153451.99999</v>
      </c>
      <c r="G107">
        <f>Original!G105</f>
        <v>2507212522.99999</v>
      </c>
      <c r="H107">
        <f>Original!H105</f>
        <v>392059070.99999601</v>
      </c>
      <c r="I107">
        <f>Original!I105</f>
        <v>2766704677.82548</v>
      </c>
      <c r="J107">
        <f>Original!J105</f>
        <v>203678554.34471399</v>
      </c>
      <c r="K107">
        <f>Original!K105</f>
        <v>527998936.69999999</v>
      </c>
      <c r="L107">
        <f>Original!L105</f>
        <v>1.608699594</v>
      </c>
      <c r="M107">
        <f>Original!M105</f>
        <v>27081157.499999899</v>
      </c>
      <c r="N107">
        <f>Original!N105</f>
        <v>3.0314999999999901</v>
      </c>
      <c r="O107">
        <f>Original!P105</f>
        <v>30.68</v>
      </c>
      <c r="P107">
        <f>Original!Q105</f>
        <v>73.864023075675206</v>
      </c>
      <c r="Q107">
        <f>Original!O105</f>
        <v>38116.919999999896</v>
      </c>
      <c r="R107">
        <f>Original!R105</f>
        <v>3.5</v>
      </c>
      <c r="S107">
        <f>Original!S105</f>
        <v>0</v>
      </c>
      <c r="T107">
        <f>Original!T105</f>
        <v>0</v>
      </c>
      <c r="U107">
        <f>Original!U105</f>
        <v>0</v>
      </c>
      <c r="V107">
        <f>Original!V105</f>
        <v>0</v>
      </c>
      <c r="W107">
        <f>Original!W105</f>
        <v>0</v>
      </c>
      <c r="X107">
        <f>Original!X105</f>
        <v>0</v>
      </c>
      <c r="Y107">
        <f>Original!Y105</f>
        <v>19358321.994918399</v>
      </c>
      <c r="Z107" s="4">
        <f t="shared" si="73"/>
        <v>7.5529163817606481E-3</v>
      </c>
      <c r="AA107">
        <f>Original!Z105</f>
        <v>83266002.035615996</v>
      </c>
      <c r="AB107" s="4">
        <f t="shared" si="74"/>
        <v>3.2487379380485945E-2</v>
      </c>
      <c r="AC107">
        <f>Original!AA105</f>
        <v>15033154.7891401</v>
      </c>
      <c r="AD107" s="4">
        <f t="shared" si="75"/>
        <v>5.8653927290932238E-3</v>
      </c>
      <c r="AE107">
        <f>Original!AB105</f>
        <v>59946698.258179799</v>
      </c>
      <c r="AF107" s="4">
        <f t="shared" si="76"/>
        <v>2.3389031313019924E-2</v>
      </c>
      <c r="AG107">
        <f>Original!AD105</f>
        <v>-3894363.9000978698</v>
      </c>
      <c r="AH107" s="4">
        <f t="shared" si="77"/>
        <v>-1.5194397998601159E-3</v>
      </c>
      <c r="AI107">
        <f>Original!AE105</f>
        <v>-29107766.427336998</v>
      </c>
      <c r="AJ107" s="4">
        <f t="shared" si="78"/>
        <v>-1.1356796624377203E-2</v>
      </c>
      <c r="AK107">
        <f>Original!AC105</f>
        <v>20012157.0403823</v>
      </c>
      <c r="AL107" s="4">
        <f t="shared" si="55"/>
        <v>7.8080191446524864E-3</v>
      </c>
      <c r="AM107">
        <f>Original!AF105</f>
        <v>0</v>
      </c>
      <c r="AN107" s="4">
        <f t="shared" si="56"/>
        <v>0</v>
      </c>
      <c r="AO107">
        <f>Original!AG105</f>
        <v>0</v>
      </c>
      <c r="AP107" s="4">
        <f t="shared" si="57"/>
        <v>0</v>
      </c>
      <c r="AQ107">
        <f>Original!AH105</f>
        <v>0</v>
      </c>
      <c r="AR107" s="4">
        <f t="shared" si="58"/>
        <v>0</v>
      </c>
      <c r="AS107">
        <f>Original!AI105</f>
        <v>0</v>
      </c>
      <c r="AT107" s="4">
        <f t="shared" si="59"/>
        <v>0</v>
      </c>
      <c r="AU107">
        <f>Original!AJ105</f>
        <v>0</v>
      </c>
      <c r="AV107" s="4">
        <f t="shared" si="60"/>
        <v>0</v>
      </c>
      <c r="AW107">
        <f>Original!AK105</f>
        <v>0</v>
      </c>
      <c r="AX107" s="4">
        <f t="shared" si="61"/>
        <v>0</v>
      </c>
      <c r="AY107">
        <f>Original!AL105</f>
        <v>0</v>
      </c>
      <c r="AZ107" s="4">
        <f t="shared" si="62"/>
        <v>0</v>
      </c>
      <c r="BA107">
        <f>Original!AM105</f>
        <v>164614203.790802</v>
      </c>
      <c r="BB107">
        <f>Original!AN105</f>
        <v>168087009.872345</v>
      </c>
      <c r="BC107" s="4">
        <f t="shared" si="63"/>
        <v>6.558146572617489E-2</v>
      </c>
      <c r="BD107">
        <f>Original!AO105</f>
        <v>223972061.12764999</v>
      </c>
      <c r="BE107" s="4">
        <f t="shared" si="64"/>
        <v>8.7385789429051994E-2</v>
      </c>
      <c r="BF107">
        <f>Original!AP105</f>
        <v>0</v>
      </c>
      <c r="BG107" s="4">
        <f t="shared" si="65"/>
        <v>0</v>
      </c>
      <c r="BH107">
        <f>Original!AQ105</f>
        <v>392059070.99999601</v>
      </c>
      <c r="BI107"/>
      <c r="BJ107"/>
      <c r="BK107"/>
      <c r="BL107"/>
      <c r="BM107"/>
    </row>
    <row r="108" spans="1:65" x14ac:dyDescent="0.2">
      <c r="A108" t="str">
        <f t="shared" si="48"/>
        <v>1_10_2006</v>
      </c>
      <c r="B108">
        <v>1</v>
      </c>
      <c r="C108">
        <v>10</v>
      </c>
      <c r="D108">
        <v>2006</v>
      </c>
      <c r="E108">
        <f>Original!E107</f>
        <v>2028458449</v>
      </c>
      <c r="F108">
        <f>Original!F106</f>
        <v>2507212522.99999</v>
      </c>
      <c r="G108">
        <f>Original!G106</f>
        <v>2603647774.99999</v>
      </c>
      <c r="H108">
        <f>Original!H106</f>
        <v>96435252.000002801</v>
      </c>
      <c r="I108">
        <f>Original!I106</f>
        <v>2873139888.33179</v>
      </c>
      <c r="J108">
        <f>Original!J106</f>
        <v>106435210.506303</v>
      </c>
      <c r="K108">
        <f>Original!K106</f>
        <v>539962610.09999895</v>
      </c>
      <c r="L108">
        <f>Original!L106</f>
        <v>1.587646779</v>
      </c>
      <c r="M108">
        <f>Original!M106</f>
        <v>27655014.75</v>
      </c>
      <c r="N108">
        <f>Original!N106</f>
        <v>3.3499999999999899</v>
      </c>
      <c r="O108">
        <f>Original!P106</f>
        <v>30.18</v>
      </c>
      <c r="P108">
        <f>Original!Q106</f>
        <v>71.580004948312606</v>
      </c>
      <c r="Q108">
        <f>Original!O106</f>
        <v>36028.75</v>
      </c>
      <c r="R108">
        <f>Original!R106</f>
        <v>3.7</v>
      </c>
      <c r="S108">
        <f>Original!S106</f>
        <v>0</v>
      </c>
      <c r="T108">
        <f>Original!T106</f>
        <v>0</v>
      </c>
      <c r="U108">
        <f>Original!U106</f>
        <v>0</v>
      </c>
      <c r="V108">
        <f>Original!V106</f>
        <v>0</v>
      </c>
      <c r="W108">
        <f>Original!W106</f>
        <v>0</v>
      </c>
      <c r="X108">
        <f>Original!X106</f>
        <v>0</v>
      </c>
      <c r="Y108">
        <f>Original!Y106</f>
        <v>44149676.309830397</v>
      </c>
      <c r="Z108" s="4">
        <f t="shared" si="73"/>
        <v>1.5957495089259144E-2</v>
      </c>
      <c r="AA108">
        <f>Original!Z106</f>
        <v>7373145.4350354802</v>
      </c>
      <c r="AB108" s="4">
        <f t="shared" si="74"/>
        <v>2.6649557121616895E-3</v>
      </c>
      <c r="AC108">
        <f>Original!AA106</f>
        <v>19376763.2500461</v>
      </c>
      <c r="AD108" s="4">
        <f t="shared" si="75"/>
        <v>7.0035531458585119E-3</v>
      </c>
      <c r="AE108">
        <f>Original!AB106</f>
        <v>43893840.3088843</v>
      </c>
      <c r="AF108" s="4">
        <f t="shared" si="76"/>
        <v>1.5865025515980662E-2</v>
      </c>
      <c r="AG108">
        <f>Original!AD106</f>
        <v>-7209096.1067321496</v>
      </c>
      <c r="AH108" s="4">
        <f t="shared" si="77"/>
        <v>-2.6056615888610897E-3</v>
      </c>
      <c r="AI108">
        <f>Original!AE106</f>
        <v>-41297937.7779034</v>
      </c>
      <c r="AJ108" s="4">
        <f t="shared" si="78"/>
        <v>-1.4926760383533938E-2</v>
      </c>
      <c r="AK108">
        <f>Original!AC106</f>
        <v>36769379.771979101</v>
      </c>
      <c r="AL108" s="4">
        <f t="shared" si="55"/>
        <v>1.3289954676651059E-2</v>
      </c>
      <c r="AM108">
        <f>Original!AF106</f>
        <v>-6932021.81330577</v>
      </c>
      <c r="AN108" s="4">
        <f t="shared" si="56"/>
        <v>-2.5055156297903339E-3</v>
      </c>
      <c r="AO108">
        <f>Original!AG106</f>
        <v>0</v>
      </c>
      <c r="AP108" s="4">
        <f t="shared" si="57"/>
        <v>0</v>
      </c>
      <c r="AQ108">
        <f>Original!AH106</f>
        <v>0</v>
      </c>
      <c r="AR108" s="4">
        <f t="shared" si="58"/>
        <v>0</v>
      </c>
      <c r="AS108">
        <f>Original!AI106</f>
        <v>0</v>
      </c>
      <c r="AT108" s="4">
        <f t="shared" si="59"/>
        <v>0</v>
      </c>
      <c r="AU108">
        <f>Original!AJ106</f>
        <v>0</v>
      </c>
      <c r="AV108" s="4">
        <f t="shared" si="60"/>
        <v>0</v>
      </c>
      <c r="AW108">
        <f>Original!AK106</f>
        <v>0</v>
      </c>
      <c r="AX108" s="4">
        <f t="shared" si="61"/>
        <v>0</v>
      </c>
      <c r="AY108">
        <f>Original!AL106</f>
        <v>0</v>
      </c>
      <c r="AZ108" s="4">
        <f t="shared" si="62"/>
        <v>0</v>
      </c>
      <c r="BA108">
        <f>Original!AM106</f>
        <v>96123749.377834097</v>
      </c>
      <c r="BB108">
        <f>Original!AN106</f>
        <v>96452539.661472693</v>
      </c>
      <c r="BC108" s="4">
        <f t="shared" si="63"/>
        <v>3.4861884766566612E-2</v>
      </c>
      <c r="BD108">
        <f>Original!AO106</f>
        <v>-17287.661469921401</v>
      </c>
      <c r="BE108" s="4">
        <f t="shared" si="64"/>
        <v>-6.2484664910129893E-6</v>
      </c>
      <c r="BF108">
        <f>Original!AP106</f>
        <v>0</v>
      </c>
      <c r="BG108" s="4">
        <f t="shared" si="65"/>
        <v>0</v>
      </c>
      <c r="BH108">
        <f>Original!AQ106</f>
        <v>96435252.000002801</v>
      </c>
      <c r="BI108"/>
      <c r="BJ108"/>
      <c r="BK108"/>
      <c r="BL108"/>
      <c r="BM108"/>
    </row>
    <row r="109" spans="1:65" x14ac:dyDescent="0.2">
      <c r="A109" t="str">
        <f t="shared" si="48"/>
        <v>1_10_2007</v>
      </c>
      <c r="B109">
        <v>1</v>
      </c>
      <c r="C109">
        <v>10</v>
      </c>
      <c r="D109">
        <v>2007</v>
      </c>
      <c r="E109">
        <f>Original!E108</f>
        <v>2028458449</v>
      </c>
      <c r="F109">
        <f>Original!F107</f>
        <v>2603647774.99999</v>
      </c>
      <c r="G109">
        <f>Original!G107</f>
        <v>2751026060</v>
      </c>
      <c r="H109">
        <f>Original!H107</f>
        <v>147378285.00000399</v>
      </c>
      <c r="I109">
        <f>Original!I107</f>
        <v>2916663751.9642901</v>
      </c>
      <c r="J109">
        <f>Original!J107</f>
        <v>43523863.632496797</v>
      </c>
      <c r="K109">
        <f>Original!K107</f>
        <v>543107372.799999</v>
      </c>
      <c r="L109">
        <f>Original!L107</f>
        <v>1.5239354949999999</v>
      </c>
      <c r="M109">
        <f>Original!M107</f>
        <v>27714120</v>
      </c>
      <c r="N109">
        <f>Original!N107</f>
        <v>3.4605999999999901</v>
      </c>
      <c r="O109">
        <f>Original!P107</f>
        <v>30.4</v>
      </c>
      <c r="P109">
        <f>Original!Q107</f>
        <v>71.140340863312602</v>
      </c>
      <c r="Q109">
        <f>Original!O107</f>
        <v>36660.58</v>
      </c>
      <c r="R109">
        <f>Original!R107</f>
        <v>3.5999999999999899</v>
      </c>
      <c r="S109">
        <f>Original!S107</f>
        <v>0</v>
      </c>
      <c r="T109">
        <f>Original!T107</f>
        <v>0</v>
      </c>
      <c r="U109">
        <f>Original!U107</f>
        <v>0</v>
      </c>
      <c r="V109">
        <f>Original!V107</f>
        <v>0</v>
      </c>
      <c r="W109">
        <f>Original!W107</f>
        <v>0</v>
      </c>
      <c r="X109">
        <f>Original!X107</f>
        <v>0</v>
      </c>
      <c r="Y109">
        <f>Original!Y107</f>
        <v>11806220.396052901</v>
      </c>
      <c r="Z109" s="4">
        <f t="shared" si="73"/>
        <v>4.1091700560768234E-3</v>
      </c>
      <c r="AA109">
        <f>Original!Z107</f>
        <v>23628620.241026301</v>
      </c>
      <c r="AB109" s="4">
        <f t="shared" si="74"/>
        <v>8.2239713899714129E-3</v>
      </c>
      <c r="AC109">
        <f>Original!AA107</f>
        <v>2041657.2678652001</v>
      </c>
      <c r="AD109" s="4">
        <f t="shared" si="75"/>
        <v>7.1060141420772676E-4</v>
      </c>
      <c r="AE109">
        <f>Original!AB107</f>
        <v>14963773.0985542</v>
      </c>
      <c r="AF109" s="4">
        <f t="shared" si="76"/>
        <v>5.2081602985375366E-3</v>
      </c>
      <c r="AG109">
        <f>Original!AD107</f>
        <v>3300842.8334332001</v>
      </c>
      <c r="AH109" s="4">
        <f t="shared" si="77"/>
        <v>1.1488625551572932E-3</v>
      </c>
      <c r="AI109">
        <f>Original!AE107</f>
        <v>-8310906.5375026502</v>
      </c>
      <c r="AJ109" s="4">
        <f t="shared" si="78"/>
        <v>-2.8926216127708806E-3</v>
      </c>
      <c r="AK109">
        <f>Original!AC107</f>
        <v>-11670308.708928799</v>
      </c>
      <c r="AL109" s="4">
        <f t="shared" si="55"/>
        <v>-4.0618658201515018E-3</v>
      </c>
      <c r="AM109">
        <f>Original!AF107</f>
        <v>3606805.4339993899</v>
      </c>
      <c r="AN109" s="4">
        <f t="shared" si="56"/>
        <v>1.2553532282389434E-3</v>
      </c>
      <c r="AO109">
        <f>Original!AG107</f>
        <v>0</v>
      </c>
      <c r="AP109" s="4">
        <f t="shared" si="57"/>
        <v>0</v>
      </c>
      <c r="AQ109">
        <f>Original!AH107</f>
        <v>0</v>
      </c>
      <c r="AR109" s="4">
        <f t="shared" si="58"/>
        <v>0</v>
      </c>
      <c r="AS109">
        <f>Original!AI107</f>
        <v>0</v>
      </c>
      <c r="AT109" s="4">
        <f t="shared" si="59"/>
        <v>0</v>
      </c>
      <c r="AU109">
        <f>Original!AJ107</f>
        <v>0</v>
      </c>
      <c r="AV109" s="4">
        <f t="shared" si="60"/>
        <v>0</v>
      </c>
      <c r="AW109">
        <f>Original!AK107</f>
        <v>0</v>
      </c>
      <c r="AX109" s="4">
        <f t="shared" si="61"/>
        <v>0</v>
      </c>
      <c r="AY109">
        <f>Original!AL107</f>
        <v>0</v>
      </c>
      <c r="AZ109" s="4">
        <f t="shared" si="62"/>
        <v>0</v>
      </c>
      <c r="BA109">
        <f>Original!AM107</f>
        <v>39366704.024499796</v>
      </c>
      <c r="BB109">
        <f>Original!AN107</f>
        <v>39441452.595595904</v>
      </c>
      <c r="BC109" s="4">
        <f t="shared" si="63"/>
        <v>1.3727647844705711E-2</v>
      </c>
      <c r="BD109">
        <f>Original!AO107</f>
        <v>107936832.40440799</v>
      </c>
      <c r="BE109" s="4">
        <f t="shared" si="64"/>
        <v>3.7567552085700416E-2</v>
      </c>
      <c r="BF109">
        <f>Original!AP107</f>
        <v>0</v>
      </c>
      <c r="BG109" s="4">
        <f t="shared" si="65"/>
        <v>0</v>
      </c>
      <c r="BH109">
        <f>Original!AQ107</f>
        <v>147378285.00000399</v>
      </c>
      <c r="BI109"/>
      <c r="BJ109"/>
      <c r="BK109"/>
      <c r="BL109"/>
      <c r="BM109"/>
    </row>
    <row r="110" spans="1:65" x14ac:dyDescent="0.2">
      <c r="A110" t="str">
        <f t="shared" si="48"/>
        <v>1_10_2008</v>
      </c>
      <c r="B110">
        <v>1</v>
      </c>
      <c r="C110">
        <v>10</v>
      </c>
      <c r="D110">
        <v>2008</v>
      </c>
      <c r="E110">
        <f>Original!E109</f>
        <v>2028458449</v>
      </c>
      <c r="F110">
        <f>Original!F108</f>
        <v>2751026060</v>
      </c>
      <c r="G110">
        <f>Original!G108</f>
        <v>2818659238.99999</v>
      </c>
      <c r="H110">
        <f>Original!H108</f>
        <v>67633178.999994695</v>
      </c>
      <c r="I110">
        <f>Original!I108</f>
        <v>3016123035.27456</v>
      </c>
      <c r="J110">
        <f>Original!J108</f>
        <v>99459283.310274601</v>
      </c>
      <c r="K110">
        <f>Original!K108</f>
        <v>558408346.89999902</v>
      </c>
      <c r="L110">
        <f>Original!L108</f>
        <v>1.54893287999999</v>
      </c>
      <c r="M110">
        <f>Original!M108</f>
        <v>27956797.669999901</v>
      </c>
      <c r="N110">
        <f>Original!N108</f>
        <v>3.9195000000000002</v>
      </c>
      <c r="O110">
        <f>Original!P108</f>
        <v>30.42</v>
      </c>
      <c r="P110">
        <f>Original!Q108</f>
        <v>69.981314054055801</v>
      </c>
      <c r="Q110">
        <f>Original!O108</f>
        <v>36716.94</v>
      </c>
      <c r="R110">
        <f>Original!R108</f>
        <v>3.7</v>
      </c>
      <c r="S110">
        <f>Original!S108</f>
        <v>0</v>
      </c>
      <c r="T110">
        <f>Original!T108</f>
        <v>0</v>
      </c>
      <c r="U110">
        <f>Original!U108</f>
        <v>0</v>
      </c>
      <c r="V110">
        <f>Original!V108</f>
        <v>0</v>
      </c>
      <c r="W110">
        <f>Original!W108</f>
        <v>0</v>
      </c>
      <c r="X110">
        <f>Original!X108</f>
        <v>0</v>
      </c>
      <c r="Y110">
        <f>Original!Y108</f>
        <v>60196751.8065845</v>
      </c>
      <c r="Z110" s="4">
        <f t="shared" si="73"/>
        <v>2.063890695869337E-2</v>
      </c>
      <c r="AA110">
        <f>Original!Z108</f>
        <v>-9807837.9691409301</v>
      </c>
      <c r="AB110" s="4">
        <f t="shared" si="74"/>
        <v>-3.3626906641314514E-3</v>
      </c>
      <c r="AC110">
        <f>Original!AA108</f>
        <v>8819948.5045502093</v>
      </c>
      <c r="AD110" s="4">
        <f t="shared" si="75"/>
        <v>3.0239853663660147E-3</v>
      </c>
      <c r="AE110">
        <f>Original!AB108</f>
        <v>62180765.799574398</v>
      </c>
      <c r="AF110" s="4">
        <f t="shared" si="76"/>
        <v>2.1319141007494408E-2</v>
      </c>
      <c r="AG110">
        <f>Original!AD108</f>
        <v>316879.75669611699</v>
      </c>
      <c r="AH110" s="4">
        <f t="shared" si="77"/>
        <v>1.0864459658152486E-4</v>
      </c>
      <c r="AI110">
        <f>Original!AE108</f>
        <v>-23088650.972821102</v>
      </c>
      <c r="AJ110" s="4">
        <f t="shared" si="78"/>
        <v>-7.9161168157527769E-3</v>
      </c>
      <c r="AK110">
        <f>Original!AC108</f>
        <v>-1091820.8906646401</v>
      </c>
      <c r="AL110" s="4">
        <f t="shared" si="55"/>
        <v>-3.7433896517187823E-4</v>
      </c>
      <c r="AM110">
        <f>Original!AF108</f>
        <v>-3805695.00836031</v>
      </c>
      <c r="AN110" s="4">
        <f t="shared" si="56"/>
        <v>-1.304811021084375E-3</v>
      </c>
      <c r="AO110">
        <f>Original!AG108</f>
        <v>0</v>
      </c>
      <c r="AP110" s="4">
        <f t="shared" si="57"/>
        <v>0</v>
      </c>
      <c r="AQ110">
        <f>Original!AH108</f>
        <v>0</v>
      </c>
      <c r="AR110" s="4">
        <f t="shared" si="58"/>
        <v>0</v>
      </c>
      <c r="AS110">
        <f>Original!AI108</f>
        <v>0</v>
      </c>
      <c r="AT110" s="4">
        <f t="shared" si="59"/>
        <v>0</v>
      </c>
      <c r="AU110">
        <f>Original!AJ108</f>
        <v>0</v>
      </c>
      <c r="AV110" s="4">
        <f t="shared" si="60"/>
        <v>0</v>
      </c>
      <c r="AW110">
        <f>Original!AK108</f>
        <v>0</v>
      </c>
      <c r="AX110" s="4">
        <f t="shared" si="61"/>
        <v>0</v>
      </c>
      <c r="AY110">
        <f>Original!AL108</f>
        <v>0</v>
      </c>
      <c r="AZ110" s="4">
        <f t="shared" si="62"/>
        <v>0</v>
      </c>
      <c r="BA110">
        <f>Original!AM108</f>
        <v>93720341.026418194</v>
      </c>
      <c r="BB110">
        <f>Original!AN108</f>
        <v>93810978.420538694</v>
      </c>
      <c r="BC110" s="4">
        <f t="shared" si="63"/>
        <v>3.2163796172033771E-2</v>
      </c>
      <c r="BD110">
        <f>Original!AO108</f>
        <v>-26177799.420543902</v>
      </c>
      <c r="BE110" s="4">
        <f t="shared" si="64"/>
        <v>-8.9752544848249634E-3</v>
      </c>
      <c r="BF110">
        <f>Original!AP108</f>
        <v>0</v>
      </c>
      <c r="BG110" s="4">
        <f t="shared" si="65"/>
        <v>0</v>
      </c>
      <c r="BH110">
        <f>Original!AQ108</f>
        <v>67633178.999994695</v>
      </c>
      <c r="BI110"/>
      <c r="BJ110"/>
      <c r="BK110"/>
      <c r="BL110"/>
      <c r="BM110"/>
    </row>
    <row r="111" spans="1:65" x14ac:dyDescent="0.2">
      <c r="A111" t="str">
        <f t="shared" si="48"/>
        <v>1_10_2009</v>
      </c>
      <c r="B111">
        <v>1</v>
      </c>
      <c r="C111">
        <v>10</v>
      </c>
      <c r="D111">
        <v>2009</v>
      </c>
      <c r="E111">
        <f>Original!E110</f>
        <v>2028458449</v>
      </c>
      <c r="F111">
        <f>Original!F109</f>
        <v>2818659238.99999</v>
      </c>
      <c r="G111">
        <f>Original!G109</f>
        <v>2717269399.99999</v>
      </c>
      <c r="H111">
        <f>Original!H109</f>
        <v>-101389838.999999</v>
      </c>
      <c r="I111">
        <f>Original!I109</f>
        <v>2830355040.5248799</v>
      </c>
      <c r="J111">
        <f>Original!J109</f>
        <v>-185767994.74967501</v>
      </c>
      <c r="K111">
        <f>Original!K109</f>
        <v>562176551.29999995</v>
      </c>
      <c r="L111">
        <f>Original!L109</f>
        <v>1.632493051</v>
      </c>
      <c r="M111">
        <f>Original!M109</f>
        <v>27734538</v>
      </c>
      <c r="N111">
        <f>Original!N109</f>
        <v>2.84309999999999</v>
      </c>
      <c r="O111">
        <f>Original!P109</f>
        <v>30.61</v>
      </c>
      <c r="P111">
        <f>Original!Q109</f>
        <v>69.306750843060897</v>
      </c>
      <c r="Q111">
        <f>Original!O109</f>
        <v>35494.29</v>
      </c>
      <c r="R111">
        <f>Original!R109</f>
        <v>3.9</v>
      </c>
      <c r="S111">
        <f>Original!S109</f>
        <v>0</v>
      </c>
      <c r="T111">
        <f>Original!T109</f>
        <v>0</v>
      </c>
      <c r="U111">
        <f>Original!U109</f>
        <v>0</v>
      </c>
      <c r="V111">
        <f>Original!V109</f>
        <v>0</v>
      </c>
      <c r="W111">
        <f>Original!W109</f>
        <v>0</v>
      </c>
      <c r="X111">
        <f>Original!X109</f>
        <v>0</v>
      </c>
      <c r="Y111">
        <f>Original!Y109</f>
        <v>14807626.596445899</v>
      </c>
      <c r="Z111" s="4">
        <f t="shared" si="73"/>
        <v>4.9094902373894534E-3</v>
      </c>
      <c r="AA111">
        <f>Original!Z109</f>
        <v>-32756973.724565402</v>
      </c>
      <c r="AB111" s="4">
        <f t="shared" si="74"/>
        <v>-1.0860622508253715E-2</v>
      </c>
      <c r="AC111">
        <f>Original!AA109</f>
        <v>-8248094.1382169202</v>
      </c>
      <c r="AD111" s="4">
        <f t="shared" si="75"/>
        <v>-2.7346676649966603E-3</v>
      </c>
      <c r="AE111">
        <f>Original!AB109</f>
        <v>-154469359.44224599</v>
      </c>
      <c r="AF111" s="4">
        <f t="shared" si="76"/>
        <v>-5.1214541859093798E-2</v>
      </c>
      <c r="AG111">
        <f>Original!AD109</f>
        <v>3085876.8181163399</v>
      </c>
      <c r="AH111" s="4">
        <f t="shared" si="77"/>
        <v>1.0231269686368845E-3</v>
      </c>
      <c r="AI111">
        <f>Original!AE109</f>
        <v>-13792396.6385732</v>
      </c>
      <c r="AJ111" s="4">
        <f t="shared" si="78"/>
        <v>-4.5728892612358794E-3</v>
      </c>
      <c r="AK111">
        <f>Original!AC109</f>
        <v>24775239.325081799</v>
      </c>
      <c r="AL111" s="4">
        <f t="shared" si="55"/>
        <v>8.2142668038827169E-3</v>
      </c>
      <c r="AM111">
        <f>Original!AF109</f>
        <v>-7793119.7095507896</v>
      </c>
      <c r="AN111" s="4">
        <f t="shared" si="56"/>
        <v>-2.5838202282889881E-3</v>
      </c>
      <c r="AO111">
        <f>Original!AG109</f>
        <v>0</v>
      </c>
      <c r="AP111" s="4">
        <f t="shared" si="57"/>
        <v>0</v>
      </c>
      <c r="AQ111">
        <f>Original!AH109</f>
        <v>0</v>
      </c>
      <c r="AR111" s="4">
        <f t="shared" si="58"/>
        <v>0</v>
      </c>
      <c r="AS111">
        <f>Original!AI109</f>
        <v>0</v>
      </c>
      <c r="AT111" s="4">
        <f t="shared" si="59"/>
        <v>0</v>
      </c>
      <c r="AU111">
        <f>Original!AJ109</f>
        <v>0</v>
      </c>
      <c r="AV111" s="4">
        <f t="shared" si="60"/>
        <v>0</v>
      </c>
      <c r="AW111">
        <f>Original!AK109</f>
        <v>0</v>
      </c>
      <c r="AX111" s="4">
        <f t="shared" si="61"/>
        <v>0</v>
      </c>
      <c r="AY111">
        <f>Original!AL109</f>
        <v>0</v>
      </c>
      <c r="AZ111" s="4">
        <f t="shared" si="62"/>
        <v>0</v>
      </c>
      <c r="BA111">
        <f>Original!AM109</f>
        <v>-174391200.913508</v>
      </c>
      <c r="BB111">
        <f>Original!AN109</f>
        <v>-173605873.69540399</v>
      </c>
      <c r="BC111" s="4">
        <f t="shared" si="63"/>
        <v>-5.7559281125148305E-2</v>
      </c>
      <c r="BD111">
        <f>Original!AO109</f>
        <v>72216034.695404693</v>
      </c>
      <c r="BE111" s="4">
        <f t="shared" si="64"/>
        <v>2.3943331837201001E-2</v>
      </c>
      <c r="BF111">
        <f>Original!AP109</f>
        <v>0</v>
      </c>
      <c r="BG111" s="4">
        <f t="shared" si="65"/>
        <v>0</v>
      </c>
      <c r="BH111">
        <f>Original!AQ109</f>
        <v>-101389838.999999</v>
      </c>
      <c r="BI111"/>
      <c r="BJ111"/>
      <c r="BK111"/>
      <c r="BL111"/>
      <c r="BM111"/>
    </row>
    <row r="112" spans="1:65" x14ac:dyDescent="0.2">
      <c r="A112" t="str">
        <f t="shared" si="48"/>
        <v>1_10_2010</v>
      </c>
      <c r="B112">
        <v>1</v>
      </c>
      <c r="C112">
        <v>10</v>
      </c>
      <c r="D112">
        <v>2010</v>
      </c>
      <c r="E112">
        <f>Original!E111</f>
        <v>2028458449</v>
      </c>
      <c r="F112">
        <f>Original!F110</f>
        <v>2717269399.99999</v>
      </c>
      <c r="G112">
        <f>Original!G110</f>
        <v>2812782058</v>
      </c>
      <c r="H112">
        <f>Original!H110</f>
        <v>95512658.000002801</v>
      </c>
      <c r="I112">
        <f>Original!I110</f>
        <v>2868822138.7670398</v>
      </c>
      <c r="J112">
        <f>Original!J110</f>
        <v>38467098.2421574</v>
      </c>
      <c r="K112">
        <f>Original!K110</f>
        <v>552453534.09999895</v>
      </c>
      <c r="L112">
        <f>Original!L110</f>
        <v>1.6339541179999999</v>
      </c>
      <c r="M112">
        <f>Original!M110</f>
        <v>27553600.749999899</v>
      </c>
      <c r="N112">
        <f>Original!N110</f>
        <v>3.2889999999999899</v>
      </c>
      <c r="O112">
        <f>Original!P110</f>
        <v>30.93</v>
      </c>
      <c r="P112">
        <f>Original!Q110</f>
        <v>69.408651159993099</v>
      </c>
      <c r="Q112">
        <f>Original!O110</f>
        <v>35213</v>
      </c>
      <c r="R112">
        <f>Original!R110</f>
        <v>3.9</v>
      </c>
      <c r="S112">
        <f>Original!S110</f>
        <v>0</v>
      </c>
      <c r="T112">
        <f>Original!T110</f>
        <v>0</v>
      </c>
      <c r="U112">
        <f>Original!U110</f>
        <v>0</v>
      </c>
      <c r="V112">
        <f>Original!V110</f>
        <v>0</v>
      </c>
      <c r="W112">
        <f>Original!W110</f>
        <v>0</v>
      </c>
      <c r="X112">
        <f>Original!X110</f>
        <v>0</v>
      </c>
      <c r="Y112">
        <f>Original!Y110</f>
        <v>-36684202.761617899</v>
      </c>
      <c r="Z112" s="4">
        <f t="shared" si="73"/>
        <v>-1.2960989782686392E-2</v>
      </c>
      <c r="AA112">
        <f>Original!Z110</f>
        <v>-546324.70587294805</v>
      </c>
      <c r="AB112" s="4">
        <f t="shared" si="74"/>
        <v>-1.9302338330375469E-4</v>
      </c>
      <c r="AC112">
        <f>Original!AA110</f>
        <v>-6521994.7406336404</v>
      </c>
      <c r="AD112" s="4">
        <f t="shared" si="75"/>
        <v>-2.3043026925074948E-3</v>
      </c>
      <c r="AE112">
        <f>Original!AB110</f>
        <v>68944064.878573</v>
      </c>
      <c r="AF112" s="4">
        <f t="shared" si="76"/>
        <v>2.4358804422567267E-2</v>
      </c>
      <c r="AG112">
        <f>Original!AD110</f>
        <v>5012191.97484871</v>
      </c>
      <c r="AH112" s="4">
        <f t="shared" si="77"/>
        <v>1.7708704042723967E-3</v>
      </c>
      <c r="AI112">
        <f>Original!AE110</f>
        <v>2014226.8748404901</v>
      </c>
      <c r="AJ112" s="4">
        <f t="shared" si="78"/>
        <v>7.1165166419084945E-4</v>
      </c>
      <c r="AK112">
        <f>Original!AC110</f>
        <v>5592500.4522478404</v>
      </c>
      <c r="AL112" s="4">
        <f t="shared" si="55"/>
        <v>1.9759006810717039E-3</v>
      </c>
      <c r="AM112">
        <f>Original!AF110</f>
        <v>0</v>
      </c>
      <c r="AN112" s="4">
        <f t="shared" si="56"/>
        <v>0</v>
      </c>
      <c r="AO112">
        <f>Original!AG110</f>
        <v>0</v>
      </c>
      <c r="AP112" s="4">
        <f t="shared" si="57"/>
        <v>0</v>
      </c>
      <c r="AQ112">
        <f>Original!AH110</f>
        <v>0</v>
      </c>
      <c r="AR112" s="4">
        <f t="shared" si="58"/>
        <v>0</v>
      </c>
      <c r="AS112">
        <f>Original!AI110</f>
        <v>0</v>
      </c>
      <c r="AT112" s="4">
        <f t="shared" si="59"/>
        <v>0</v>
      </c>
      <c r="AU112">
        <f>Original!AJ110</f>
        <v>0</v>
      </c>
      <c r="AV112" s="4">
        <f t="shared" si="60"/>
        <v>0</v>
      </c>
      <c r="AW112">
        <f>Original!AK110</f>
        <v>0</v>
      </c>
      <c r="AX112" s="4">
        <f t="shared" si="61"/>
        <v>0</v>
      </c>
      <c r="AY112">
        <f>Original!AL110</f>
        <v>0</v>
      </c>
      <c r="AZ112" s="4">
        <f t="shared" si="62"/>
        <v>0</v>
      </c>
      <c r="BA112">
        <f>Original!AM110</f>
        <v>37810461.972385503</v>
      </c>
      <c r="BB112">
        <f>Original!AN110</f>
        <v>36930161.574649699</v>
      </c>
      <c r="BC112" s="4">
        <f t="shared" si="63"/>
        <v>1.3047890121870055E-2</v>
      </c>
      <c r="BD112">
        <f>Original!AO110</f>
        <v>58582496.425353102</v>
      </c>
      <c r="BE112" s="4">
        <f t="shared" si="64"/>
        <v>2.0697932092112788E-2</v>
      </c>
      <c r="BF112">
        <f>Original!AP110</f>
        <v>0</v>
      </c>
      <c r="BG112" s="4">
        <f t="shared" si="65"/>
        <v>0</v>
      </c>
      <c r="BH112">
        <f>Original!AQ110</f>
        <v>95512658.000002801</v>
      </c>
      <c r="BI112"/>
      <c r="BJ112"/>
      <c r="BK112"/>
      <c r="BL112"/>
      <c r="BM112"/>
    </row>
    <row r="113" spans="1:65" x14ac:dyDescent="0.2">
      <c r="A113" t="str">
        <f t="shared" si="48"/>
        <v>1_10_2011</v>
      </c>
      <c r="B113">
        <v>1</v>
      </c>
      <c r="C113">
        <v>10</v>
      </c>
      <c r="D113">
        <v>2011</v>
      </c>
      <c r="E113">
        <f>Original!E112</f>
        <v>2028458449</v>
      </c>
      <c r="F113">
        <f>Original!F111</f>
        <v>2812782058</v>
      </c>
      <c r="G113">
        <f>Original!G111</f>
        <v>2875478446.99999</v>
      </c>
      <c r="H113">
        <f>Original!H111</f>
        <v>62696388.999994203</v>
      </c>
      <c r="I113">
        <f>Original!I111</f>
        <v>2915535531.2719998</v>
      </c>
      <c r="J113">
        <f>Original!J111</f>
        <v>46713392.504953802</v>
      </c>
      <c r="K113">
        <f>Original!K111</f>
        <v>542784230.60000002</v>
      </c>
      <c r="L113">
        <f>Original!L111</f>
        <v>1.7383207569999899</v>
      </c>
      <c r="M113">
        <f>Original!M111</f>
        <v>27682634.670000002</v>
      </c>
      <c r="N113">
        <f>Original!N111</f>
        <v>4.0655999999999999</v>
      </c>
      <c r="O113">
        <f>Original!P111</f>
        <v>31.299999999999901</v>
      </c>
      <c r="P113">
        <f>Original!Q111</f>
        <v>68.613917826660796</v>
      </c>
      <c r="Q113">
        <f>Original!O111</f>
        <v>34147.68</v>
      </c>
      <c r="R113">
        <f>Original!R111</f>
        <v>3.8999999999999901</v>
      </c>
      <c r="S113">
        <f>Original!S111</f>
        <v>0</v>
      </c>
      <c r="T113">
        <f>Original!T111</f>
        <v>0</v>
      </c>
      <c r="U113">
        <f>Original!U111</f>
        <v>0</v>
      </c>
      <c r="V113">
        <f>Original!V111</f>
        <v>0</v>
      </c>
      <c r="W113">
        <f>Original!W111</f>
        <v>0</v>
      </c>
      <c r="X113">
        <f>Original!X111</f>
        <v>0</v>
      </c>
      <c r="Y113">
        <f>Original!Y111</f>
        <v>-38429403.246041499</v>
      </c>
      <c r="Z113" s="4">
        <f t="shared" si="73"/>
        <v>-1.3395533562968688E-2</v>
      </c>
      <c r="AA113">
        <f>Original!Z111</f>
        <v>-39332295.376102701</v>
      </c>
      <c r="AB113" s="4">
        <f t="shared" si="74"/>
        <v>-1.371025928885466E-2</v>
      </c>
      <c r="AC113">
        <f>Original!AA111</f>
        <v>4829043.62001401</v>
      </c>
      <c r="AD113" s="4">
        <f t="shared" si="75"/>
        <v>1.6832844235123731E-3</v>
      </c>
      <c r="AE113">
        <f>Original!AB111</f>
        <v>108899241.25763699</v>
      </c>
      <c r="AF113" s="4">
        <f t="shared" si="76"/>
        <v>3.7959565281533846E-2</v>
      </c>
      <c r="AG113">
        <f>Original!AD111</f>
        <v>5999918.8364999704</v>
      </c>
      <c r="AH113" s="4">
        <f t="shared" si="77"/>
        <v>2.0914223839190709E-3</v>
      </c>
      <c r="AI113">
        <f>Original!AE111</f>
        <v>-16208485.5480722</v>
      </c>
      <c r="AJ113" s="4">
        <f t="shared" si="78"/>
        <v>-5.6498746747117171E-3</v>
      </c>
      <c r="AK113">
        <f>Original!AC111</f>
        <v>22417959.910066601</v>
      </c>
      <c r="AL113" s="4">
        <f t="shared" si="55"/>
        <v>7.8143428995223023E-3</v>
      </c>
      <c r="AM113">
        <f>Original!AF111</f>
        <v>0</v>
      </c>
      <c r="AN113" s="4">
        <f t="shared" si="56"/>
        <v>0</v>
      </c>
      <c r="AO113">
        <f>Original!AG111</f>
        <v>0</v>
      </c>
      <c r="AP113" s="4">
        <f t="shared" si="57"/>
        <v>0</v>
      </c>
      <c r="AQ113">
        <f>Original!AH111</f>
        <v>0</v>
      </c>
      <c r="AR113" s="4">
        <f t="shared" si="58"/>
        <v>0</v>
      </c>
      <c r="AS113">
        <f>Original!AI111</f>
        <v>0</v>
      </c>
      <c r="AT113" s="4">
        <f t="shared" si="59"/>
        <v>0</v>
      </c>
      <c r="AU113">
        <f>Original!AJ111</f>
        <v>0</v>
      </c>
      <c r="AV113" s="4">
        <f t="shared" si="60"/>
        <v>0</v>
      </c>
      <c r="AW113">
        <f>Original!AK111</f>
        <v>0</v>
      </c>
      <c r="AX113" s="4">
        <f t="shared" si="61"/>
        <v>0</v>
      </c>
      <c r="AY113">
        <f>Original!AL111</f>
        <v>0</v>
      </c>
      <c r="AZ113" s="4">
        <f t="shared" si="62"/>
        <v>0</v>
      </c>
      <c r="BA113">
        <f>Original!AM111</f>
        <v>48175979.4540013</v>
      </c>
      <c r="BB113">
        <f>Original!AN111</f>
        <v>45800884.805886403</v>
      </c>
      <c r="BC113" s="4">
        <f t="shared" si="63"/>
        <v>1.5965048577591734E-2</v>
      </c>
      <c r="BD113">
        <f>Original!AO111</f>
        <v>16895504.194107801</v>
      </c>
      <c r="BE113" s="4">
        <f t="shared" si="64"/>
        <v>5.8893522765998798E-3</v>
      </c>
      <c r="BF113">
        <f>Original!AP111</f>
        <v>0</v>
      </c>
      <c r="BG113" s="4">
        <f t="shared" si="65"/>
        <v>0</v>
      </c>
      <c r="BH113">
        <f>Original!AQ111</f>
        <v>62696388.999994203</v>
      </c>
      <c r="BI113"/>
      <c r="BJ113"/>
      <c r="BK113"/>
      <c r="BL113"/>
      <c r="BM113"/>
    </row>
    <row r="114" spans="1:65" x14ac:dyDescent="0.2">
      <c r="A114" t="str">
        <f t="shared" si="48"/>
        <v>1_10_2012</v>
      </c>
      <c r="B114">
        <v>1</v>
      </c>
      <c r="C114">
        <v>10</v>
      </c>
      <c r="D114">
        <v>2012</v>
      </c>
      <c r="E114">
        <f>Original!E113</f>
        <v>2028458449</v>
      </c>
      <c r="F114">
        <f>Original!F112</f>
        <v>2875478446.99999</v>
      </c>
      <c r="G114">
        <f>Original!G112</f>
        <v>2926682201</v>
      </c>
      <c r="H114">
        <f>Original!H112</f>
        <v>51203754.0000076</v>
      </c>
      <c r="I114">
        <f>Original!I112</f>
        <v>2910159645.6638799</v>
      </c>
      <c r="J114">
        <f>Original!J112</f>
        <v>-5375885.6081161499</v>
      </c>
      <c r="K114">
        <f>Original!K112</f>
        <v>541132314.10000002</v>
      </c>
      <c r="L114">
        <f>Original!L112</f>
        <v>1.69722137399999</v>
      </c>
      <c r="M114">
        <f>Original!M112</f>
        <v>27909105.420000002</v>
      </c>
      <c r="N114">
        <f>Original!N112</f>
        <v>4.1093000000000002</v>
      </c>
      <c r="O114">
        <f>Original!P112</f>
        <v>31.509999999999899</v>
      </c>
      <c r="P114">
        <f>Original!Q112</f>
        <v>68.630248062319694</v>
      </c>
      <c r="Q114">
        <f>Original!O112</f>
        <v>33963.31</v>
      </c>
      <c r="R114">
        <f>Original!R112</f>
        <v>4.0999999999999996</v>
      </c>
      <c r="S114">
        <f>Original!S112</f>
        <v>0</v>
      </c>
      <c r="T114">
        <f>Original!T112</f>
        <v>1</v>
      </c>
      <c r="U114">
        <f>Original!U112</f>
        <v>0</v>
      </c>
      <c r="V114">
        <f>Original!V112</f>
        <v>0</v>
      </c>
      <c r="W114">
        <f>Original!W112</f>
        <v>0</v>
      </c>
      <c r="X114">
        <f>Original!X112</f>
        <v>0</v>
      </c>
      <c r="Y114">
        <f>Original!Y112</f>
        <v>-6820251.9957456104</v>
      </c>
      <c r="Z114" s="4">
        <f t="shared" si="73"/>
        <v>-2.3392793271053182E-3</v>
      </c>
      <c r="AA114">
        <f>Original!Z112</f>
        <v>15801954.7766228</v>
      </c>
      <c r="AB114" s="4">
        <f t="shared" si="74"/>
        <v>5.4199150060533366E-3</v>
      </c>
      <c r="AC114">
        <f>Original!AA112</f>
        <v>8614617.6699347496</v>
      </c>
      <c r="AD114" s="4">
        <f t="shared" si="75"/>
        <v>2.9547290978053473E-3</v>
      </c>
      <c r="AE114">
        <f>Original!AB112</f>
        <v>5643276.0883533498</v>
      </c>
      <c r="AF114" s="4">
        <f t="shared" si="76"/>
        <v>1.9355881716493031E-3</v>
      </c>
      <c r="AG114">
        <f>Original!AD112</f>
        <v>3479660.2096668999</v>
      </c>
      <c r="AH114" s="4">
        <f t="shared" si="77"/>
        <v>1.1934892140205823E-3</v>
      </c>
      <c r="AI114">
        <f>Original!AE112</f>
        <v>341481.82496242999</v>
      </c>
      <c r="AJ114" s="4">
        <f t="shared" si="78"/>
        <v>1.1712490597343093E-4</v>
      </c>
      <c r="AK114">
        <f>Original!AC112</f>
        <v>4025520.0375669198</v>
      </c>
      <c r="AL114" s="4">
        <f t="shared" si="55"/>
        <v>1.3807137640372547E-3</v>
      </c>
      <c r="AM114">
        <f>Original!AF112</f>
        <v>-7950215.2830841597</v>
      </c>
      <c r="AN114" s="4">
        <f t="shared" si="56"/>
        <v>-2.7268456164605934E-3</v>
      </c>
      <c r="AO114">
        <f>Original!AG112</f>
        <v>0</v>
      </c>
      <c r="AP114" s="4">
        <f t="shared" si="57"/>
        <v>0</v>
      </c>
      <c r="AQ114">
        <f>Original!AH112</f>
        <v>-28217874.606306098</v>
      </c>
      <c r="AR114" s="4">
        <f t="shared" si="58"/>
        <v>-9.6784533419817763E-3</v>
      </c>
      <c r="AS114">
        <f>Original!AI112</f>
        <v>0</v>
      </c>
      <c r="AT114" s="4">
        <f t="shared" si="59"/>
        <v>0</v>
      </c>
      <c r="AU114">
        <f>Original!AJ112</f>
        <v>0</v>
      </c>
      <c r="AV114" s="4">
        <f t="shared" si="60"/>
        <v>0</v>
      </c>
      <c r="AW114">
        <f>Original!AK112</f>
        <v>0</v>
      </c>
      <c r="AX114" s="4">
        <f t="shared" si="61"/>
        <v>0</v>
      </c>
      <c r="AY114">
        <f>Original!AL112</f>
        <v>0</v>
      </c>
      <c r="AZ114" s="4">
        <f t="shared" si="62"/>
        <v>0</v>
      </c>
      <c r="BA114">
        <f>Original!AM112</f>
        <v>-5081831.2780287201</v>
      </c>
      <c r="BB114">
        <f>Original!AN112</f>
        <v>-5302025.3170886496</v>
      </c>
      <c r="BC114" s="4">
        <f t="shared" si="63"/>
        <v>-1.8185425148207553E-3</v>
      </c>
      <c r="BD114">
        <f>Original!AO112</f>
        <v>56505779.317096204</v>
      </c>
      <c r="BE114" s="4">
        <f t="shared" si="64"/>
        <v>1.9380926320744809E-2</v>
      </c>
      <c r="BF114">
        <f>Original!AP112</f>
        <v>0</v>
      </c>
      <c r="BG114" s="4">
        <f t="shared" si="65"/>
        <v>0</v>
      </c>
      <c r="BH114">
        <f>Original!AQ112</f>
        <v>51203754.0000076</v>
      </c>
      <c r="BI114"/>
      <c r="BJ114"/>
      <c r="BK114"/>
      <c r="BL114"/>
      <c r="BM114"/>
    </row>
    <row r="115" spans="1:65" x14ac:dyDescent="0.2">
      <c r="A115" t="str">
        <f t="shared" si="48"/>
        <v>1_10_2013</v>
      </c>
      <c r="B115">
        <v>1</v>
      </c>
      <c r="C115">
        <v>10</v>
      </c>
      <c r="D115">
        <v>2013</v>
      </c>
      <c r="E115">
        <f>Original!E114</f>
        <v>2028458449</v>
      </c>
      <c r="F115">
        <f>Original!F113</f>
        <v>2926682201</v>
      </c>
      <c r="G115">
        <f>Original!G113</f>
        <v>3025842522</v>
      </c>
      <c r="H115">
        <f>Original!H113</f>
        <v>99160321.000001401</v>
      </c>
      <c r="I115">
        <f>Original!I113</f>
        <v>2849236294.89153</v>
      </c>
      <c r="J115">
        <f>Original!J113</f>
        <v>-60923350.772346497</v>
      </c>
      <c r="K115">
        <f>Original!K113</f>
        <v>553170967.49999905</v>
      </c>
      <c r="L115">
        <f>Original!L113</f>
        <v>1.7585519999999999</v>
      </c>
      <c r="M115">
        <f>Original!M113</f>
        <v>28818049.079999998</v>
      </c>
      <c r="N115">
        <f>Original!N113</f>
        <v>3.9420000000000002</v>
      </c>
      <c r="O115">
        <f>Original!P113</f>
        <v>29.93</v>
      </c>
      <c r="P115">
        <f>Original!Q113</f>
        <v>66.429372522682499</v>
      </c>
      <c r="Q115">
        <f>Original!O113</f>
        <v>33700.32</v>
      </c>
      <c r="R115">
        <f>Original!R113</f>
        <v>4.2</v>
      </c>
      <c r="S115">
        <f>Original!S113</f>
        <v>0</v>
      </c>
      <c r="T115">
        <f>Original!T113</f>
        <v>2</v>
      </c>
      <c r="U115">
        <f>Original!U113</f>
        <v>1</v>
      </c>
      <c r="V115">
        <f>Original!V113</f>
        <v>0</v>
      </c>
      <c r="W115">
        <f>Original!W113</f>
        <v>0</v>
      </c>
      <c r="X115">
        <f>Original!X113</f>
        <v>0</v>
      </c>
      <c r="Y115">
        <f>Original!Y113</f>
        <v>50602772.345608696</v>
      </c>
      <c r="Z115" s="4">
        <f t="shared" si="73"/>
        <v>1.7388314906024663E-2</v>
      </c>
      <c r="AA115">
        <f>Original!Z113</f>
        <v>-23749595.959237099</v>
      </c>
      <c r="AB115" s="4">
        <f t="shared" si="74"/>
        <v>-8.1609254649049421E-3</v>
      </c>
      <c r="AC115">
        <f>Original!AA113</f>
        <v>34640824.187954202</v>
      </c>
      <c r="AD115" s="4">
        <f t="shared" si="75"/>
        <v>1.1903410261209835E-2</v>
      </c>
      <c r="AE115">
        <f>Original!AB113</f>
        <v>-22155509.3722363</v>
      </c>
      <c r="AF115" s="4">
        <f t="shared" si="76"/>
        <v>-7.6131594379187668E-3</v>
      </c>
      <c r="AG115">
        <f>Original!AD113</f>
        <v>-26509593.982868601</v>
      </c>
      <c r="AH115" s="4">
        <f t="shared" si="77"/>
        <v>-9.1093263637160703E-3</v>
      </c>
      <c r="AI115">
        <f>Original!AE113</f>
        <v>-46466466.662800401</v>
      </c>
      <c r="AJ115" s="4">
        <f t="shared" si="78"/>
        <v>-1.5966981994281707E-2</v>
      </c>
      <c r="AK115">
        <f>Original!AC113</f>
        <v>5884801.3525965502</v>
      </c>
      <c r="AL115" s="4">
        <f t="shared" si="55"/>
        <v>2.022157568353636E-3</v>
      </c>
      <c r="AM115">
        <f>Original!AF113</f>
        <v>-4048692.9605470798</v>
      </c>
      <c r="AN115" s="4">
        <f t="shared" si="56"/>
        <v>-1.3912270986849837E-3</v>
      </c>
      <c r="AO115">
        <f>Original!AG113</f>
        <v>0</v>
      </c>
      <c r="AP115" s="4">
        <f t="shared" si="57"/>
        <v>0</v>
      </c>
      <c r="AQ115">
        <f>Original!AH113</f>
        <v>-28720351.371955901</v>
      </c>
      <c r="AR115" s="4">
        <f t="shared" si="58"/>
        <v>-9.8689951304730145E-3</v>
      </c>
      <c r="AS115">
        <f>Original!AI113</f>
        <v>63384.1517551543</v>
      </c>
      <c r="AT115" s="4">
        <f t="shared" si="59"/>
        <v>2.178030055828597E-5</v>
      </c>
      <c r="AU115">
        <f>Original!AJ113</f>
        <v>0</v>
      </c>
      <c r="AV115" s="4">
        <f t="shared" si="60"/>
        <v>0</v>
      </c>
      <c r="AW115">
        <f>Original!AK113</f>
        <v>0</v>
      </c>
      <c r="AX115" s="4">
        <f t="shared" si="61"/>
        <v>0</v>
      </c>
      <c r="AY115">
        <f>Original!AL113</f>
        <v>0</v>
      </c>
      <c r="AZ115" s="4">
        <f t="shared" si="62"/>
        <v>0</v>
      </c>
      <c r="BA115">
        <f>Original!AM113</f>
        <v>-60458428.2717309</v>
      </c>
      <c r="BB115">
        <f>Original!AN113</f>
        <v>-61269245.691169202</v>
      </c>
      <c r="BC115" s="4">
        <f t="shared" si="63"/>
        <v>-2.1053568584273378E-2</v>
      </c>
      <c r="BD115">
        <f>Original!AO113</f>
        <v>160429566.69117001</v>
      </c>
      <c r="BE115" s="4">
        <f t="shared" si="64"/>
        <v>5.5127410941255089E-2</v>
      </c>
      <c r="BF115">
        <f>Original!AP113</f>
        <v>0</v>
      </c>
      <c r="BG115" s="4">
        <f t="shared" si="65"/>
        <v>0</v>
      </c>
      <c r="BH115">
        <f>Original!AQ113</f>
        <v>99160321.000001401</v>
      </c>
      <c r="BI115"/>
      <c r="BJ115"/>
      <c r="BK115"/>
      <c r="BL115"/>
      <c r="BM115"/>
    </row>
    <row r="116" spans="1:65" x14ac:dyDescent="0.2">
      <c r="A116" t="str">
        <f t="shared" si="48"/>
        <v>1_10_2014</v>
      </c>
      <c r="B116">
        <v>1</v>
      </c>
      <c r="C116">
        <v>10</v>
      </c>
      <c r="D116">
        <v>2014</v>
      </c>
      <c r="E116">
        <f>Original!E115</f>
        <v>2028458449</v>
      </c>
      <c r="F116">
        <f>Original!F114</f>
        <v>3025842522</v>
      </c>
      <c r="G116">
        <f>Original!G114</f>
        <v>3134495495.99999</v>
      </c>
      <c r="H116">
        <f>Original!H114</f>
        <v>108652973.99999399</v>
      </c>
      <c r="I116">
        <f>Original!I114</f>
        <v>2847522075.0178199</v>
      </c>
      <c r="J116">
        <f>Original!J114</f>
        <v>-1714219.8737087201</v>
      </c>
      <c r="K116">
        <f>Original!K114</f>
        <v>560050466.89999998</v>
      </c>
      <c r="L116">
        <f>Original!L114</f>
        <v>1.7493823119999901</v>
      </c>
      <c r="M116">
        <f>Original!M114</f>
        <v>29110612.079999998</v>
      </c>
      <c r="N116">
        <f>Original!N114</f>
        <v>3.75239999999999</v>
      </c>
      <c r="O116">
        <f>Original!P114</f>
        <v>30.2</v>
      </c>
      <c r="P116">
        <f>Original!Q114</f>
        <v>66.590503712184997</v>
      </c>
      <c r="Q116">
        <f>Original!O114</f>
        <v>33580.799999999901</v>
      </c>
      <c r="R116">
        <f>Original!R114</f>
        <v>4.2</v>
      </c>
      <c r="S116">
        <f>Original!S114</f>
        <v>0</v>
      </c>
      <c r="T116">
        <f>Original!T114</f>
        <v>3</v>
      </c>
      <c r="U116">
        <f>Original!U114</f>
        <v>1</v>
      </c>
      <c r="V116">
        <f>Original!V114</f>
        <v>0</v>
      </c>
      <c r="W116">
        <f>Original!W114</f>
        <v>0</v>
      </c>
      <c r="X116">
        <f>Original!X114</f>
        <v>0</v>
      </c>
      <c r="Y116">
        <f>Original!Y114</f>
        <v>29277436.999796402</v>
      </c>
      <c r="Z116" s="4">
        <f t="shared" si="73"/>
        <v>1.0275538414377453E-2</v>
      </c>
      <c r="AA116">
        <f>Original!Z114</f>
        <v>3653288.4793259501</v>
      </c>
      <c r="AB116" s="4">
        <f t="shared" si="74"/>
        <v>1.2821991934737131E-3</v>
      </c>
      <c r="AC116">
        <f>Original!AA114</f>
        <v>11242253.376472401</v>
      </c>
      <c r="AD116" s="4">
        <f t="shared" si="75"/>
        <v>3.9457076258044756E-3</v>
      </c>
      <c r="AE116">
        <f>Original!AB114</f>
        <v>-26898186.155014601</v>
      </c>
      <c r="AF116" s="4">
        <f t="shared" si="76"/>
        <v>-9.4404897913314741E-3</v>
      </c>
      <c r="AG116">
        <f>Original!AD114</f>
        <v>4708608.2729173303</v>
      </c>
      <c r="AH116" s="4">
        <f t="shared" si="77"/>
        <v>1.6525860917044743E-3</v>
      </c>
      <c r="AI116">
        <f>Original!AE114</f>
        <v>3547477.3493826101</v>
      </c>
      <c r="AJ116" s="4">
        <f t="shared" si="78"/>
        <v>1.245062529823509E-3</v>
      </c>
      <c r="AK116">
        <f>Original!AC114</f>
        <v>2779248.0042217402</v>
      </c>
      <c r="AL116" s="4">
        <f t="shared" si="55"/>
        <v>9.7543612272689569E-4</v>
      </c>
      <c r="AM116">
        <f>Original!AF114</f>
        <v>0</v>
      </c>
      <c r="AN116" s="4">
        <f t="shared" si="56"/>
        <v>0</v>
      </c>
      <c r="AO116">
        <f>Original!AG114</f>
        <v>0</v>
      </c>
      <c r="AP116" s="4">
        <f t="shared" si="57"/>
        <v>0</v>
      </c>
      <c r="AQ116">
        <f>Original!AH114</f>
        <v>-29693439.348608401</v>
      </c>
      <c r="AR116" s="4">
        <f t="shared" si="58"/>
        <v>-1.0421543275244156E-2</v>
      </c>
      <c r="AS116">
        <f>Original!AI114</f>
        <v>0</v>
      </c>
      <c r="AT116" s="4">
        <f t="shared" si="59"/>
        <v>0</v>
      </c>
      <c r="AU116">
        <f>Original!AJ114</f>
        <v>0</v>
      </c>
      <c r="AV116" s="4">
        <f t="shared" si="60"/>
        <v>0</v>
      </c>
      <c r="AW116">
        <f>Original!AK114</f>
        <v>0</v>
      </c>
      <c r="AX116" s="4">
        <f t="shared" si="61"/>
        <v>0</v>
      </c>
      <c r="AY116">
        <f>Original!AL114</f>
        <v>0</v>
      </c>
      <c r="AZ116" s="4">
        <f t="shared" si="62"/>
        <v>0</v>
      </c>
      <c r="BA116">
        <f>Original!AM114</f>
        <v>-1383313.0215065901</v>
      </c>
      <c r="BB116">
        <f>Original!AN114</f>
        <v>-1820473.57575252</v>
      </c>
      <c r="BC116" s="4">
        <f t="shared" si="63"/>
        <v>-6.389338711627724E-4</v>
      </c>
      <c r="BD116">
        <f>Original!AO114</f>
        <v>110473447.575746</v>
      </c>
      <c r="BE116" s="4">
        <f t="shared" si="64"/>
        <v>3.8773003058334164E-2</v>
      </c>
      <c r="BF116">
        <f>Original!AP114</f>
        <v>0</v>
      </c>
      <c r="BG116" s="4">
        <f t="shared" si="65"/>
        <v>0</v>
      </c>
      <c r="BH116">
        <f>Original!AQ114</f>
        <v>108652973.99999399</v>
      </c>
      <c r="BI116"/>
      <c r="BJ116"/>
      <c r="BK116"/>
      <c r="BL116"/>
      <c r="BM116"/>
    </row>
    <row r="117" spans="1:65" x14ac:dyDescent="0.2">
      <c r="A117" t="str">
        <f t="shared" si="48"/>
        <v>1_10_2015</v>
      </c>
      <c r="B117">
        <v>1</v>
      </c>
      <c r="C117">
        <v>10</v>
      </c>
      <c r="D117">
        <v>2015</v>
      </c>
      <c r="E117">
        <f>Original!E116</f>
        <v>2028458449</v>
      </c>
      <c r="F117">
        <f>Original!F115</f>
        <v>3134495495.99999</v>
      </c>
      <c r="G117">
        <f>Original!G115</f>
        <v>3047199073.99999</v>
      </c>
      <c r="H117">
        <f>Original!H115</f>
        <v>-87296422.000000894</v>
      </c>
      <c r="I117">
        <f>Original!I115</f>
        <v>2626013870.5942702</v>
      </c>
      <c r="J117">
        <f>Original!J115</f>
        <v>-221508204.42355099</v>
      </c>
      <c r="K117">
        <f>Original!K115</f>
        <v>561246899.20000005</v>
      </c>
      <c r="L117">
        <f>Original!L115</f>
        <v>1.8849589099999999</v>
      </c>
      <c r="M117">
        <f>Original!M115</f>
        <v>29378317.829999901</v>
      </c>
      <c r="N117">
        <f>Original!N115</f>
        <v>2.7029999999999998</v>
      </c>
      <c r="O117">
        <f>Original!P115</f>
        <v>30.17</v>
      </c>
      <c r="P117">
        <f>Original!Q115</f>
        <v>66.804748020605103</v>
      </c>
      <c r="Q117">
        <f>Original!O115</f>
        <v>34173.339999999902</v>
      </c>
      <c r="R117">
        <f>Original!R115</f>
        <v>4.0999999999999996</v>
      </c>
      <c r="S117">
        <f>Original!S115</f>
        <v>0</v>
      </c>
      <c r="T117">
        <f>Original!T115</f>
        <v>4</v>
      </c>
      <c r="U117">
        <f>Original!U115</f>
        <v>1</v>
      </c>
      <c r="V117">
        <f>Original!V115</f>
        <v>0</v>
      </c>
      <c r="W117">
        <f>Original!W115</f>
        <v>0</v>
      </c>
      <c r="X117">
        <f>Original!X115</f>
        <v>0</v>
      </c>
      <c r="Y117">
        <f>Original!Y115</f>
        <v>5215662.6330834599</v>
      </c>
      <c r="Z117" s="4">
        <f t="shared" si="73"/>
        <v>1.8316495871417678E-3</v>
      </c>
      <c r="AA117">
        <f>Original!Z115</f>
        <v>-54202605.056482099</v>
      </c>
      <c r="AB117" s="4">
        <f t="shared" si="74"/>
        <v>-1.9035007851920832E-2</v>
      </c>
      <c r="AC117">
        <f>Original!AA115</f>
        <v>10552530.765923999</v>
      </c>
      <c r="AD117" s="4">
        <f t="shared" si="75"/>
        <v>3.7058644280599513E-3</v>
      </c>
      <c r="AE117">
        <f>Original!AB115</f>
        <v>-173521387.20479</v>
      </c>
      <c r="AF117" s="4">
        <f t="shared" si="76"/>
        <v>-6.0937679369423008E-2</v>
      </c>
      <c r="AG117">
        <f>Original!AD115</f>
        <v>-541497.14826464804</v>
      </c>
      <c r="AH117" s="4">
        <f t="shared" si="77"/>
        <v>-1.9016433727252468E-4</v>
      </c>
      <c r="AI117">
        <f>Original!AE115</f>
        <v>4887137.14648428</v>
      </c>
      <c r="AJ117" s="4">
        <f t="shared" si="78"/>
        <v>1.7162771763424155E-3</v>
      </c>
      <c r="AK117">
        <f>Original!AC115</f>
        <v>-14135569.688984601</v>
      </c>
      <c r="AL117" s="4">
        <f t="shared" si="55"/>
        <v>-4.9641650939250895E-3</v>
      </c>
      <c r="AM117">
        <f>Original!AF115</f>
        <v>4342183.10801253</v>
      </c>
      <c r="AN117" s="4">
        <f t="shared" si="56"/>
        <v>1.5248988396289629E-3</v>
      </c>
      <c r="AO117">
        <f>Original!AG115</f>
        <v>0</v>
      </c>
      <c r="AP117" s="4">
        <f t="shared" si="57"/>
        <v>0</v>
      </c>
      <c r="AQ117">
        <f>Original!AH115</f>
        <v>-30759681.3853494</v>
      </c>
      <c r="AR117" s="4">
        <f t="shared" si="58"/>
        <v>-1.0802262660301555E-2</v>
      </c>
      <c r="AS117">
        <f>Original!AI115</f>
        <v>0</v>
      </c>
      <c r="AT117" s="4">
        <f t="shared" si="59"/>
        <v>0</v>
      </c>
      <c r="AU117">
        <f>Original!AJ115</f>
        <v>0</v>
      </c>
      <c r="AV117" s="4">
        <f t="shared" si="60"/>
        <v>0</v>
      </c>
      <c r="AW117">
        <f>Original!AK115</f>
        <v>0</v>
      </c>
      <c r="AX117" s="4">
        <f t="shared" si="61"/>
        <v>0</v>
      </c>
      <c r="AY117">
        <f>Original!AL115</f>
        <v>0</v>
      </c>
      <c r="AZ117" s="4">
        <f t="shared" si="62"/>
        <v>0</v>
      </c>
      <c r="BA117">
        <f>Original!AM115</f>
        <v>-248163226.83036599</v>
      </c>
      <c r="BB117">
        <f>Original!AN115</f>
        <v>-243831812.64304</v>
      </c>
      <c r="BC117" s="4">
        <f t="shared" si="63"/>
        <v>-8.5629472298828127E-2</v>
      </c>
      <c r="BD117">
        <f>Original!AO115</f>
        <v>156535390.64303899</v>
      </c>
      <c r="BE117" s="4">
        <f t="shared" si="64"/>
        <v>5.4972494161282096E-2</v>
      </c>
      <c r="BF117">
        <f>Original!AP115</f>
        <v>0</v>
      </c>
      <c r="BG117" s="4">
        <f t="shared" si="65"/>
        <v>0</v>
      </c>
      <c r="BH117">
        <f>Original!AQ115</f>
        <v>-87296422.000000894</v>
      </c>
      <c r="BI117"/>
      <c r="BJ117"/>
      <c r="BK117"/>
      <c r="BL117"/>
      <c r="BM117"/>
    </row>
    <row r="118" spans="1:65" x14ac:dyDescent="0.2">
      <c r="A118" t="str">
        <f t="shared" si="48"/>
        <v>1_10_2016</v>
      </c>
      <c r="B118">
        <v>1</v>
      </c>
      <c r="C118">
        <v>10</v>
      </c>
      <c r="D118">
        <v>2016</v>
      </c>
      <c r="E118">
        <f>Original!E117</f>
        <v>2028458449</v>
      </c>
      <c r="F118">
        <f>Original!F116</f>
        <v>3047199073.99999</v>
      </c>
      <c r="G118">
        <f>Original!G116</f>
        <v>3069648696.99999</v>
      </c>
      <c r="H118">
        <f>Original!H116</f>
        <v>22449622.999998499</v>
      </c>
      <c r="I118">
        <f>Original!I116</f>
        <v>2517999555.3461499</v>
      </c>
      <c r="J118">
        <f>Original!J116</f>
        <v>-108014315.248126</v>
      </c>
      <c r="K118">
        <f>Original!K116</f>
        <v>560737093.89999998</v>
      </c>
      <c r="L118">
        <f>Original!L116</f>
        <v>1.8947735489999999</v>
      </c>
      <c r="M118">
        <f>Original!M116</f>
        <v>29437697.499999899</v>
      </c>
      <c r="N118">
        <f>Original!N116</f>
        <v>2.4255</v>
      </c>
      <c r="O118">
        <f>Original!P116</f>
        <v>29.8799999999999</v>
      </c>
      <c r="P118">
        <f>Original!Q116</f>
        <v>67.140437302771304</v>
      </c>
      <c r="Q118">
        <f>Original!O116</f>
        <v>35302.049999999901</v>
      </c>
      <c r="R118">
        <f>Original!R116</f>
        <v>4.5</v>
      </c>
      <c r="S118">
        <f>Original!S116</f>
        <v>0</v>
      </c>
      <c r="T118">
        <f>Original!T116</f>
        <v>5</v>
      </c>
      <c r="U118">
        <f>Original!U116</f>
        <v>1</v>
      </c>
      <c r="V118">
        <f>Original!V116</f>
        <v>0</v>
      </c>
      <c r="W118">
        <f>Original!W116</f>
        <v>0</v>
      </c>
      <c r="X118">
        <f>Original!X116</f>
        <v>0</v>
      </c>
      <c r="Y118">
        <f>Original!Y116</f>
        <v>-2156642.1502541802</v>
      </c>
      <c r="Z118" s="4">
        <f t="shared" si="73"/>
        <v>-8.2126076118787953E-4</v>
      </c>
      <c r="AA118">
        <f>Original!Z116</f>
        <v>-3748089.9333270201</v>
      </c>
      <c r="AB118" s="4">
        <f t="shared" si="74"/>
        <v>-1.4272925117790115E-3</v>
      </c>
      <c r="AC118">
        <f>Original!AA116</f>
        <v>2259831.4343213402</v>
      </c>
      <c r="AD118" s="4">
        <f t="shared" si="75"/>
        <v>8.6055578747188321E-4</v>
      </c>
      <c r="AE118">
        <f>Original!AB116</f>
        <v>-53699654.0396678</v>
      </c>
      <c r="AF118" s="4">
        <f t="shared" si="76"/>
        <v>-2.0449112870647365E-2</v>
      </c>
      <c r="AG118">
        <f>Original!AD116</f>
        <v>-5084883.4496116498</v>
      </c>
      <c r="AH118" s="4">
        <f t="shared" si="77"/>
        <v>-1.9363505678897783E-3</v>
      </c>
      <c r="AI118">
        <f>Original!AE116</f>
        <v>7447452.0692341998</v>
      </c>
      <c r="AJ118" s="4">
        <f t="shared" si="78"/>
        <v>2.8360292200394327E-3</v>
      </c>
      <c r="AK118">
        <f>Original!AC116</f>
        <v>-25480180.234379798</v>
      </c>
      <c r="AL118" s="4">
        <f t="shared" si="55"/>
        <v>-9.7029876801883012E-3</v>
      </c>
      <c r="AM118">
        <f>Original!AF116</f>
        <v>-16826694.295653399</v>
      </c>
      <c r="AN118" s="4">
        <f t="shared" si="56"/>
        <v>-6.4076943705729536E-3</v>
      </c>
      <c r="AO118">
        <f>Original!AG116</f>
        <v>0</v>
      </c>
      <c r="AP118" s="4">
        <f t="shared" si="57"/>
        <v>0</v>
      </c>
      <c r="AQ118">
        <f>Original!AH116</f>
        <v>-29903017.169296902</v>
      </c>
      <c r="AR118" s="4">
        <f t="shared" si="58"/>
        <v>-1.1387227426384389E-2</v>
      </c>
      <c r="AS118">
        <f>Original!AI116</f>
        <v>0</v>
      </c>
      <c r="AT118" s="4">
        <f t="shared" si="59"/>
        <v>0</v>
      </c>
      <c r="AU118">
        <f>Original!AJ116</f>
        <v>0</v>
      </c>
      <c r="AV118" s="4">
        <f t="shared" si="60"/>
        <v>0</v>
      </c>
      <c r="AW118">
        <f>Original!AK116</f>
        <v>0</v>
      </c>
      <c r="AX118" s="4">
        <f t="shared" si="61"/>
        <v>0</v>
      </c>
      <c r="AY118">
        <f>Original!AL116</f>
        <v>0</v>
      </c>
      <c r="AZ118" s="4">
        <f t="shared" si="62"/>
        <v>0</v>
      </c>
      <c r="BA118">
        <f>Original!AM116</f>
        <v>-127191877.768635</v>
      </c>
      <c r="BB118">
        <f>Original!AN116</f>
        <v>-125338683.50373399</v>
      </c>
      <c r="BC118" s="4">
        <f t="shared" si="63"/>
        <v>-4.7729634982990279E-2</v>
      </c>
      <c r="BD118">
        <f>Original!AO116</f>
        <v>147788306.50373301</v>
      </c>
      <c r="BE118" s="4">
        <f t="shared" si="64"/>
        <v>5.6278570406137395E-2</v>
      </c>
      <c r="BF118">
        <f>Original!AP116</f>
        <v>0</v>
      </c>
      <c r="BG118" s="4">
        <f t="shared" si="65"/>
        <v>0</v>
      </c>
      <c r="BH118">
        <f>Original!AQ116</f>
        <v>22449622.999998499</v>
      </c>
      <c r="BI118"/>
      <c r="BJ118"/>
      <c r="BK118"/>
      <c r="BL118"/>
      <c r="BM118"/>
    </row>
    <row r="119" spans="1:65" x14ac:dyDescent="0.2">
      <c r="A119" t="str">
        <f t="shared" si="48"/>
        <v>1_10_2017</v>
      </c>
      <c r="B119">
        <v>1</v>
      </c>
      <c r="C119">
        <v>10</v>
      </c>
      <c r="D119">
        <v>2017</v>
      </c>
      <c r="E119">
        <f>Original!E118</f>
        <v>2028458449</v>
      </c>
      <c r="F119">
        <f>Original!F117</f>
        <v>3069648696.99999</v>
      </c>
      <c r="G119">
        <f>Original!G117</f>
        <v>3090688329.99999</v>
      </c>
      <c r="H119">
        <f>Original!H117</f>
        <v>21039632.999999002</v>
      </c>
      <c r="I119">
        <f>Original!I117</f>
        <v>2546415096.9183502</v>
      </c>
      <c r="J119">
        <f>Original!J117</f>
        <v>28415541.5722031</v>
      </c>
      <c r="K119">
        <f>Original!K117</f>
        <v>563993926.60000002</v>
      </c>
      <c r="L119">
        <f>Original!L117</f>
        <v>1.8987041730000001</v>
      </c>
      <c r="M119">
        <f>Original!M117</f>
        <v>29668394.669999901</v>
      </c>
      <c r="N119">
        <f>Original!N117</f>
        <v>2.6928000000000001</v>
      </c>
      <c r="O119">
        <f>Original!P117</f>
        <v>29.999999999999901</v>
      </c>
      <c r="P119">
        <f>Original!Q117</f>
        <v>67.2815187691711</v>
      </c>
      <c r="Q119">
        <f>Original!O117</f>
        <v>35945.819999999898</v>
      </c>
      <c r="R119">
        <f>Original!R117</f>
        <v>4.5</v>
      </c>
      <c r="S119">
        <f>Original!S117</f>
        <v>0</v>
      </c>
      <c r="T119">
        <f>Original!T117</f>
        <v>6</v>
      </c>
      <c r="U119">
        <f>Original!U117</f>
        <v>1</v>
      </c>
      <c r="V119">
        <f>Original!V117</f>
        <v>0</v>
      </c>
      <c r="W119">
        <f>Original!W117</f>
        <v>0</v>
      </c>
      <c r="X119">
        <f>Original!X117</f>
        <v>0</v>
      </c>
      <c r="Y119">
        <f>Original!Y117</f>
        <v>13881297.5037365</v>
      </c>
      <c r="Z119" s="4">
        <f t="shared" si="73"/>
        <v>5.5128276231280887E-3</v>
      </c>
      <c r="AA119">
        <f>Original!Z117</f>
        <v>-1509084.3739732499</v>
      </c>
      <c r="AB119" s="4">
        <f t="shared" si="74"/>
        <v>-5.9931876110510109E-4</v>
      </c>
      <c r="AC119">
        <f>Original!AA117</f>
        <v>8810393.5045125894</v>
      </c>
      <c r="AD119" s="4">
        <f t="shared" si="75"/>
        <v>3.4989654727327476E-3</v>
      </c>
      <c r="AE119">
        <f>Original!AB117</f>
        <v>53099012.624995001</v>
      </c>
      <c r="AF119" s="4">
        <f t="shared" si="76"/>
        <v>2.1087776807687111E-2</v>
      </c>
      <c r="AG119">
        <f>Original!AD117</f>
        <v>2122094.7975296802</v>
      </c>
      <c r="AH119" s="4">
        <f t="shared" si="77"/>
        <v>8.4277012401535371E-4</v>
      </c>
      <c r="AI119">
        <f>Original!AE117</f>
        <v>3150798.8054774799</v>
      </c>
      <c r="AJ119" s="4">
        <f t="shared" si="78"/>
        <v>1.2513103105152609E-3</v>
      </c>
      <c r="AK119">
        <f>Original!AC117</f>
        <v>-14301453.7000592</v>
      </c>
      <c r="AL119" s="4">
        <f t="shared" si="55"/>
        <v>-5.6796887313561003E-3</v>
      </c>
      <c r="AM119">
        <f>Original!AF117</f>
        <v>0</v>
      </c>
      <c r="AN119" s="4">
        <f t="shared" si="56"/>
        <v>0</v>
      </c>
      <c r="AO119">
        <f>Original!AG117</f>
        <v>0</v>
      </c>
      <c r="AP119" s="4">
        <f t="shared" si="57"/>
        <v>0</v>
      </c>
      <c r="AQ119">
        <f>Original!AH117</f>
        <v>-30123321.601567499</v>
      </c>
      <c r="AR119" s="4">
        <f t="shared" si="58"/>
        <v>-1.1963195758954945E-2</v>
      </c>
      <c r="AS119">
        <f>Original!AI117</f>
        <v>0</v>
      </c>
      <c r="AT119" s="4">
        <f t="shared" si="59"/>
        <v>0</v>
      </c>
      <c r="AU119">
        <f>Original!AJ117</f>
        <v>0</v>
      </c>
      <c r="AV119" s="4">
        <f t="shared" si="60"/>
        <v>0</v>
      </c>
      <c r="AW119">
        <f>Original!AK117</f>
        <v>0</v>
      </c>
      <c r="AX119" s="4">
        <f t="shared" si="61"/>
        <v>0</v>
      </c>
      <c r="AY119">
        <f>Original!AL117</f>
        <v>0</v>
      </c>
      <c r="AZ119" s="4">
        <f t="shared" si="62"/>
        <v>0</v>
      </c>
      <c r="BA119">
        <f>Original!AM117</f>
        <v>35129737.560651302</v>
      </c>
      <c r="BB119">
        <f>Original!AN117</f>
        <v>34640883.862138398</v>
      </c>
      <c r="BC119" s="4">
        <f t="shared" si="63"/>
        <v>1.3757303407218556E-2</v>
      </c>
      <c r="BD119">
        <f>Original!AO117</f>
        <v>-13601250.8621393</v>
      </c>
      <c r="BE119" s="4">
        <f t="shared" si="64"/>
        <v>-5.401609715641722E-3</v>
      </c>
      <c r="BF119">
        <f>Original!AP117</f>
        <v>0</v>
      </c>
      <c r="BG119" s="4">
        <f t="shared" si="65"/>
        <v>0</v>
      </c>
      <c r="BH119">
        <f>Original!AQ117</f>
        <v>21039632.999999002</v>
      </c>
      <c r="BI119"/>
      <c r="BJ119"/>
      <c r="BK119"/>
      <c r="BL119"/>
      <c r="BM119"/>
    </row>
    <row r="120" spans="1:65" x14ac:dyDescent="0.2">
      <c r="A120" t="str">
        <f t="shared" si="48"/>
        <v>1_10_2018</v>
      </c>
      <c r="B120">
        <v>1</v>
      </c>
      <c r="C120">
        <v>10</v>
      </c>
      <c r="D120">
        <v>2018</v>
      </c>
      <c r="E120">
        <f>Original!E119</f>
        <v>0</v>
      </c>
      <c r="F120">
        <f>Original!F118</f>
        <v>3090688329.99999</v>
      </c>
      <c r="G120">
        <f>Original!G118</f>
        <v>3025899128.99999</v>
      </c>
      <c r="H120">
        <f>Original!H118</f>
        <v>-64789200.999997102</v>
      </c>
      <c r="I120">
        <f>Original!I118</f>
        <v>2419691285.5737801</v>
      </c>
      <c r="J120">
        <f>Original!J118</f>
        <v>-126723811.34457199</v>
      </c>
      <c r="K120">
        <f>Original!K118</f>
        <v>559394026.10000002</v>
      </c>
      <c r="L120">
        <f>Original!L118</f>
        <v>1.956607269</v>
      </c>
      <c r="M120">
        <f>Original!M118</f>
        <v>29807700.839999899</v>
      </c>
      <c r="N120">
        <f>Original!N118</f>
        <v>2.9199999999999902</v>
      </c>
      <c r="O120">
        <f>Original!P118</f>
        <v>30.01</v>
      </c>
      <c r="P120">
        <f>Original!Q118</f>
        <v>67.468769080655605</v>
      </c>
      <c r="Q120">
        <f>Original!O118</f>
        <v>36801.5</v>
      </c>
      <c r="R120">
        <f>Original!R118</f>
        <v>4.5999999999999996</v>
      </c>
      <c r="S120">
        <f>Original!S118</f>
        <v>0</v>
      </c>
      <c r="T120">
        <f>Original!T118</f>
        <v>7</v>
      </c>
      <c r="U120">
        <f>Original!U118</f>
        <v>1</v>
      </c>
      <c r="V120">
        <f>Original!V118</f>
        <v>1</v>
      </c>
      <c r="W120">
        <f>Original!W118</f>
        <v>0</v>
      </c>
      <c r="X120">
        <f>Original!X118</f>
        <v>0.67745183135096998</v>
      </c>
      <c r="Y120">
        <f>Original!Y118</f>
        <v>-19656440.910363302</v>
      </c>
      <c r="Z120" s="4">
        <f t="shared" si="73"/>
        <v>-7.7192602785584163E-3</v>
      </c>
      <c r="AA120">
        <f>Original!Z118</f>
        <v>-22073695.5700441</v>
      </c>
      <c r="AB120" s="4">
        <f t="shared" si="74"/>
        <v>-8.6685378188173234E-3</v>
      </c>
      <c r="AC120">
        <f>Original!AA118</f>
        <v>5320216.8189596301</v>
      </c>
      <c r="AD120" s="4">
        <f t="shared" si="75"/>
        <v>2.0892967628876025E-3</v>
      </c>
      <c r="AE120">
        <f>Original!AB118</f>
        <v>42408428.250890501</v>
      </c>
      <c r="AF120" s="4">
        <f t="shared" si="76"/>
        <v>1.6654169346628844E-2</v>
      </c>
      <c r="AG120">
        <f>Original!AD118</f>
        <v>177996.926178447</v>
      </c>
      <c r="AH120" s="4">
        <f t="shared" si="77"/>
        <v>6.9900986054417187E-5</v>
      </c>
      <c r="AI120">
        <f>Original!AE118</f>
        <v>4211266.3422810603</v>
      </c>
      <c r="AJ120" s="4">
        <f t="shared" si="78"/>
        <v>1.6538019851427596E-3</v>
      </c>
      <c r="AK120">
        <f>Original!AC118</f>
        <v>-18732034.554591</v>
      </c>
      <c r="AL120" s="4">
        <f t="shared" si="55"/>
        <v>-7.3562376288376346E-3</v>
      </c>
      <c r="AM120">
        <f>Original!AF118</f>
        <v>-4275574.6013828898</v>
      </c>
      <c r="AN120" s="4">
        <f t="shared" si="56"/>
        <v>-1.6790564140768539E-3</v>
      </c>
      <c r="AO120">
        <f>Original!AG118</f>
        <v>0</v>
      </c>
      <c r="AP120" s="4">
        <f t="shared" si="57"/>
        <v>0</v>
      </c>
      <c r="AQ120">
        <f>Original!AH118</f>
        <v>-30329789.4074299</v>
      </c>
      <c r="AR120" s="4">
        <f t="shared" si="58"/>
        <v>-1.1910779764122021E-2</v>
      </c>
      <c r="AS120">
        <f>Original!AI118</f>
        <v>0</v>
      </c>
      <c r="AT120" s="4">
        <f t="shared" si="59"/>
        <v>0</v>
      </c>
      <c r="AU120">
        <f>Original!AJ118</f>
        <v>-112088833.813403</v>
      </c>
      <c r="AV120" s="4">
        <f t="shared" si="60"/>
        <v>-4.4018288278706776E-2</v>
      </c>
      <c r="AW120">
        <f>Original!AK118</f>
        <v>0</v>
      </c>
      <c r="AX120" s="4">
        <f t="shared" si="61"/>
        <v>0</v>
      </c>
      <c r="AY120">
        <f>Original!AL118</f>
        <v>-7937.9282636026801</v>
      </c>
      <c r="AZ120" s="4">
        <f t="shared" si="62"/>
        <v>-3.1172954767701045E-6</v>
      </c>
      <c r="BA120">
        <f>Original!AM118</f>
        <v>-155038460.51890501</v>
      </c>
      <c r="BB120">
        <f>Original!AN118</f>
        <v>-153809881.71558401</v>
      </c>
      <c r="BC120" s="4">
        <f t="shared" si="63"/>
        <v>-6.0402517210066578E-2</v>
      </c>
      <c r="BD120">
        <f>Original!AO118</f>
        <v>89020680.715587005</v>
      </c>
      <c r="BE120" s="4">
        <f t="shared" si="64"/>
        <v>3.4959218087938247E-2</v>
      </c>
      <c r="BF120">
        <f>Original!AP118</f>
        <v>0</v>
      </c>
      <c r="BG120" s="4">
        <f t="shared" si="65"/>
        <v>0</v>
      </c>
      <c r="BH120">
        <f>Original!AQ118</f>
        <v>-64789200.999997102</v>
      </c>
      <c r="BI120"/>
      <c r="BJ120"/>
      <c r="BK120"/>
      <c r="BL120"/>
      <c r="BM120"/>
    </row>
  </sheetData>
  <autoFilter ref="C2:BM120" xr:uid="{00000000-0009-0000-0000-000000000000}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18"/>
  <sheetViews>
    <sheetView topLeftCell="A65" zoomScaleNormal="100" workbookViewId="0">
      <selection activeCell="E1" sqref="E1:AQ1"/>
    </sheetView>
  </sheetViews>
  <sheetFormatPr baseColWidth="10" defaultColWidth="11" defaultRowHeight="16" x14ac:dyDescent="0.2"/>
  <cols>
    <col min="1" max="1" width="10.83203125" customWidth="1"/>
    <col min="40" max="40" width="21" customWidth="1"/>
  </cols>
  <sheetData>
    <row r="1" spans="1:43" s="7" customFormat="1" ht="68" x14ac:dyDescent="0.2">
      <c r="A1" s="7" t="s">
        <v>72</v>
      </c>
      <c r="B1" s="7" t="s">
        <v>1</v>
      </c>
      <c r="C1" s="7" t="s">
        <v>2</v>
      </c>
      <c r="D1" s="7" t="s">
        <v>3</v>
      </c>
      <c r="E1" s="7" t="s">
        <v>132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23</v>
      </c>
      <c r="M1" s="7" t="s">
        <v>11</v>
      </c>
      <c r="N1" s="7" t="s">
        <v>22</v>
      </c>
      <c r="O1" s="7" t="s">
        <v>21</v>
      </c>
      <c r="P1" s="7" t="s">
        <v>12</v>
      </c>
      <c r="Q1" s="7" t="s">
        <v>13</v>
      </c>
      <c r="R1" s="7" t="s">
        <v>73</v>
      </c>
      <c r="S1" s="7" t="s">
        <v>74</v>
      </c>
      <c r="T1" s="7" t="s">
        <v>75</v>
      </c>
      <c r="U1" s="7" t="s">
        <v>109</v>
      </c>
      <c r="V1" s="7" t="s">
        <v>110</v>
      </c>
      <c r="W1" s="7" t="s">
        <v>77</v>
      </c>
      <c r="X1" s="7" t="s">
        <v>78</v>
      </c>
      <c r="Y1" s="7" t="s">
        <v>14</v>
      </c>
      <c r="Z1" s="7" t="s">
        <v>79</v>
      </c>
      <c r="AA1" s="7" t="s">
        <v>15</v>
      </c>
      <c r="AB1" s="7" t="s">
        <v>80</v>
      </c>
      <c r="AC1" s="7" t="s">
        <v>81</v>
      </c>
      <c r="AD1" s="7" t="s">
        <v>16</v>
      </c>
      <c r="AE1" s="7" t="s">
        <v>17</v>
      </c>
      <c r="AF1" s="7" t="s">
        <v>82</v>
      </c>
      <c r="AG1" s="7" t="s">
        <v>83</v>
      </c>
      <c r="AH1" s="7" t="s">
        <v>84</v>
      </c>
      <c r="AI1" s="7" t="s">
        <v>111</v>
      </c>
      <c r="AJ1" s="7" t="s">
        <v>112</v>
      </c>
      <c r="AK1" s="7" t="s">
        <v>87</v>
      </c>
      <c r="AL1" s="7" t="s">
        <v>88</v>
      </c>
      <c r="AM1" s="7" t="s">
        <v>104</v>
      </c>
      <c r="AN1" s="7" t="s">
        <v>105</v>
      </c>
      <c r="AO1" s="7" t="s">
        <v>106</v>
      </c>
      <c r="AP1" s="7" t="s">
        <v>107</v>
      </c>
      <c r="AQ1" s="7" t="s">
        <v>108</v>
      </c>
    </row>
    <row r="2" spans="1:43" x14ac:dyDescent="0.2">
      <c r="A2">
        <v>1</v>
      </c>
      <c r="B2">
        <v>0</v>
      </c>
      <c r="C2">
        <v>2002</v>
      </c>
      <c r="D2">
        <v>150</v>
      </c>
      <c r="E2">
        <v>1761462786.3599999</v>
      </c>
      <c r="F2">
        <v>0</v>
      </c>
      <c r="G2">
        <v>1761462786.3599999</v>
      </c>
      <c r="H2">
        <v>0</v>
      </c>
      <c r="I2">
        <v>1655659502.7856801</v>
      </c>
      <c r="J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1761462786.3599999</v>
      </c>
      <c r="AQ2">
        <v>1761462786.3599999</v>
      </c>
    </row>
    <row r="3" spans="1:43" x14ac:dyDescent="0.2">
      <c r="A3">
        <v>1</v>
      </c>
      <c r="B3">
        <v>0</v>
      </c>
      <c r="C3">
        <v>2003</v>
      </c>
      <c r="D3">
        <v>170</v>
      </c>
      <c r="E3">
        <v>1863830568.3599999</v>
      </c>
      <c r="F3">
        <v>1761462786.3599999</v>
      </c>
      <c r="G3">
        <v>1872600165.8199999</v>
      </c>
      <c r="H3">
        <v>8769597.4600003604</v>
      </c>
      <c r="I3">
        <v>1855267571.0161099</v>
      </c>
      <c r="J3">
        <v>97191413.1247278</v>
      </c>
      <c r="K3">
        <v>53511855.451975599</v>
      </c>
      <c r="L3">
        <v>0.90877227864875798</v>
      </c>
      <c r="M3">
        <v>7444959.6958704004</v>
      </c>
      <c r="N3">
        <v>2.2325797218746</v>
      </c>
      <c r="O3">
        <v>41251.4404240074</v>
      </c>
      <c r="P3">
        <v>10.254847040937101</v>
      </c>
      <c r="Q3">
        <v>51.527043985872503</v>
      </c>
      <c r="R3">
        <v>3.9399523259537101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62259281.325443402</v>
      </c>
      <c r="Z3">
        <v>15754416.9051848</v>
      </c>
      <c r="AA3">
        <v>12294855.4289678</v>
      </c>
      <c r="AB3">
        <v>36067101.736546703</v>
      </c>
      <c r="AC3">
        <v>9885094.3688172195</v>
      </c>
      <c r="AD3">
        <v>-883165.02447087795</v>
      </c>
      <c r="AE3">
        <v>-24689227.792910401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110688356.947578</v>
      </c>
      <c r="AN3">
        <v>112195956.232418</v>
      </c>
      <c r="AO3">
        <v>-103426358.77241801</v>
      </c>
      <c r="AP3">
        <v>102367782</v>
      </c>
      <c r="AQ3">
        <v>111137379.45999999</v>
      </c>
    </row>
    <row r="4" spans="1:43" x14ac:dyDescent="0.2">
      <c r="A4">
        <v>1</v>
      </c>
      <c r="B4">
        <v>0</v>
      </c>
      <c r="C4">
        <v>2004</v>
      </c>
      <c r="D4">
        <v>170</v>
      </c>
      <c r="E4">
        <v>1863830568.3599999</v>
      </c>
      <c r="F4">
        <v>1872600165.8199999</v>
      </c>
      <c r="G4">
        <v>1884064007.96</v>
      </c>
      <c r="H4">
        <v>11463842.1399996</v>
      </c>
      <c r="I4">
        <v>1901088151.5723801</v>
      </c>
      <c r="J4">
        <v>45820580.556272</v>
      </c>
      <c r="K4">
        <v>52646932.514333703</v>
      </c>
      <c r="L4">
        <v>0.94222198232987298</v>
      </c>
      <c r="M4">
        <v>7407268.4581824001</v>
      </c>
      <c r="N4">
        <v>2.55745464434017</v>
      </c>
      <c r="O4">
        <v>39692.834511187903</v>
      </c>
      <c r="P4">
        <v>10.1871763486847</v>
      </c>
      <c r="Q4">
        <v>48.4310073411107</v>
      </c>
      <c r="R4">
        <v>3.9192649317886801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11318040.1842291</v>
      </c>
      <c r="Z4">
        <v>-9645827.3257122599</v>
      </c>
      <c r="AA4">
        <v>16051434.8463061</v>
      </c>
      <c r="AB4">
        <v>40922412.0950455</v>
      </c>
      <c r="AC4">
        <v>14326461.2921353</v>
      </c>
      <c r="AD4">
        <v>-989715.38484912203</v>
      </c>
      <c r="AE4">
        <v>-24436408.3349609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47546397.372193798</v>
      </c>
      <c r="AN4">
        <v>47301304.753116503</v>
      </c>
      <c r="AO4">
        <v>-35837462.613116898</v>
      </c>
      <c r="AP4">
        <v>0</v>
      </c>
      <c r="AQ4">
        <v>11463842.1399996</v>
      </c>
    </row>
    <row r="5" spans="1:43" x14ac:dyDescent="0.2">
      <c r="A5">
        <v>1</v>
      </c>
      <c r="B5">
        <v>0</v>
      </c>
      <c r="C5">
        <v>2005</v>
      </c>
      <c r="D5">
        <v>170</v>
      </c>
      <c r="E5">
        <v>1863830568.3599999</v>
      </c>
      <c r="F5">
        <v>1884064007.96</v>
      </c>
      <c r="G5">
        <v>1901641258.1800001</v>
      </c>
      <c r="H5">
        <v>17577250.220000502</v>
      </c>
      <c r="I5">
        <v>1912849055.16401</v>
      </c>
      <c r="J5">
        <v>11760903.5916273</v>
      </c>
      <c r="K5">
        <v>50909263.9562997</v>
      </c>
      <c r="L5">
        <v>0.93542443797140795</v>
      </c>
      <c r="M5">
        <v>7621273.0238373401</v>
      </c>
      <c r="N5">
        <v>3.0170142410821699</v>
      </c>
      <c r="O5">
        <v>38457.328069690302</v>
      </c>
      <c r="P5">
        <v>10.1595609269653</v>
      </c>
      <c r="Q5">
        <v>46.6429768872894</v>
      </c>
      <c r="R5">
        <v>3.9033717798594698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-44701511.3677812</v>
      </c>
      <c r="Z5">
        <v>924589.88269896002</v>
      </c>
      <c r="AA5">
        <v>16403488.1535205</v>
      </c>
      <c r="AB5">
        <v>53252545.3888833</v>
      </c>
      <c r="AC5">
        <v>13102199.3660261</v>
      </c>
      <c r="AD5">
        <v>-1188367.9896987199</v>
      </c>
      <c r="AE5">
        <v>-21863053.520446099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15929889.9132029</v>
      </c>
      <c r="AN5">
        <v>14704133.091073399</v>
      </c>
      <c r="AO5">
        <v>2873117.1289271</v>
      </c>
      <c r="AP5">
        <v>0</v>
      </c>
      <c r="AQ5">
        <v>17577250.220000502</v>
      </c>
    </row>
    <row r="6" spans="1:43" x14ac:dyDescent="0.2">
      <c r="A6">
        <v>1</v>
      </c>
      <c r="B6">
        <v>0</v>
      </c>
      <c r="C6">
        <v>2006</v>
      </c>
      <c r="D6">
        <v>170</v>
      </c>
      <c r="E6">
        <v>1863830568.3599999</v>
      </c>
      <c r="F6">
        <v>1901641258.1800001</v>
      </c>
      <c r="G6">
        <v>1902366490.3599999</v>
      </c>
      <c r="H6">
        <v>725232.18000052799</v>
      </c>
      <c r="I6">
        <v>1967950580.0067699</v>
      </c>
      <c r="J6">
        <v>55101524.842763998</v>
      </c>
      <c r="K6">
        <v>51451544.041812398</v>
      </c>
      <c r="L6">
        <v>0.93663276602524204</v>
      </c>
      <c r="M6">
        <v>7869789.1808840204</v>
      </c>
      <c r="N6">
        <v>3.3057398473049502</v>
      </c>
      <c r="O6">
        <v>36783.564054481401</v>
      </c>
      <c r="P6">
        <v>10.0432869872129</v>
      </c>
      <c r="Q6">
        <v>44.692079309999002</v>
      </c>
      <c r="R6">
        <v>4.2262525262371398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15981090.6113727</v>
      </c>
      <c r="Z6">
        <v>1746308.9775097601</v>
      </c>
      <c r="AA6">
        <v>20969268.503617998</v>
      </c>
      <c r="AB6">
        <v>30541476.774979599</v>
      </c>
      <c r="AC6">
        <v>21024774.793625299</v>
      </c>
      <c r="AD6">
        <v>-750701.50594991702</v>
      </c>
      <c r="AE6">
        <v>-24566729.896361001</v>
      </c>
      <c r="AF6">
        <v>-8477978.4096939396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56467509.849100597</v>
      </c>
      <c r="AN6">
        <v>56774086.371081904</v>
      </c>
      <c r="AO6">
        <v>-56048854.191081397</v>
      </c>
      <c r="AP6">
        <v>0</v>
      </c>
      <c r="AQ6">
        <v>725232.18000052799</v>
      </c>
    </row>
    <row r="7" spans="1:43" x14ac:dyDescent="0.2">
      <c r="A7">
        <v>1</v>
      </c>
      <c r="B7">
        <v>0</v>
      </c>
      <c r="C7">
        <v>2007</v>
      </c>
      <c r="D7">
        <v>170</v>
      </c>
      <c r="E7">
        <v>1863830568.3599999</v>
      </c>
      <c r="F7">
        <v>1902366490.3599999</v>
      </c>
      <c r="G7">
        <v>1913790285.1499901</v>
      </c>
      <c r="H7">
        <v>11423794.7899972</v>
      </c>
      <c r="I7">
        <v>1993700856.1084599</v>
      </c>
      <c r="J7">
        <v>25750276.101693898</v>
      </c>
      <c r="K7">
        <v>52716909.348082297</v>
      </c>
      <c r="L7">
        <v>0.96449842689457099</v>
      </c>
      <c r="M7">
        <v>7933543.9861845598</v>
      </c>
      <c r="N7">
        <v>3.4736843161427</v>
      </c>
      <c r="O7">
        <v>37318.518602107702</v>
      </c>
      <c r="P7">
        <v>9.7743696601862506</v>
      </c>
      <c r="Q7">
        <v>44.366625003438401</v>
      </c>
      <c r="R7">
        <v>4.3970719638932696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35764353.403019898</v>
      </c>
      <c r="Z7">
        <v>-10836412.857400101</v>
      </c>
      <c r="AA7">
        <v>6607709.0355529999</v>
      </c>
      <c r="AB7">
        <v>16817237.638187598</v>
      </c>
      <c r="AC7">
        <v>-6953552.78706758</v>
      </c>
      <c r="AD7">
        <v>-2171306.0443703998</v>
      </c>
      <c r="AE7">
        <v>-8443739.8606177308</v>
      </c>
      <c r="AF7">
        <v>-4298726.6759627601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26485561.851341899</v>
      </c>
      <c r="AN7">
        <v>26053610.546197399</v>
      </c>
      <c r="AO7">
        <v>-14629815.756200099</v>
      </c>
      <c r="AP7">
        <v>0</v>
      </c>
      <c r="AQ7">
        <v>11423794.7899972</v>
      </c>
    </row>
    <row r="8" spans="1:43" x14ac:dyDescent="0.2">
      <c r="A8">
        <v>1</v>
      </c>
      <c r="B8">
        <v>0</v>
      </c>
      <c r="C8">
        <v>2008</v>
      </c>
      <c r="D8">
        <v>170</v>
      </c>
      <c r="E8">
        <v>1863830568.3599999</v>
      </c>
      <c r="F8">
        <v>1913790285.1499901</v>
      </c>
      <c r="G8">
        <v>2000976410.02999</v>
      </c>
      <c r="H8">
        <v>87186124.880001202</v>
      </c>
      <c r="I8">
        <v>2078523943.24629</v>
      </c>
      <c r="J8">
        <v>84823087.137827605</v>
      </c>
      <c r="K8">
        <v>53303746.657645099</v>
      </c>
      <c r="L8">
        <v>0.92165360370177296</v>
      </c>
      <c r="M8">
        <v>8002584.5373753002</v>
      </c>
      <c r="N8">
        <v>3.90020113096474</v>
      </c>
      <c r="O8">
        <v>37298.337253481201</v>
      </c>
      <c r="P8">
        <v>9.9216913322850004</v>
      </c>
      <c r="Q8">
        <v>43.575546501620401</v>
      </c>
      <c r="R8">
        <v>4.4595990795146401</v>
      </c>
      <c r="S8">
        <v>0</v>
      </c>
      <c r="T8">
        <v>0</v>
      </c>
      <c r="U8">
        <v>9.6830841674731896E-2</v>
      </c>
      <c r="V8">
        <v>0</v>
      </c>
      <c r="W8">
        <v>0</v>
      </c>
      <c r="X8">
        <v>0</v>
      </c>
      <c r="Y8">
        <v>28864514.527073499</v>
      </c>
      <c r="Z8">
        <v>14946703.289920701</v>
      </c>
      <c r="AA8">
        <v>4912703.7811249299</v>
      </c>
      <c r="AB8">
        <v>40375963.612669803</v>
      </c>
      <c r="AC8">
        <v>-269351.79614709498</v>
      </c>
      <c r="AD8">
        <v>2064164.40965712</v>
      </c>
      <c r="AE8">
        <v>-10645472.3351088</v>
      </c>
      <c r="AF8">
        <v>-1717734.50426493</v>
      </c>
      <c r="AG8">
        <v>0</v>
      </c>
      <c r="AH8">
        <v>0</v>
      </c>
      <c r="AI8">
        <v>4013.4066771869202</v>
      </c>
      <c r="AJ8">
        <v>0</v>
      </c>
      <c r="AK8">
        <v>0</v>
      </c>
      <c r="AL8">
        <v>0</v>
      </c>
      <c r="AM8">
        <v>78535504.391602501</v>
      </c>
      <c r="AN8">
        <v>80791139.4720245</v>
      </c>
      <c r="AO8">
        <v>6394985.4079766702</v>
      </c>
      <c r="AP8">
        <v>0</v>
      </c>
      <c r="AQ8">
        <v>87186124.880001202</v>
      </c>
    </row>
    <row r="9" spans="1:43" x14ac:dyDescent="0.2">
      <c r="A9">
        <v>1</v>
      </c>
      <c r="B9">
        <v>0</v>
      </c>
      <c r="C9">
        <v>2009</v>
      </c>
      <c r="D9">
        <v>170</v>
      </c>
      <c r="E9">
        <v>1863830568.3599999</v>
      </c>
      <c r="F9">
        <v>2000976410.02999</v>
      </c>
      <c r="G9">
        <v>1923079955.97999</v>
      </c>
      <c r="H9">
        <v>-77896454.049999803</v>
      </c>
      <c r="I9">
        <v>1936278710.6155801</v>
      </c>
      <c r="J9">
        <v>-142245232.63071001</v>
      </c>
      <c r="K9">
        <v>52877839.017710201</v>
      </c>
      <c r="L9">
        <v>1.01387318520701</v>
      </c>
      <c r="M9">
        <v>7938424.4916344602</v>
      </c>
      <c r="N9">
        <v>2.8440878980479898</v>
      </c>
      <c r="O9">
        <v>35583.008903825197</v>
      </c>
      <c r="P9">
        <v>10.046345189232699</v>
      </c>
      <c r="Q9">
        <v>42.742391039005</v>
      </c>
      <c r="R9">
        <v>4.6884400918166396</v>
      </c>
      <c r="S9">
        <v>0</v>
      </c>
      <c r="T9">
        <v>0</v>
      </c>
      <c r="U9">
        <v>9.6223411298044001E-2</v>
      </c>
      <c r="V9">
        <v>0</v>
      </c>
      <c r="W9">
        <v>0</v>
      </c>
      <c r="X9">
        <v>0</v>
      </c>
      <c r="Y9">
        <v>-5238683.7843382396</v>
      </c>
      <c r="Z9">
        <v>-32684183.214671601</v>
      </c>
      <c r="AA9">
        <v>-1632733.98214117</v>
      </c>
      <c r="AB9">
        <v>-108319943.152178</v>
      </c>
      <c r="AC9">
        <v>25517399.353976</v>
      </c>
      <c r="AD9">
        <v>1836566.13542239</v>
      </c>
      <c r="AE9">
        <v>-13704440.1044989</v>
      </c>
      <c r="AF9">
        <v>-5540872.6515119197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-139766891.399941</v>
      </c>
      <c r="AN9">
        <v>-138179816.34589699</v>
      </c>
      <c r="AO9">
        <v>60283362.295898102</v>
      </c>
      <c r="AP9">
        <v>0</v>
      </c>
      <c r="AQ9">
        <v>-77896454.049999803</v>
      </c>
    </row>
    <row r="10" spans="1:43" x14ac:dyDescent="0.2">
      <c r="A10">
        <v>1</v>
      </c>
      <c r="B10">
        <v>0</v>
      </c>
      <c r="C10">
        <v>2010</v>
      </c>
      <c r="D10">
        <v>170</v>
      </c>
      <c r="E10">
        <v>1863830568.3599999</v>
      </c>
      <c r="F10">
        <v>1923079955.97999</v>
      </c>
      <c r="G10">
        <v>1860333872.0699999</v>
      </c>
      <c r="H10">
        <v>-62746083.909998797</v>
      </c>
      <c r="I10">
        <v>1912729230.3831</v>
      </c>
      <c r="J10">
        <v>-23549480.2324779</v>
      </c>
      <c r="K10">
        <v>50002686.776965901</v>
      </c>
      <c r="L10">
        <v>1.0364740338707601</v>
      </c>
      <c r="M10">
        <v>7918390.7197773997</v>
      </c>
      <c r="N10">
        <v>3.3019530504726702</v>
      </c>
      <c r="O10">
        <v>34806.694751728799</v>
      </c>
      <c r="P10">
        <v>10.294544451171699</v>
      </c>
      <c r="Q10">
        <v>42.307125788411703</v>
      </c>
      <c r="R10">
        <v>4.9163720821503496</v>
      </c>
      <c r="S10">
        <v>0</v>
      </c>
      <c r="T10">
        <v>0</v>
      </c>
      <c r="U10">
        <v>0.17741064538116799</v>
      </c>
      <c r="V10">
        <v>0</v>
      </c>
      <c r="W10">
        <v>0</v>
      </c>
      <c r="X10">
        <v>0</v>
      </c>
      <c r="Y10">
        <v>-66960638.010540299</v>
      </c>
      <c r="Z10">
        <v>-8699794.6169863399</v>
      </c>
      <c r="AA10">
        <v>1758287.3113180301</v>
      </c>
      <c r="AB10">
        <v>49894050.3363524</v>
      </c>
      <c r="AC10">
        <v>12973818.4698621</v>
      </c>
      <c r="AD10">
        <v>2050095.58202749</v>
      </c>
      <c r="AE10">
        <v>-6420335.6727005197</v>
      </c>
      <c r="AF10">
        <v>-5848514.40076782</v>
      </c>
      <c r="AG10">
        <v>0</v>
      </c>
      <c r="AH10">
        <v>0</v>
      </c>
      <c r="AI10">
        <v>3344.0659122332499</v>
      </c>
      <c r="AJ10">
        <v>0</v>
      </c>
      <c r="AK10">
        <v>0</v>
      </c>
      <c r="AL10">
        <v>0</v>
      </c>
      <c r="AM10">
        <v>-21249686.935522601</v>
      </c>
      <c r="AN10">
        <v>-22443734.832280401</v>
      </c>
      <c r="AO10">
        <v>-40302349.077718303</v>
      </c>
      <c r="AP10">
        <v>0</v>
      </c>
      <c r="AQ10">
        <v>-62746083.909998797</v>
      </c>
    </row>
    <row r="11" spans="1:43" x14ac:dyDescent="0.2">
      <c r="A11">
        <v>1</v>
      </c>
      <c r="B11">
        <v>0</v>
      </c>
      <c r="C11">
        <v>2011</v>
      </c>
      <c r="D11">
        <v>170</v>
      </c>
      <c r="E11">
        <v>1863830568.3599999</v>
      </c>
      <c r="F11">
        <v>1860333872.0699999</v>
      </c>
      <c r="G11">
        <v>1889453859.5599999</v>
      </c>
      <c r="H11">
        <v>29119987.489999</v>
      </c>
      <c r="I11">
        <v>1949239469.4477601</v>
      </c>
      <c r="J11">
        <v>36510239.0646533</v>
      </c>
      <c r="K11">
        <v>48792827.080860801</v>
      </c>
      <c r="L11">
        <v>1.03945734097903</v>
      </c>
      <c r="M11">
        <v>8001920.85452969</v>
      </c>
      <c r="N11">
        <v>4.0408704793090404</v>
      </c>
      <c r="O11">
        <v>34246.368576201101</v>
      </c>
      <c r="P11">
        <v>10.595549773564199</v>
      </c>
      <c r="Q11">
        <v>41.233427092357502</v>
      </c>
      <c r="R11">
        <v>4.8425907377221602</v>
      </c>
      <c r="S11">
        <v>0.14717563900255501</v>
      </c>
      <c r="T11">
        <v>0</v>
      </c>
      <c r="U11">
        <v>0.24136280037753499</v>
      </c>
      <c r="V11">
        <v>0</v>
      </c>
      <c r="W11">
        <v>0</v>
      </c>
      <c r="X11">
        <v>0</v>
      </c>
      <c r="Y11">
        <v>-34826290.6286771</v>
      </c>
      <c r="Z11">
        <v>-326081.13112379698</v>
      </c>
      <c r="AA11">
        <v>7642263.29671429</v>
      </c>
      <c r="AB11">
        <v>68921757.180921599</v>
      </c>
      <c r="AC11">
        <v>7316747.57007429</v>
      </c>
      <c r="AD11">
        <v>2977766.8834913601</v>
      </c>
      <c r="AE11">
        <v>-10124288.501116199</v>
      </c>
      <c r="AF11">
        <v>1314308.8176714401</v>
      </c>
      <c r="AG11">
        <v>-4630488.9626582703</v>
      </c>
      <c r="AH11">
        <v>0</v>
      </c>
      <c r="AI11">
        <v>2492.4688214006101</v>
      </c>
      <c r="AJ11">
        <v>0</v>
      </c>
      <c r="AK11">
        <v>0</v>
      </c>
      <c r="AL11">
        <v>0</v>
      </c>
      <c r="AM11">
        <v>38268186.994118899</v>
      </c>
      <c r="AN11">
        <v>37069071.486734301</v>
      </c>
      <c r="AO11">
        <v>-7949083.9967352804</v>
      </c>
      <c r="AP11">
        <v>0</v>
      </c>
      <c r="AQ11">
        <v>29119987.489999</v>
      </c>
    </row>
    <row r="12" spans="1:43" x14ac:dyDescent="0.2">
      <c r="A12">
        <v>1</v>
      </c>
      <c r="B12">
        <v>0</v>
      </c>
      <c r="C12">
        <v>2012</v>
      </c>
      <c r="D12">
        <v>170</v>
      </c>
      <c r="E12">
        <v>1863830568.3599999</v>
      </c>
      <c r="F12">
        <v>1889453859.5599999</v>
      </c>
      <c r="G12">
        <v>1920220901.19999</v>
      </c>
      <c r="H12">
        <v>30767041.639999401</v>
      </c>
      <c r="I12">
        <v>1932551693.11658</v>
      </c>
      <c r="J12">
        <v>-16687776.3311748</v>
      </c>
      <c r="K12">
        <v>48603937.189511999</v>
      </c>
      <c r="L12">
        <v>1.05599820607689</v>
      </c>
      <c r="M12">
        <v>8119964.7754664104</v>
      </c>
      <c r="N12">
        <v>4.0679717688670198</v>
      </c>
      <c r="O12">
        <v>34095.431764724897</v>
      </c>
      <c r="P12">
        <v>10.500948737227599</v>
      </c>
      <c r="Q12">
        <v>41.295489608849401</v>
      </c>
      <c r="R12">
        <v>4.9336851961300701</v>
      </c>
      <c r="S12">
        <v>0.574922083809427</v>
      </c>
      <c r="T12">
        <v>0</v>
      </c>
      <c r="U12">
        <v>0.28249793767617998</v>
      </c>
      <c r="V12">
        <v>0</v>
      </c>
      <c r="W12">
        <v>0</v>
      </c>
      <c r="X12">
        <v>0</v>
      </c>
      <c r="Y12">
        <v>-7781698.8599057104</v>
      </c>
      <c r="Z12">
        <v>-5426931.4318376603</v>
      </c>
      <c r="AA12">
        <v>9320141.9364275709</v>
      </c>
      <c r="AB12">
        <v>2203105.9479510998</v>
      </c>
      <c r="AC12">
        <v>2637734.7167990701</v>
      </c>
      <c r="AD12">
        <v>-1015490.42218637</v>
      </c>
      <c r="AE12">
        <v>-563487.54239598697</v>
      </c>
      <c r="AF12">
        <v>-2348851.2556221001</v>
      </c>
      <c r="AG12">
        <v>-13695627.2606337</v>
      </c>
      <c r="AH12">
        <v>0</v>
      </c>
      <c r="AI12">
        <v>1451.6318617519901</v>
      </c>
      <c r="AJ12">
        <v>0</v>
      </c>
      <c r="AK12">
        <v>0</v>
      </c>
      <c r="AL12">
        <v>0</v>
      </c>
      <c r="AM12">
        <v>-16669652.539542099</v>
      </c>
      <c r="AN12">
        <v>-16823635.443768099</v>
      </c>
      <c r="AO12">
        <v>47590677.083767503</v>
      </c>
      <c r="AP12">
        <v>0</v>
      </c>
      <c r="AQ12">
        <v>30767041.639999401</v>
      </c>
    </row>
    <row r="13" spans="1:43" x14ac:dyDescent="0.2">
      <c r="A13">
        <v>1</v>
      </c>
      <c r="B13">
        <v>0</v>
      </c>
      <c r="C13">
        <v>2013</v>
      </c>
      <c r="D13">
        <v>170</v>
      </c>
      <c r="E13">
        <v>1863830568.3599999</v>
      </c>
      <c r="F13">
        <v>1920220901.19999</v>
      </c>
      <c r="G13">
        <v>1917749086.29</v>
      </c>
      <c r="H13">
        <v>-2471814.9099992998</v>
      </c>
      <c r="I13">
        <v>1912468478.6538501</v>
      </c>
      <c r="J13">
        <v>-20083214.462730698</v>
      </c>
      <c r="K13">
        <v>49675744.817793101</v>
      </c>
      <c r="L13">
        <v>1.0843932804791501</v>
      </c>
      <c r="M13">
        <v>8240080.8689798499</v>
      </c>
      <c r="N13">
        <v>3.9078965128855998</v>
      </c>
      <c r="O13">
        <v>34338.827702945899</v>
      </c>
      <c r="P13">
        <v>10.2154505700097</v>
      </c>
      <c r="Q13">
        <v>41.291169722286298</v>
      </c>
      <c r="R13">
        <v>4.94337736474482</v>
      </c>
      <c r="S13">
        <v>1.3280851460299601</v>
      </c>
      <c r="T13">
        <v>0</v>
      </c>
      <c r="U13">
        <v>0.28196225552052101</v>
      </c>
      <c r="V13">
        <v>0</v>
      </c>
      <c r="W13">
        <v>0</v>
      </c>
      <c r="X13">
        <v>0</v>
      </c>
      <c r="Y13">
        <v>29082401.894110899</v>
      </c>
      <c r="Z13">
        <v>-9702200.6289824601</v>
      </c>
      <c r="AA13">
        <v>8397225.6627320703</v>
      </c>
      <c r="AB13">
        <v>-13967703.0474027</v>
      </c>
      <c r="AC13">
        <v>-4309517.4151065703</v>
      </c>
      <c r="AD13">
        <v>-3279976.3111777599</v>
      </c>
      <c r="AE13">
        <v>-329886.78090638103</v>
      </c>
      <c r="AF13">
        <v>-235919.750655429</v>
      </c>
      <c r="AG13">
        <v>-24507688.889212199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-18853265.266600601</v>
      </c>
      <c r="AN13">
        <v>-19071296.622726601</v>
      </c>
      <c r="AO13">
        <v>16599481.712727301</v>
      </c>
      <c r="AP13">
        <v>0</v>
      </c>
      <c r="AQ13">
        <v>-2471814.9099992998</v>
      </c>
    </row>
    <row r="14" spans="1:43" x14ac:dyDescent="0.2">
      <c r="A14">
        <v>1</v>
      </c>
      <c r="B14">
        <v>0</v>
      </c>
      <c r="C14">
        <v>2014</v>
      </c>
      <c r="D14">
        <v>170</v>
      </c>
      <c r="E14">
        <v>1863830568.3599999</v>
      </c>
      <c r="F14">
        <v>1917749086.29</v>
      </c>
      <c r="G14">
        <v>1902986809.1300001</v>
      </c>
      <c r="H14">
        <v>-14762277.160000101</v>
      </c>
      <c r="I14">
        <v>1874259129.06075</v>
      </c>
      <c r="J14">
        <v>-38209349.593104899</v>
      </c>
      <c r="K14">
        <v>49556437.742789797</v>
      </c>
      <c r="L14">
        <v>1.08348477040155</v>
      </c>
      <c r="M14">
        <v>8307501.6492283801</v>
      </c>
      <c r="N14">
        <v>3.7002214246284599</v>
      </c>
      <c r="O14">
        <v>34592.408289187697</v>
      </c>
      <c r="P14">
        <v>10.134487220312799</v>
      </c>
      <c r="Q14">
        <v>41.264090714858902</v>
      </c>
      <c r="R14">
        <v>5.1353860288669297</v>
      </c>
      <c r="S14">
        <v>2.15303233406709</v>
      </c>
      <c r="T14">
        <v>0</v>
      </c>
      <c r="U14">
        <v>0.58088433281701102</v>
      </c>
      <c r="V14">
        <v>0</v>
      </c>
      <c r="W14">
        <v>0</v>
      </c>
      <c r="X14">
        <v>0</v>
      </c>
      <c r="Y14">
        <v>6843136.1697519803</v>
      </c>
      <c r="Z14">
        <v>128419.092422346</v>
      </c>
      <c r="AA14">
        <v>9953766.5000813697</v>
      </c>
      <c r="AB14">
        <v>-18947711.028041702</v>
      </c>
      <c r="AC14">
        <v>-3423527.4086952899</v>
      </c>
      <c r="AD14">
        <v>-837473.33876240905</v>
      </c>
      <c r="AE14">
        <v>-15009.050313050901</v>
      </c>
      <c r="AF14">
        <v>-5140209.2396420296</v>
      </c>
      <c r="AG14">
        <v>-26994755.897240601</v>
      </c>
      <c r="AH14">
        <v>0</v>
      </c>
      <c r="AI14">
        <v>12322.6668333587</v>
      </c>
      <c r="AJ14">
        <v>0</v>
      </c>
      <c r="AK14">
        <v>0</v>
      </c>
      <c r="AL14">
        <v>0</v>
      </c>
      <c r="AM14">
        <v>-38421041.533606097</v>
      </c>
      <c r="AN14">
        <v>-38377412.107756898</v>
      </c>
      <c r="AO14">
        <v>23615134.9477567</v>
      </c>
      <c r="AP14">
        <v>0</v>
      </c>
      <c r="AQ14">
        <v>-14762277.160000101</v>
      </c>
    </row>
    <row r="15" spans="1:43" x14ac:dyDescent="0.2">
      <c r="A15">
        <v>1</v>
      </c>
      <c r="B15">
        <v>0</v>
      </c>
      <c r="C15">
        <v>2015</v>
      </c>
      <c r="D15">
        <v>170</v>
      </c>
      <c r="E15">
        <v>1863830568.3599999</v>
      </c>
      <c r="F15">
        <v>1902986809.1300001</v>
      </c>
      <c r="G15">
        <v>1869492689.8499899</v>
      </c>
      <c r="H15">
        <v>-33494119.280000001</v>
      </c>
      <c r="I15">
        <v>1761660372.4828801</v>
      </c>
      <c r="J15">
        <v>-112598756.577869</v>
      </c>
      <c r="K15">
        <v>49682715.147412203</v>
      </c>
      <c r="L15">
        <v>1.0972213639575299</v>
      </c>
      <c r="M15">
        <v>8288845.8055429403</v>
      </c>
      <c r="N15">
        <v>2.7396031217430101</v>
      </c>
      <c r="O15">
        <v>35744.3310323802</v>
      </c>
      <c r="P15">
        <v>10.065787991565299</v>
      </c>
      <c r="Q15">
        <v>40.991036425740099</v>
      </c>
      <c r="R15">
        <v>5.24613442751299</v>
      </c>
      <c r="S15">
        <v>3.1380458217784999</v>
      </c>
      <c r="T15">
        <v>0</v>
      </c>
      <c r="U15">
        <v>0.90442033169785596</v>
      </c>
      <c r="V15">
        <v>0</v>
      </c>
      <c r="W15">
        <v>0</v>
      </c>
      <c r="X15">
        <v>0</v>
      </c>
      <c r="Y15">
        <v>29374667.986852799</v>
      </c>
      <c r="Z15">
        <v>-5329693.85117702</v>
      </c>
      <c r="AA15">
        <v>8881493.7796340995</v>
      </c>
      <c r="AB15">
        <v>-97871788.4142766</v>
      </c>
      <c r="AC15">
        <v>-15260540.647825301</v>
      </c>
      <c r="AD15">
        <v>-424788.311666672</v>
      </c>
      <c r="AE15">
        <v>473867.42955563701</v>
      </c>
      <c r="AF15">
        <v>-2469044.7353713601</v>
      </c>
      <c r="AG15">
        <v>-32183687.867947701</v>
      </c>
      <c r="AH15">
        <v>0</v>
      </c>
      <c r="AI15">
        <v>13523.267982114699</v>
      </c>
      <c r="AJ15">
        <v>0</v>
      </c>
      <c r="AK15">
        <v>0</v>
      </c>
      <c r="AL15">
        <v>0</v>
      </c>
      <c r="AM15">
        <v>-114795991.36424001</v>
      </c>
      <c r="AN15">
        <v>-114308093.039786</v>
      </c>
      <c r="AO15">
        <v>80813973.759785905</v>
      </c>
      <c r="AP15">
        <v>0</v>
      </c>
      <c r="AQ15">
        <v>-33494119.280000001</v>
      </c>
    </row>
    <row r="16" spans="1:43" x14ac:dyDescent="0.2">
      <c r="A16">
        <v>1</v>
      </c>
      <c r="B16">
        <v>0</v>
      </c>
      <c r="C16">
        <v>2016</v>
      </c>
      <c r="D16">
        <v>170</v>
      </c>
      <c r="E16">
        <v>1863830568.3599999</v>
      </c>
      <c r="F16">
        <v>1869492689.8499899</v>
      </c>
      <c r="G16">
        <v>1785715867.74</v>
      </c>
      <c r="H16">
        <v>-83776822.109999999</v>
      </c>
      <c r="I16">
        <v>1692442606.1176</v>
      </c>
      <c r="J16">
        <v>-69217766.365276307</v>
      </c>
      <c r="K16">
        <v>50247576.3354652</v>
      </c>
      <c r="L16">
        <v>1.11643289263998</v>
      </c>
      <c r="M16">
        <v>8364652.0997247398</v>
      </c>
      <c r="N16">
        <v>2.43292320971503</v>
      </c>
      <c r="O16">
        <v>36538.167644775902</v>
      </c>
      <c r="P16">
        <v>9.9421460918505797</v>
      </c>
      <c r="Q16">
        <v>41.033378729264598</v>
      </c>
      <c r="R16">
        <v>5.7688012007104001</v>
      </c>
      <c r="S16">
        <v>4.1461498244969999</v>
      </c>
      <c r="T16">
        <v>0</v>
      </c>
      <c r="U16">
        <v>0.98198639594963999</v>
      </c>
      <c r="V16">
        <v>0</v>
      </c>
      <c r="W16">
        <v>0</v>
      </c>
      <c r="X16">
        <v>0</v>
      </c>
      <c r="Y16">
        <v>15838323.9889754</v>
      </c>
      <c r="Z16">
        <v>-6149443.5548030902</v>
      </c>
      <c r="AA16">
        <v>6688289.2919064704</v>
      </c>
      <c r="AB16">
        <v>-35891576.086985499</v>
      </c>
      <c r="AC16">
        <v>-9877638.0965047702</v>
      </c>
      <c r="AD16">
        <v>-1712032.26548076</v>
      </c>
      <c r="AE16">
        <v>1420870.55639689</v>
      </c>
      <c r="AF16">
        <v>-13603108.925703101</v>
      </c>
      <c r="AG16">
        <v>-31617228.723224498</v>
      </c>
      <c r="AH16">
        <v>0</v>
      </c>
      <c r="AI16">
        <v>3224.41169825099</v>
      </c>
      <c r="AJ16">
        <v>0</v>
      </c>
      <c r="AK16">
        <v>0</v>
      </c>
      <c r="AL16">
        <v>0</v>
      </c>
      <c r="AM16">
        <v>-74900319.403724805</v>
      </c>
      <c r="AN16">
        <v>-74162732.5961629</v>
      </c>
      <c r="AO16">
        <v>-9614089.5138370991</v>
      </c>
      <c r="AP16">
        <v>0</v>
      </c>
      <c r="AQ16">
        <v>-83776822.109999999</v>
      </c>
    </row>
    <row r="17" spans="1:43" x14ac:dyDescent="0.2">
      <c r="A17">
        <v>1</v>
      </c>
      <c r="B17">
        <v>0</v>
      </c>
      <c r="C17">
        <v>2017</v>
      </c>
      <c r="D17">
        <v>170</v>
      </c>
      <c r="E17">
        <v>1863830568.3599999</v>
      </c>
      <c r="F17">
        <v>1785715867.74</v>
      </c>
      <c r="G17">
        <v>1715264253.1199999</v>
      </c>
      <c r="H17">
        <v>-70451614.620000094</v>
      </c>
      <c r="I17">
        <v>1706672648.9774799</v>
      </c>
      <c r="J17">
        <v>14230042.8598822</v>
      </c>
      <c r="K17">
        <v>50765661.867560998</v>
      </c>
      <c r="L17">
        <v>1.0816906154700701</v>
      </c>
      <c r="M17">
        <v>8433613.5254068803</v>
      </c>
      <c r="N17">
        <v>2.6544497137804202</v>
      </c>
      <c r="O17">
        <v>37247.530686615799</v>
      </c>
      <c r="P17">
        <v>9.8286477620383899</v>
      </c>
      <c r="Q17">
        <v>41.136077853128597</v>
      </c>
      <c r="R17">
        <v>5.9321063884595198</v>
      </c>
      <c r="S17">
        <v>5.15893131250448</v>
      </c>
      <c r="T17">
        <v>0</v>
      </c>
      <c r="U17">
        <v>0.98273979478100904</v>
      </c>
      <c r="V17">
        <v>0</v>
      </c>
      <c r="W17">
        <v>0</v>
      </c>
      <c r="X17">
        <v>0</v>
      </c>
      <c r="Y17">
        <v>13376396.7894061</v>
      </c>
      <c r="Z17">
        <v>10534946.473207399</v>
      </c>
      <c r="AA17">
        <v>7820660.6638675099</v>
      </c>
      <c r="AB17">
        <v>25421426.384713501</v>
      </c>
      <c r="AC17">
        <v>-7571592.4578035399</v>
      </c>
      <c r="AD17">
        <v>-1385814.26711328</v>
      </c>
      <c r="AE17">
        <v>422147.17916303402</v>
      </c>
      <c r="AF17">
        <v>-3926245.3110756599</v>
      </c>
      <c r="AG17">
        <v>-30200378.600869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14491546.853496101</v>
      </c>
      <c r="AN17">
        <v>14136095.120598201</v>
      </c>
      <c r="AO17">
        <v>-84587709.740598306</v>
      </c>
      <c r="AP17">
        <v>0</v>
      </c>
      <c r="AQ17">
        <v>-70451614.620000094</v>
      </c>
    </row>
    <row r="18" spans="1:43" x14ac:dyDescent="0.2">
      <c r="A18">
        <v>1</v>
      </c>
      <c r="B18">
        <v>0</v>
      </c>
      <c r="C18">
        <v>2018</v>
      </c>
      <c r="D18">
        <v>170</v>
      </c>
      <c r="E18">
        <v>1863830568.3599999</v>
      </c>
      <c r="F18">
        <v>1715264253.1199999</v>
      </c>
      <c r="G18">
        <v>1670250603.3499899</v>
      </c>
      <c r="H18">
        <v>-45013649.770000398</v>
      </c>
      <c r="I18">
        <v>1670751494.8786399</v>
      </c>
      <c r="J18">
        <v>-35921154.0988409</v>
      </c>
      <c r="K18">
        <v>50932923.332741298</v>
      </c>
      <c r="L18">
        <v>1.05086007553822</v>
      </c>
      <c r="M18">
        <v>8524733.0013939701</v>
      </c>
      <c r="N18">
        <v>2.9351532866138901</v>
      </c>
      <c r="O18">
        <v>38033.279523151803</v>
      </c>
      <c r="P18">
        <v>9.6953657954319592</v>
      </c>
      <c r="Q18">
        <v>41.0776550388548</v>
      </c>
      <c r="R18">
        <v>6.1804926353677603</v>
      </c>
      <c r="S18">
        <v>6.1690549625123596</v>
      </c>
      <c r="T18">
        <v>0</v>
      </c>
      <c r="U18">
        <v>1</v>
      </c>
      <c r="V18">
        <v>0.66242147573077703</v>
      </c>
      <c r="W18">
        <v>0</v>
      </c>
      <c r="X18">
        <v>0</v>
      </c>
      <c r="Y18">
        <v>5921358.7872957997</v>
      </c>
      <c r="Z18">
        <v>8940840.9122951403</v>
      </c>
      <c r="AA18">
        <v>6361057.8738048105</v>
      </c>
      <c r="AB18">
        <v>28754323.723538801</v>
      </c>
      <c r="AC18">
        <v>-8725881.1733337007</v>
      </c>
      <c r="AD18">
        <v>-1370525.51280622</v>
      </c>
      <c r="AE18">
        <v>625402.81018320401</v>
      </c>
      <c r="AF18">
        <v>-5958620.8470001901</v>
      </c>
      <c r="AG18">
        <v>-29008887.013095099</v>
      </c>
      <c r="AH18">
        <v>0</v>
      </c>
      <c r="AI18">
        <v>624.14863790440904</v>
      </c>
      <c r="AJ18">
        <v>-41207150.049685702</v>
      </c>
      <c r="AK18">
        <v>0</v>
      </c>
      <c r="AL18">
        <v>0</v>
      </c>
      <c r="AM18">
        <v>-35667456.340165302</v>
      </c>
      <c r="AN18">
        <v>-36302434.979326896</v>
      </c>
      <c r="AO18">
        <v>-8711214.7906735092</v>
      </c>
      <c r="AP18">
        <v>0</v>
      </c>
      <c r="AQ18">
        <v>-45013649.770000398</v>
      </c>
    </row>
    <row r="19" spans="1:43" x14ac:dyDescent="0.2">
      <c r="A19">
        <v>2</v>
      </c>
      <c r="B19">
        <v>0</v>
      </c>
      <c r="C19">
        <v>2002</v>
      </c>
      <c r="D19">
        <v>1188</v>
      </c>
      <c r="E19">
        <v>690842613.24800003</v>
      </c>
      <c r="F19">
        <v>0</v>
      </c>
      <c r="G19">
        <v>690842613.24800003</v>
      </c>
      <c r="H19">
        <v>0</v>
      </c>
      <c r="I19">
        <v>670835727.33158505</v>
      </c>
      <c r="J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690842613.24800003</v>
      </c>
      <c r="AQ19">
        <v>690842613.24800003</v>
      </c>
    </row>
    <row r="20" spans="1:43" x14ac:dyDescent="0.2">
      <c r="A20">
        <v>2</v>
      </c>
      <c r="B20">
        <v>0</v>
      </c>
      <c r="C20">
        <v>2003</v>
      </c>
      <c r="D20">
        <v>1257</v>
      </c>
      <c r="E20">
        <v>706390440.24800003</v>
      </c>
      <c r="F20">
        <v>690842613.24800003</v>
      </c>
      <c r="G20">
        <v>705268087.89799905</v>
      </c>
      <c r="H20">
        <v>-1122352.35000008</v>
      </c>
      <c r="I20">
        <v>706622337.90895605</v>
      </c>
      <c r="J20">
        <v>20016811.306758001</v>
      </c>
      <c r="K20">
        <v>13138823.8320152</v>
      </c>
      <c r="L20">
        <v>0.85687790425050803</v>
      </c>
      <c r="M20">
        <v>2463158.3078422002</v>
      </c>
      <c r="N20">
        <v>2.2055831485730999</v>
      </c>
      <c r="O20">
        <v>35337.135426236797</v>
      </c>
      <c r="P20">
        <v>7.3291035253799102</v>
      </c>
      <c r="Q20">
        <v>32.646160178785202</v>
      </c>
      <c r="R20">
        <v>3.5157671976475</v>
      </c>
      <c r="S20">
        <v>0</v>
      </c>
      <c r="T20">
        <v>0</v>
      </c>
      <c r="U20">
        <v>4.7534618406944402E-2</v>
      </c>
      <c r="V20">
        <v>0</v>
      </c>
      <c r="W20">
        <v>0</v>
      </c>
      <c r="X20">
        <v>0</v>
      </c>
      <c r="Y20">
        <v>12217057.757358201</v>
      </c>
      <c r="Z20">
        <v>-1670083.1362413501</v>
      </c>
      <c r="AA20">
        <v>7357081.8401283603</v>
      </c>
      <c r="AB20">
        <v>13602924.379935</v>
      </c>
      <c r="AC20">
        <v>3633200.50993784</v>
      </c>
      <c r="AD20">
        <v>-277041.03844680497</v>
      </c>
      <c r="AE20">
        <v>-8619299.6366998497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26243840.6759714</v>
      </c>
      <c r="AN20">
        <v>25623888.7994418</v>
      </c>
      <c r="AO20">
        <v>-26746241.149441902</v>
      </c>
      <c r="AP20">
        <v>15547826.999999899</v>
      </c>
      <c r="AQ20">
        <v>14425474.6499999</v>
      </c>
    </row>
    <row r="21" spans="1:43" x14ac:dyDescent="0.2">
      <c r="A21">
        <v>2</v>
      </c>
      <c r="B21">
        <v>0</v>
      </c>
      <c r="C21">
        <v>2004</v>
      </c>
      <c r="D21">
        <v>1326</v>
      </c>
      <c r="E21">
        <v>722918102.60800004</v>
      </c>
      <c r="F21">
        <v>705268087.89799905</v>
      </c>
      <c r="G21">
        <v>726290046.37599897</v>
      </c>
      <c r="H21">
        <v>4494296.11799978</v>
      </c>
      <c r="I21">
        <v>739642321.34990096</v>
      </c>
      <c r="J21">
        <v>17263161.876815598</v>
      </c>
      <c r="K21">
        <v>12570560.9111489</v>
      </c>
      <c r="L21">
        <v>0.85914569482752401</v>
      </c>
      <c r="M21">
        <v>2501798.2609350402</v>
      </c>
      <c r="N21">
        <v>2.5294285806871</v>
      </c>
      <c r="O21">
        <v>34059.847254557098</v>
      </c>
      <c r="P21">
        <v>7.2319515826219796</v>
      </c>
      <c r="Q21">
        <v>31.257131505832401</v>
      </c>
      <c r="R21">
        <v>3.46936560545636</v>
      </c>
      <c r="S21">
        <v>0</v>
      </c>
      <c r="T21">
        <v>0</v>
      </c>
      <c r="U21">
        <v>4.5503824078654997E-2</v>
      </c>
      <c r="V21">
        <v>0</v>
      </c>
      <c r="W21">
        <v>0</v>
      </c>
      <c r="X21">
        <v>0</v>
      </c>
      <c r="Y21">
        <v>-8444849.4895677697</v>
      </c>
      <c r="Z21">
        <v>1864710.9480232401</v>
      </c>
      <c r="AA21">
        <v>7835790.5064305197</v>
      </c>
      <c r="AB21">
        <v>15364775.0068288</v>
      </c>
      <c r="AC21">
        <v>5411200.1794946697</v>
      </c>
      <c r="AD21">
        <v>-151868.08595146699</v>
      </c>
      <c r="AE21">
        <v>-7888936.2014949797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13990822.863763001</v>
      </c>
      <c r="AN21">
        <v>15562649.081827801</v>
      </c>
      <c r="AO21">
        <v>-11068352.963827999</v>
      </c>
      <c r="AP21">
        <v>16527662.359999999</v>
      </c>
      <c r="AQ21">
        <v>21021958.477999698</v>
      </c>
    </row>
    <row r="22" spans="1:43" x14ac:dyDescent="0.2">
      <c r="A22">
        <v>2</v>
      </c>
      <c r="B22">
        <v>0</v>
      </c>
      <c r="C22">
        <v>2005</v>
      </c>
      <c r="D22">
        <v>1373</v>
      </c>
      <c r="E22">
        <v>735799951.71099997</v>
      </c>
      <c r="F22">
        <v>726290046.37599897</v>
      </c>
      <c r="G22">
        <v>772496513.38699996</v>
      </c>
      <c r="H22">
        <v>33324617.908000398</v>
      </c>
      <c r="I22">
        <v>795518193.88197398</v>
      </c>
      <c r="J22">
        <v>41954941.637233697</v>
      </c>
      <c r="K22">
        <v>12432108.782103499</v>
      </c>
      <c r="L22">
        <v>0.86133600365037999</v>
      </c>
      <c r="M22">
        <v>2498774.3035621201</v>
      </c>
      <c r="N22">
        <v>2.99604002696169</v>
      </c>
      <c r="O22">
        <v>33082.450338974602</v>
      </c>
      <c r="P22">
        <v>7.2085933565729796</v>
      </c>
      <c r="Q22">
        <v>30.192373597650299</v>
      </c>
      <c r="R22">
        <v>3.46405161259365</v>
      </c>
      <c r="S22">
        <v>0</v>
      </c>
      <c r="T22">
        <v>0</v>
      </c>
      <c r="U22">
        <v>4.3921868624212601E-2</v>
      </c>
      <c r="V22">
        <v>0</v>
      </c>
      <c r="W22">
        <v>0</v>
      </c>
      <c r="X22">
        <v>0</v>
      </c>
      <c r="Y22">
        <v>4715263.6296605803</v>
      </c>
      <c r="Z22">
        <v>-792327.37424777297</v>
      </c>
      <c r="AA22">
        <v>8032806.2354837498</v>
      </c>
      <c r="AB22">
        <v>20630182.739845298</v>
      </c>
      <c r="AC22">
        <v>5224802.3036178099</v>
      </c>
      <c r="AD22">
        <v>-127448.5689079</v>
      </c>
      <c r="AE22">
        <v>-7283942.9233587701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30399336.042093001</v>
      </c>
      <c r="AN22">
        <v>30851325.252633698</v>
      </c>
      <c r="AO22">
        <v>2473292.6553666499</v>
      </c>
      <c r="AP22">
        <v>12881849.103</v>
      </c>
      <c r="AQ22">
        <v>46206467.011000402</v>
      </c>
    </row>
    <row r="23" spans="1:43" x14ac:dyDescent="0.2">
      <c r="A23">
        <v>2</v>
      </c>
      <c r="B23">
        <v>0</v>
      </c>
      <c r="C23">
        <v>2006</v>
      </c>
      <c r="D23">
        <v>1396</v>
      </c>
      <c r="E23">
        <v>749156601.24199998</v>
      </c>
      <c r="F23">
        <v>767971489.38699996</v>
      </c>
      <c r="G23">
        <v>851622694.06599998</v>
      </c>
      <c r="H23">
        <v>65667044.148000099</v>
      </c>
      <c r="I23">
        <v>857865302.007424</v>
      </c>
      <c r="J23">
        <v>46231324.254115999</v>
      </c>
      <c r="K23">
        <v>12507589.793999201</v>
      </c>
      <c r="L23">
        <v>0.83336189304393304</v>
      </c>
      <c r="M23">
        <v>2534976.0780444299</v>
      </c>
      <c r="N23">
        <v>3.2791783400760699</v>
      </c>
      <c r="O23">
        <v>31639.739874823299</v>
      </c>
      <c r="P23">
        <v>7.2288774173025896</v>
      </c>
      <c r="Q23">
        <v>28.196192079399601</v>
      </c>
      <c r="R23">
        <v>3.6601164653973601</v>
      </c>
      <c r="S23">
        <v>0</v>
      </c>
      <c r="T23">
        <v>0</v>
      </c>
      <c r="U23">
        <v>4.3199983929718001E-2</v>
      </c>
      <c r="V23">
        <v>0</v>
      </c>
      <c r="W23">
        <v>0</v>
      </c>
      <c r="X23">
        <v>0</v>
      </c>
      <c r="Y23">
        <v>19512426.589896899</v>
      </c>
      <c r="Z23">
        <v>2781138.0794651899</v>
      </c>
      <c r="AA23">
        <v>9607794.0284780897</v>
      </c>
      <c r="AB23">
        <v>12172809.7465901</v>
      </c>
      <c r="AC23">
        <v>8828931.7668386698</v>
      </c>
      <c r="AD23">
        <v>-22297.930147350799</v>
      </c>
      <c r="AE23">
        <v>-7791739.5761632202</v>
      </c>
      <c r="AF23">
        <v>-2135417.9709379999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42953644.734020397</v>
      </c>
      <c r="AN23">
        <v>43410371.791464597</v>
      </c>
      <c r="AO23">
        <v>22256672.356535401</v>
      </c>
      <c r="AP23">
        <v>17984160.530999999</v>
      </c>
      <c r="AQ23">
        <v>83651204.679000095</v>
      </c>
    </row>
    <row r="24" spans="1:43" x14ac:dyDescent="0.2">
      <c r="A24">
        <v>2</v>
      </c>
      <c r="B24">
        <v>0</v>
      </c>
      <c r="C24">
        <v>2007</v>
      </c>
      <c r="D24">
        <v>1419</v>
      </c>
      <c r="E24">
        <v>749156601.24199998</v>
      </c>
      <c r="F24">
        <v>851622694.06599998</v>
      </c>
      <c r="G24">
        <v>844966766.01299906</v>
      </c>
      <c r="H24">
        <v>-6655928.0530004399</v>
      </c>
      <c r="I24">
        <v>850417261.71138704</v>
      </c>
      <c r="J24">
        <v>-7448040.2960371003</v>
      </c>
      <c r="K24">
        <v>12199020.4534082</v>
      </c>
      <c r="L24">
        <v>0.87137336266916499</v>
      </c>
      <c r="M24">
        <v>2527237.2893348602</v>
      </c>
      <c r="N24">
        <v>3.4610513966318099</v>
      </c>
      <c r="O24">
        <v>32182.764367562198</v>
      </c>
      <c r="P24">
        <v>7.2025117406342796</v>
      </c>
      <c r="Q24">
        <v>27.3770170128528</v>
      </c>
      <c r="R24">
        <v>3.82883712393871</v>
      </c>
      <c r="S24">
        <v>0</v>
      </c>
      <c r="T24">
        <v>0</v>
      </c>
      <c r="U24">
        <v>4.0585091544450301E-2</v>
      </c>
      <c r="V24">
        <v>0</v>
      </c>
      <c r="W24">
        <v>0</v>
      </c>
      <c r="X24">
        <v>0</v>
      </c>
      <c r="Y24">
        <v>-3423987.5153439501</v>
      </c>
      <c r="Z24">
        <v>-6877210.0568260998</v>
      </c>
      <c r="AA24">
        <v>3950372.8108228701</v>
      </c>
      <c r="AB24">
        <v>8153840.0711221397</v>
      </c>
      <c r="AC24">
        <v>-2681378.8670438798</v>
      </c>
      <c r="AD24">
        <v>-268777.73122707597</v>
      </c>
      <c r="AE24">
        <v>-3986870.7841202598</v>
      </c>
      <c r="AF24">
        <v>-2298808.8825405999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-7432820.9551568897</v>
      </c>
      <c r="AN24">
        <v>-8713929.5271803495</v>
      </c>
      <c r="AO24">
        <v>2058001.4741799</v>
      </c>
      <c r="AP24">
        <v>0</v>
      </c>
      <c r="AQ24">
        <v>-6655928.0530004399</v>
      </c>
    </row>
    <row r="25" spans="1:43" x14ac:dyDescent="0.2">
      <c r="A25">
        <v>2</v>
      </c>
      <c r="B25">
        <v>0</v>
      </c>
      <c r="C25">
        <v>2008</v>
      </c>
      <c r="D25">
        <v>1419</v>
      </c>
      <c r="E25">
        <v>749156601.24199998</v>
      </c>
      <c r="F25">
        <v>844966766.01299906</v>
      </c>
      <c r="G25">
        <v>929130685.85699999</v>
      </c>
      <c r="H25">
        <v>84163919.844000205</v>
      </c>
      <c r="I25">
        <v>897227618.47760296</v>
      </c>
      <c r="J25">
        <v>46810356.766215898</v>
      </c>
      <c r="K25">
        <v>12460693.818985701</v>
      </c>
      <c r="L25">
        <v>0.87029632017493697</v>
      </c>
      <c r="M25">
        <v>2525204.7312375801</v>
      </c>
      <c r="N25">
        <v>3.8783046548830602</v>
      </c>
      <c r="O25">
        <v>31825.689533899698</v>
      </c>
      <c r="P25">
        <v>7.3759939084586001</v>
      </c>
      <c r="Q25">
        <v>27.107777966108099</v>
      </c>
      <c r="R25">
        <v>3.8701558093887001</v>
      </c>
      <c r="S25">
        <v>0</v>
      </c>
      <c r="T25">
        <v>0</v>
      </c>
      <c r="U25">
        <v>4.05240612735214E-2</v>
      </c>
      <c r="V25">
        <v>0</v>
      </c>
      <c r="W25">
        <v>0</v>
      </c>
      <c r="X25">
        <v>0</v>
      </c>
      <c r="Y25">
        <v>25877192.032325499</v>
      </c>
      <c r="Z25">
        <v>751122.17644534097</v>
      </c>
      <c r="AA25">
        <v>1887871.6712628501</v>
      </c>
      <c r="AB25">
        <v>17412160.540023699</v>
      </c>
      <c r="AC25">
        <v>1736820.3351994799</v>
      </c>
      <c r="AD25">
        <v>1110284.22214737</v>
      </c>
      <c r="AE25">
        <v>-3300221.3236220898</v>
      </c>
      <c r="AF25">
        <v>-261487.11108508401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45213742.542697102</v>
      </c>
      <c r="AN25">
        <v>45869428.9535482</v>
      </c>
      <c r="AO25">
        <v>38294490.890451998</v>
      </c>
      <c r="AP25">
        <v>0</v>
      </c>
      <c r="AQ25">
        <v>84163919.844000205</v>
      </c>
    </row>
    <row r="26" spans="1:43" x14ac:dyDescent="0.2">
      <c r="A26">
        <v>2</v>
      </c>
      <c r="B26">
        <v>0</v>
      </c>
      <c r="C26">
        <v>2009</v>
      </c>
      <c r="D26">
        <v>1419</v>
      </c>
      <c r="E26">
        <v>749156601.24199998</v>
      </c>
      <c r="F26">
        <v>929130685.85699999</v>
      </c>
      <c r="G26">
        <v>856965294.47299898</v>
      </c>
      <c r="H26">
        <v>-72165391.384000301</v>
      </c>
      <c r="I26">
        <v>825009159.60279202</v>
      </c>
      <c r="J26">
        <v>-72218458.874810904</v>
      </c>
      <c r="K26">
        <v>12267316.337644</v>
      </c>
      <c r="L26">
        <v>0.98757082932228901</v>
      </c>
      <c r="M26">
        <v>2486400.7929739198</v>
      </c>
      <c r="N26">
        <v>2.8240200294268498</v>
      </c>
      <c r="O26">
        <v>30369.203548052599</v>
      </c>
      <c r="P26">
        <v>7.4290952751674597</v>
      </c>
      <c r="Q26">
        <v>26.428117453696601</v>
      </c>
      <c r="R26">
        <v>4.1297561340136903</v>
      </c>
      <c r="S26">
        <v>0</v>
      </c>
      <c r="T26">
        <v>0</v>
      </c>
      <c r="U26">
        <v>4.0302507031570803E-2</v>
      </c>
      <c r="V26">
        <v>0</v>
      </c>
      <c r="W26">
        <v>0</v>
      </c>
      <c r="X26">
        <v>0</v>
      </c>
      <c r="Y26">
        <v>-10686923.722808599</v>
      </c>
      <c r="Z26">
        <v>-19601911.861481398</v>
      </c>
      <c r="AA26">
        <v>-1492085.47263281</v>
      </c>
      <c r="AB26">
        <v>-50372132.525110103</v>
      </c>
      <c r="AC26">
        <v>12417983.587326599</v>
      </c>
      <c r="AD26">
        <v>213071.57921476199</v>
      </c>
      <c r="AE26">
        <v>-3713628.1574758501</v>
      </c>
      <c r="AF26">
        <v>-3139186.85340644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-76374813.426373899</v>
      </c>
      <c r="AN26">
        <v>-74600851.260611504</v>
      </c>
      <c r="AO26">
        <v>2435459.8766111201</v>
      </c>
      <c r="AP26">
        <v>0</v>
      </c>
      <c r="AQ26">
        <v>-72165391.384000301</v>
      </c>
    </row>
    <row r="27" spans="1:43" x14ac:dyDescent="0.2">
      <c r="A27">
        <v>2</v>
      </c>
      <c r="B27">
        <v>0</v>
      </c>
      <c r="C27">
        <v>2010</v>
      </c>
      <c r="D27">
        <v>1443</v>
      </c>
      <c r="E27">
        <v>752145340.45700002</v>
      </c>
      <c r="F27">
        <v>856965294.47299898</v>
      </c>
      <c r="G27">
        <v>850599223.829</v>
      </c>
      <c r="H27">
        <v>-9354809.8589996509</v>
      </c>
      <c r="I27">
        <v>844816972.73490405</v>
      </c>
      <c r="J27">
        <v>15902739.679243499</v>
      </c>
      <c r="K27">
        <v>11861906.563916899</v>
      </c>
      <c r="L27">
        <v>0.97797223910725795</v>
      </c>
      <c r="M27">
        <v>2484977.2046097801</v>
      </c>
      <c r="N27">
        <v>3.2831319367442102</v>
      </c>
      <c r="O27">
        <v>29850.583407525999</v>
      </c>
      <c r="P27">
        <v>7.6783763695316898</v>
      </c>
      <c r="Q27">
        <v>25.806842593880699</v>
      </c>
      <c r="R27">
        <v>4.11753687508073</v>
      </c>
      <c r="S27">
        <v>0</v>
      </c>
      <c r="T27">
        <v>0</v>
      </c>
      <c r="U27">
        <v>3.5918311043073102E-2</v>
      </c>
      <c r="V27">
        <v>0</v>
      </c>
      <c r="W27">
        <v>0</v>
      </c>
      <c r="X27">
        <v>0</v>
      </c>
      <c r="Y27">
        <v>-9996462.2836083602</v>
      </c>
      <c r="Z27">
        <v>145677.37175157401</v>
      </c>
      <c r="AA27">
        <v>3199957.1984829502</v>
      </c>
      <c r="AB27">
        <v>22466684.024924099</v>
      </c>
      <c r="AC27">
        <v>3346987.8829709399</v>
      </c>
      <c r="AD27">
        <v>1361060.7081708601</v>
      </c>
      <c r="AE27">
        <v>-3515423.8351859101</v>
      </c>
      <c r="AF27">
        <v>373450.35818768601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17381931.425693799</v>
      </c>
      <c r="AN27">
        <v>17411493.150768299</v>
      </c>
      <c r="AO27">
        <v>-26766303.009768002</v>
      </c>
      <c r="AP27">
        <v>2988739.2149999999</v>
      </c>
      <c r="AQ27">
        <v>-6366070.6439996501</v>
      </c>
    </row>
    <row r="28" spans="1:43" x14ac:dyDescent="0.2">
      <c r="A28">
        <v>2</v>
      </c>
      <c r="B28">
        <v>0</v>
      </c>
      <c r="C28">
        <v>2011</v>
      </c>
      <c r="D28">
        <v>1443</v>
      </c>
      <c r="E28">
        <v>752145340.45700002</v>
      </c>
      <c r="F28">
        <v>850599223.829</v>
      </c>
      <c r="G28">
        <v>887377025.25100005</v>
      </c>
      <c r="H28">
        <v>36777801.421999902</v>
      </c>
      <c r="I28">
        <v>874842043.44856095</v>
      </c>
      <c r="J28">
        <v>30025070.713656701</v>
      </c>
      <c r="K28">
        <v>11511342.0083682</v>
      </c>
      <c r="L28">
        <v>0.94069235209119795</v>
      </c>
      <c r="M28">
        <v>2473624.5666522202</v>
      </c>
      <c r="N28">
        <v>4.0201745800873301</v>
      </c>
      <c r="O28">
        <v>29203.741798263</v>
      </c>
      <c r="P28">
        <v>7.86588403876919</v>
      </c>
      <c r="Q28">
        <v>25.136129416270599</v>
      </c>
      <c r="R28">
        <v>4.26482293423404</v>
      </c>
      <c r="S28">
        <v>0</v>
      </c>
      <c r="T28">
        <v>0</v>
      </c>
      <c r="U28">
        <v>4.79479311260212E-2</v>
      </c>
      <c r="V28">
        <v>0</v>
      </c>
      <c r="W28">
        <v>0</v>
      </c>
      <c r="X28">
        <v>0</v>
      </c>
      <c r="Y28">
        <v>-10330944.529615199</v>
      </c>
      <c r="Z28">
        <v>4301553.7899603797</v>
      </c>
      <c r="AA28">
        <v>2529130.1165120299</v>
      </c>
      <c r="AB28">
        <v>31606901.126289502</v>
      </c>
      <c r="AC28">
        <v>4676855.35161559</v>
      </c>
      <c r="AD28">
        <v>1032676.12495864</v>
      </c>
      <c r="AE28">
        <v>-2692014.94011431</v>
      </c>
      <c r="AF28">
        <v>-1592985.02279308</v>
      </c>
      <c r="AG28">
        <v>0</v>
      </c>
      <c r="AH28">
        <v>0</v>
      </c>
      <c r="AI28">
        <v>294.25871291596201</v>
      </c>
      <c r="AJ28">
        <v>0</v>
      </c>
      <c r="AK28">
        <v>0</v>
      </c>
      <c r="AL28">
        <v>0</v>
      </c>
      <c r="AM28">
        <v>29531466.275526401</v>
      </c>
      <c r="AN28">
        <v>29319640.668665402</v>
      </c>
      <c r="AO28">
        <v>7458160.7533344897</v>
      </c>
      <c r="AP28">
        <v>0</v>
      </c>
      <c r="AQ28">
        <v>36777801.421999902</v>
      </c>
    </row>
    <row r="29" spans="1:43" x14ac:dyDescent="0.2">
      <c r="A29">
        <v>2</v>
      </c>
      <c r="B29">
        <v>0</v>
      </c>
      <c r="C29">
        <v>2012</v>
      </c>
      <c r="D29">
        <v>1464</v>
      </c>
      <c r="E29">
        <v>775448625.45700002</v>
      </c>
      <c r="F29">
        <v>887377025.25100005</v>
      </c>
      <c r="G29">
        <v>906400145.222</v>
      </c>
      <c r="H29">
        <v>-4280165.0290003</v>
      </c>
      <c r="I29">
        <v>880336107.05730295</v>
      </c>
      <c r="J29">
        <v>-19344836.240021199</v>
      </c>
      <c r="K29">
        <v>10898770.978024401</v>
      </c>
      <c r="L29">
        <v>0.94160633705167796</v>
      </c>
      <c r="M29">
        <v>2499327.8536334001</v>
      </c>
      <c r="N29">
        <v>4.0368333046599698</v>
      </c>
      <c r="O29">
        <v>28894.8243364011</v>
      </c>
      <c r="P29">
        <v>7.9261044714395297</v>
      </c>
      <c r="Q29">
        <v>24.899509435806898</v>
      </c>
      <c r="R29">
        <v>4.2817255790435702</v>
      </c>
      <c r="S29">
        <v>0</v>
      </c>
      <c r="T29">
        <v>0</v>
      </c>
      <c r="U29">
        <v>9.5634179739999201E-2</v>
      </c>
      <c r="V29">
        <v>0</v>
      </c>
      <c r="W29">
        <v>0</v>
      </c>
      <c r="X29">
        <v>0</v>
      </c>
      <c r="Y29">
        <v>-27394736.137988999</v>
      </c>
      <c r="Z29">
        <v>-623976.131534404</v>
      </c>
      <c r="AA29">
        <v>3440409.0727900201</v>
      </c>
      <c r="AB29">
        <v>672416.88016968698</v>
      </c>
      <c r="AC29">
        <v>2616761.1502898298</v>
      </c>
      <c r="AD29">
        <v>352706.15566646197</v>
      </c>
      <c r="AE29">
        <v>-678576.607250456</v>
      </c>
      <c r="AF29">
        <v>-175036.055435302</v>
      </c>
      <c r="AG29">
        <v>0</v>
      </c>
      <c r="AH29">
        <v>0</v>
      </c>
      <c r="AI29">
        <v>867.59802357833598</v>
      </c>
      <c r="AJ29">
        <v>0</v>
      </c>
      <c r="AK29">
        <v>0</v>
      </c>
      <c r="AL29">
        <v>0</v>
      </c>
      <c r="AM29">
        <v>-21789164.075269599</v>
      </c>
      <c r="AN29">
        <v>-22164055.424079899</v>
      </c>
      <c r="AO29">
        <v>17883890.395079602</v>
      </c>
      <c r="AP29">
        <v>23303285</v>
      </c>
      <c r="AQ29">
        <v>19023119.970999699</v>
      </c>
    </row>
    <row r="30" spans="1:43" x14ac:dyDescent="0.2">
      <c r="A30">
        <v>2</v>
      </c>
      <c r="B30">
        <v>0</v>
      </c>
      <c r="C30">
        <v>2013</v>
      </c>
      <c r="D30">
        <v>1464</v>
      </c>
      <c r="E30">
        <v>775448625.45700002</v>
      </c>
      <c r="F30">
        <v>906400145.222</v>
      </c>
      <c r="G30">
        <v>893199558.35699999</v>
      </c>
      <c r="H30">
        <v>-13200586.8649997</v>
      </c>
      <c r="I30">
        <v>876390096.05479503</v>
      </c>
      <c r="J30">
        <v>-3946011.0025074999</v>
      </c>
      <c r="K30">
        <v>10969137.110853299</v>
      </c>
      <c r="L30">
        <v>0.97731108865780802</v>
      </c>
      <c r="M30">
        <v>2535185.94058407</v>
      </c>
      <c r="N30">
        <v>3.87545789367858</v>
      </c>
      <c r="O30">
        <v>28850.175506982599</v>
      </c>
      <c r="P30">
        <v>7.9048647385720603</v>
      </c>
      <c r="Q30">
        <v>25.073710656648998</v>
      </c>
      <c r="R30">
        <v>4.2849777910239997</v>
      </c>
      <c r="S30">
        <v>0</v>
      </c>
      <c r="T30">
        <v>0</v>
      </c>
      <c r="U30">
        <v>0.15208121013290199</v>
      </c>
      <c r="V30">
        <v>0</v>
      </c>
      <c r="W30">
        <v>0</v>
      </c>
      <c r="X30">
        <v>0</v>
      </c>
      <c r="Y30">
        <v>5771626.4934854796</v>
      </c>
      <c r="Z30">
        <v>-4992235.8164707404</v>
      </c>
      <c r="AA30">
        <v>5995172.6551543698</v>
      </c>
      <c r="AB30">
        <v>-6594412.4568833103</v>
      </c>
      <c r="AC30">
        <v>-1126917.65914667</v>
      </c>
      <c r="AD30">
        <v>-677814.10352224601</v>
      </c>
      <c r="AE30">
        <v>-1321479.1284431701</v>
      </c>
      <c r="AF30">
        <v>-640319.79402186198</v>
      </c>
      <c r="AG30">
        <v>0</v>
      </c>
      <c r="AH30">
        <v>0</v>
      </c>
      <c r="AI30">
        <v>1099.11306442613</v>
      </c>
      <c r="AJ30">
        <v>0</v>
      </c>
      <c r="AK30">
        <v>0</v>
      </c>
      <c r="AL30">
        <v>0</v>
      </c>
      <c r="AM30">
        <v>-3585280.6967837298</v>
      </c>
      <c r="AN30">
        <v>-3629623.23011703</v>
      </c>
      <c r="AO30">
        <v>-9570963.6348826792</v>
      </c>
      <c r="AP30">
        <v>0</v>
      </c>
      <c r="AQ30">
        <v>-13200586.8649997</v>
      </c>
    </row>
    <row r="31" spans="1:43" x14ac:dyDescent="0.2">
      <c r="A31">
        <v>2</v>
      </c>
      <c r="B31">
        <v>0</v>
      </c>
      <c r="C31">
        <v>2014</v>
      </c>
      <c r="D31">
        <v>1464</v>
      </c>
      <c r="E31">
        <v>775448625.45700002</v>
      </c>
      <c r="F31">
        <v>893199558.35699999</v>
      </c>
      <c r="G31">
        <v>890992762.38199997</v>
      </c>
      <c r="H31">
        <v>-2206795.97499975</v>
      </c>
      <c r="I31">
        <v>880772385.43135297</v>
      </c>
      <c r="J31">
        <v>4382289.3765585897</v>
      </c>
      <c r="K31">
        <v>11101670.981812701</v>
      </c>
      <c r="L31">
        <v>0.962988338895851</v>
      </c>
      <c r="M31">
        <v>2558561.6103472998</v>
      </c>
      <c r="N31">
        <v>3.6616309664059199</v>
      </c>
      <c r="O31">
        <v>28993.285048475998</v>
      </c>
      <c r="P31">
        <v>7.8902423088745497</v>
      </c>
      <c r="Q31">
        <v>24.797858694001899</v>
      </c>
      <c r="R31">
        <v>4.3947271463763702</v>
      </c>
      <c r="S31">
        <v>0.150053673634297</v>
      </c>
      <c r="T31">
        <v>0</v>
      </c>
      <c r="U31">
        <v>0.209811907111464</v>
      </c>
      <c r="V31">
        <v>0</v>
      </c>
      <c r="W31">
        <v>0</v>
      </c>
      <c r="X31">
        <v>0</v>
      </c>
      <c r="Y31">
        <v>12127821.551488301</v>
      </c>
      <c r="Z31">
        <v>2146915.2954093502</v>
      </c>
      <c r="AA31">
        <v>4438951.4736746699</v>
      </c>
      <c r="AB31">
        <v>-9219962.0123977307</v>
      </c>
      <c r="AC31">
        <v>-860754.532846916</v>
      </c>
      <c r="AD31">
        <v>-31332.662250168702</v>
      </c>
      <c r="AE31">
        <v>-612108.53930418496</v>
      </c>
      <c r="AF31">
        <v>-1151105.82465587</v>
      </c>
      <c r="AG31">
        <v>-2266705.83030474</v>
      </c>
      <c r="AH31">
        <v>0</v>
      </c>
      <c r="AI31">
        <v>1094.85020556258</v>
      </c>
      <c r="AJ31">
        <v>0</v>
      </c>
      <c r="AK31">
        <v>0</v>
      </c>
      <c r="AL31">
        <v>0</v>
      </c>
      <c r="AM31">
        <v>4572813.7690182999</v>
      </c>
      <c r="AN31">
        <v>4460735.7194887102</v>
      </c>
      <c r="AO31">
        <v>-6667531.6944884602</v>
      </c>
      <c r="AP31">
        <v>0</v>
      </c>
      <c r="AQ31">
        <v>-2206795.97499975</v>
      </c>
    </row>
    <row r="32" spans="1:43" x14ac:dyDescent="0.2">
      <c r="A32">
        <v>2</v>
      </c>
      <c r="B32">
        <v>0</v>
      </c>
      <c r="C32">
        <v>2015</v>
      </c>
      <c r="D32">
        <v>1464</v>
      </c>
      <c r="E32">
        <v>775448625.45700002</v>
      </c>
      <c r="F32">
        <v>890992762.38199997</v>
      </c>
      <c r="G32">
        <v>867794939.63800001</v>
      </c>
      <c r="H32">
        <v>-23197822.7440001</v>
      </c>
      <c r="I32">
        <v>832146345.43028498</v>
      </c>
      <c r="J32">
        <v>-48626040.001068801</v>
      </c>
      <c r="K32">
        <v>11402660.171233101</v>
      </c>
      <c r="L32">
        <v>0.98121016711833198</v>
      </c>
      <c r="M32">
        <v>2576927.7738341698</v>
      </c>
      <c r="N32">
        <v>2.6992478295813598</v>
      </c>
      <c r="O32">
        <v>30117.225783694201</v>
      </c>
      <c r="P32">
        <v>7.6959347422291904</v>
      </c>
      <c r="Q32">
        <v>24.827694792112901</v>
      </c>
      <c r="R32">
        <v>4.5712131544582499</v>
      </c>
      <c r="S32">
        <v>0.94418825102680204</v>
      </c>
      <c r="T32">
        <v>0</v>
      </c>
      <c r="U32">
        <v>0.427754216690929</v>
      </c>
      <c r="V32">
        <v>0</v>
      </c>
      <c r="W32">
        <v>0</v>
      </c>
      <c r="X32">
        <v>0</v>
      </c>
      <c r="Y32">
        <v>20453457.459752101</v>
      </c>
      <c r="Z32">
        <v>-2782715.2980440399</v>
      </c>
      <c r="AA32">
        <v>4361507.5952781597</v>
      </c>
      <c r="AB32">
        <v>-46339510.660625704</v>
      </c>
      <c r="AC32">
        <v>-8622411.3551319093</v>
      </c>
      <c r="AD32">
        <v>-1005642.29796735</v>
      </c>
      <c r="AE32">
        <v>-534961.20837503299</v>
      </c>
      <c r="AF32">
        <v>-2056143.8357573701</v>
      </c>
      <c r="AG32">
        <v>-12026000.8889725</v>
      </c>
      <c r="AH32">
        <v>0</v>
      </c>
      <c r="AI32">
        <v>4152.2782930153899</v>
      </c>
      <c r="AJ32">
        <v>0</v>
      </c>
      <c r="AK32">
        <v>0</v>
      </c>
      <c r="AL32">
        <v>0</v>
      </c>
      <c r="AM32">
        <v>-48548268.211550601</v>
      </c>
      <c r="AN32">
        <v>-49029044.365173399</v>
      </c>
      <c r="AO32">
        <v>25831221.6211733</v>
      </c>
      <c r="AP32">
        <v>0</v>
      </c>
      <c r="AQ32">
        <v>-23197822.7440001</v>
      </c>
    </row>
    <row r="33" spans="1:43" x14ac:dyDescent="0.2">
      <c r="A33">
        <v>2</v>
      </c>
      <c r="B33">
        <v>0</v>
      </c>
      <c r="C33">
        <v>2016</v>
      </c>
      <c r="D33">
        <v>1464</v>
      </c>
      <c r="E33">
        <v>775448625.45700002</v>
      </c>
      <c r="F33">
        <v>867794939.63800001</v>
      </c>
      <c r="G33">
        <v>827843026.51400006</v>
      </c>
      <c r="H33">
        <v>-39951913.124000102</v>
      </c>
      <c r="I33">
        <v>813826119.13013196</v>
      </c>
      <c r="J33">
        <v>-18320226.300152399</v>
      </c>
      <c r="K33">
        <v>11828604.810118999</v>
      </c>
      <c r="L33">
        <v>1.00502613088462</v>
      </c>
      <c r="M33">
        <v>2610231.73642861</v>
      </c>
      <c r="N33">
        <v>2.3953384211747801</v>
      </c>
      <c r="O33">
        <v>30943.6656512187</v>
      </c>
      <c r="P33">
        <v>7.5717069206018399</v>
      </c>
      <c r="Q33">
        <v>24.9929333932572</v>
      </c>
      <c r="R33">
        <v>5.0693560720727504</v>
      </c>
      <c r="S33">
        <v>1.8523315641498701</v>
      </c>
      <c r="T33">
        <v>0</v>
      </c>
      <c r="U33">
        <v>0.57332279102657902</v>
      </c>
      <c r="V33">
        <v>0</v>
      </c>
      <c r="W33">
        <v>0</v>
      </c>
      <c r="X33">
        <v>0</v>
      </c>
      <c r="Y33">
        <v>22678286.5064006</v>
      </c>
      <c r="Z33">
        <v>-2748477.8511641701</v>
      </c>
      <c r="AA33">
        <v>4089727.9524437902</v>
      </c>
      <c r="AB33">
        <v>-16739386.789462799</v>
      </c>
      <c r="AC33">
        <v>-5690542.62136102</v>
      </c>
      <c r="AD33">
        <v>-670649.55243024998</v>
      </c>
      <c r="AE33">
        <v>-606542.33038943296</v>
      </c>
      <c r="AF33">
        <v>-5962096.1660194304</v>
      </c>
      <c r="AG33">
        <v>-13457110.772321001</v>
      </c>
      <c r="AH33">
        <v>0</v>
      </c>
      <c r="AI33">
        <v>2849.6958885103199</v>
      </c>
      <c r="AJ33">
        <v>0</v>
      </c>
      <c r="AK33">
        <v>0</v>
      </c>
      <c r="AL33">
        <v>0</v>
      </c>
      <c r="AM33">
        <v>-19103941.928415298</v>
      </c>
      <c r="AN33">
        <v>-19297438.236197401</v>
      </c>
      <c r="AO33">
        <v>-20654474.887802601</v>
      </c>
      <c r="AP33">
        <v>0</v>
      </c>
      <c r="AQ33">
        <v>-39951913.124000102</v>
      </c>
    </row>
    <row r="34" spans="1:43" x14ac:dyDescent="0.2">
      <c r="A34">
        <v>2</v>
      </c>
      <c r="B34">
        <v>0</v>
      </c>
      <c r="C34">
        <v>2017</v>
      </c>
      <c r="D34">
        <v>1464</v>
      </c>
      <c r="E34">
        <v>775448625.45700002</v>
      </c>
      <c r="F34">
        <v>827843026.51400006</v>
      </c>
      <c r="G34">
        <v>796520522.53499997</v>
      </c>
      <c r="H34">
        <v>-31322503.978999998</v>
      </c>
      <c r="I34">
        <v>819977261.05538702</v>
      </c>
      <c r="J34">
        <v>6151141.9252551598</v>
      </c>
      <c r="K34">
        <v>11985969.6563896</v>
      </c>
      <c r="L34">
        <v>0.99553639817555595</v>
      </c>
      <c r="M34">
        <v>2642709.1613131398</v>
      </c>
      <c r="N34">
        <v>2.60767015474792</v>
      </c>
      <c r="O34">
        <v>31102.423945609899</v>
      </c>
      <c r="P34">
        <v>7.3261402183608597</v>
      </c>
      <c r="Q34">
        <v>24.858717913647698</v>
      </c>
      <c r="R34">
        <v>5.2575981279000201</v>
      </c>
      <c r="S34">
        <v>2.77403163611738</v>
      </c>
      <c r="T34">
        <v>0</v>
      </c>
      <c r="U34">
        <v>0.68961355693843596</v>
      </c>
      <c r="V34">
        <v>0</v>
      </c>
      <c r="W34">
        <v>0</v>
      </c>
      <c r="X34">
        <v>0</v>
      </c>
      <c r="Y34">
        <v>8108627.17431024</v>
      </c>
      <c r="Z34">
        <v>1146660.7009022201</v>
      </c>
      <c r="AA34">
        <v>4140337.6951481998</v>
      </c>
      <c r="AB34">
        <v>11577129.256961901</v>
      </c>
      <c r="AC34">
        <v>-1108302.3474642499</v>
      </c>
      <c r="AD34">
        <v>-1278582.3643591399</v>
      </c>
      <c r="AE34">
        <v>-811306.25024772703</v>
      </c>
      <c r="AF34">
        <v>-2341791.2394666602</v>
      </c>
      <c r="AG34">
        <v>-12923310.4015883</v>
      </c>
      <c r="AH34">
        <v>0</v>
      </c>
      <c r="AI34">
        <v>2103.96937006195</v>
      </c>
      <c r="AJ34">
        <v>0</v>
      </c>
      <c r="AK34">
        <v>0</v>
      </c>
      <c r="AL34">
        <v>0</v>
      </c>
      <c r="AM34">
        <v>6511566.1935665198</v>
      </c>
      <c r="AN34">
        <v>6174029.4727320597</v>
      </c>
      <c r="AO34">
        <v>-37496533.451732002</v>
      </c>
      <c r="AP34">
        <v>0</v>
      </c>
      <c r="AQ34">
        <v>-31322503.978999998</v>
      </c>
    </row>
    <row r="35" spans="1:43" x14ac:dyDescent="0.2">
      <c r="A35">
        <v>2</v>
      </c>
      <c r="B35">
        <v>0</v>
      </c>
      <c r="C35">
        <v>2018</v>
      </c>
      <c r="D35">
        <v>1464</v>
      </c>
      <c r="E35">
        <v>775448625.45700002</v>
      </c>
      <c r="F35">
        <v>796520522.53499997</v>
      </c>
      <c r="G35">
        <v>777066489.91799998</v>
      </c>
      <c r="H35">
        <v>-19454032.616999701</v>
      </c>
      <c r="I35">
        <v>817655125.36025703</v>
      </c>
      <c r="J35">
        <v>-2322135.6951305601</v>
      </c>
      <c r="K35">
        <v>12247610.9709538</v>
      </c>
      <c r="L35">
        <v>0.987554746676508</v>
      </c>
      <c r="M35">
        <v>2655728.56039275</v>
      </c>
      <c r="N35">
        <v>2.8864564839388902</v>
      </c>
      <c r="O35">
        <v>31532.814814285601</v>
      </c>
      <c r="P35">
        <v>7.0879691005438703</v>
      </c>
      <c r="Q35">
        <v>24.806038022324199</v>
      </c>
      <c r="R35">
        <v>5.5432053042089198</v>
      </c>
      <c r="S35">
        <v>3.7500741197496801</v>
      </c>
      <c r="T35">
        <v>0</v>
      </c>
      <c r="U35">
        <v>0.80823387664780699</v>
      </c>
      <c r="V35">
        <v>0.40170199484588898</v>
      </c>
      <c r="W35">
        <v>0</v>
      </c>
      <c r="X35">
        <v>0</v>
      </c>
      <c r="Y35">
        <v>11146306.5813608</v>
      </c>
      <c r="Z35">
        <v>1715070.1828638101</v>
      </c>
      <c r="AA35">
        <v>3643395.5775634302</v>
      </c>
      <c r="AB35">
        <v>13490136.775823999</v>
      </c>
      <c r="AC35">
        <v>-2641477.0053735799</v>
      </c>
      <c r="AD35">
        <v>-1056464.3814113601</v>
      </c>
      <c r="AE35">
        <v>-707483.77370932396</v>
      </c>
      <c r="AF35">
        <v>-3050274.7269165399</v>
      </c>
      <c r="AG35">
        <v>-13298786.340250099</v>
      </c>
      <c r="AH35">
        <v>0</v>
      </c>
      <c r="AI35">
        <v>2002.4560972926599</v>
      </c>
      <c r="AJ35">
        <v>-11604010.065201201</v>
      </c>
      <c r="AK35">
        <v>0</v>
      </c>
      <c r="AL35">
        <v>0</v>
      </c>
      <c r="AM35">
        <v>-2361584.7191527602</v>
      </c>
      <c r="AN35">
        <v>-2825102.58390821</v>
      </c>
      <c r="AO35">
        <v>-16628930.0330915</v>
      </c>
      <c r="AP35">
        <v>0</v>
      </c>
      <c r="AQ35">
        <v>-19454032.616999701</v>
      </c>
    </row>
    <row r="36" spans="1:43" x14ac:dyDescent="0.2">
      <c r="A36">
        <v>3</v>
      </c>
      <c r="B36">
        <v>0</v>
      </c>
      <c r="C36">
        <v>2002</v>
      </c>
      <c r="D36">
        <v>2012</v>
      </c>
      <c r="E36">
        <v>113583597.64120001</v>
      </c>
      <c r="F36">
        <v>0</v>
      </c>
      <c r="G36">
        <v>113583597.64120001</v>
      </c>
      <c r="H36">
        <v>0</v>
      </c>
      <c r="I36">
        <v>109245648.449131</v>
      </c>
      <c r="J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113583597.64120001</v>
      </c>
      <c r="AQ36">
        <v>113583597.64120001</v>
      </c>
    </row>
    <row r="37" spans="1:43" x14ac:dyDescent="0.2">
      <c r="A37">
        <v>3</v>
      </c>
      <c r="B37">
        <v>0</v>
      </c>
      <c r="C37">
        <v>2003</v>
      </c>
      <c r="D37">
        <v>2595</v>
      </c>
      <c r="E37">
        <v>133957511.4131</v>
      </c>
      <c r="F37">
        <v>113583597.64120001</v>
      </c>
      <c r="G37">
        <v>139074874.7464</v>
      </c>
      <c r="H37">
        <v>5117363.3333000001</v>
      </c>
      <c r="I37">
        <v>135618833.67006099</v>
      </c>
      <c r="J37">
        <v>8081841.5526411096</v>
      </c>
      <c r="K37">
        <v>2265456.5114903199</v>
      </c>
      <c r="L37">
        <v>0.918216519797453</v>
      </c>
      <c r="M37">
        <v>638112.00147658505</v>
      </c>
      <c r="N37">
        <v>2.18924798233583</v>
      </c>
      <c r="O37">
        <v>33221.541713243299</v>
      </c>
      <c r="P37">
        <v>6.7775693668555101</v>
      </c>
      <c r="Q37">
        <v>19.288656211301898</v>
      </c>
      <c r="R37">
        <v>3.29615425837875</v>
      </c>
      <c r="S37">
        <v>0</v>
      </c>
      <c r="T37">
        <v>0</v>
      </c>
      <c r="U37">
        <v>2.4965189154841701E-2</v>
      </c>
      <c r="V37">
        <v>0</v>
      </c>
      <c r="W37">
        <v>0</v>
      </c>
      <c r="X37">
        <v>0</v>
      </c>
      <c r="Y37">
        <v>2693782.1046151798</v>
      </c>
      <c r="Z37">
        <v>1047856.18389138</v>
      </c>
      <c r="AA37">
        <v>1208762.0033867301</v>
      </c>
      <c r="AB37">
        <v>2167113.02003515</v>
      </c>
      <c r="AC37">
        <v>970210.84951937199</v>
      </c>
      <c r="AD37">
        <v>100237.784830797</v>
      </c>
      <c r="AE37">
        <v>-947728.39232071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7240233.5539579298</v>
      </c>
      <c r="AN37">
        <v>8294543.4939479502</v>
      </c>
      <c r="AO37">
        <v>-3177180.1606479501</v>
      </c>
      <c r="AP37">
        <v>20373913.771899901</v>
      </c>
      <c r="AQ37">
        <v>25491277.1052</v>
      </c>
    </row>
    <row r="38" spans="1:43" x14ac:dyDescent="0.2">
      <c r="A38">
        <v>3</v>
      </c>
      <c r="B38">
        <v>0</v>
      </c>
      <c r="C38">
        <v>2004</v>
      </c>
      <c r="D38">
        <v>2956</v>
      </c>
      <c r="E38">
        <v>163114826.1383</v>
      </c>
      <c r="F38">
        <v>138048536.7464</v>
      </c>
      <c r="G38">
        <v>162359117.5756</v>
      </c>
      <c r="H38">
        <v>-5873071.89600001</v>
      </c>
      <c r="I38">
        <v>164937231.42614499</v>
      </c>
      <c r="J38">
        <v>3079323.82026261</v>
      </c>
      <c r="K38">
        <v>2097333.6131035802</v>
      </c>
      <c r="L38">
        <v>0.99050799084960195</v>
      </c>
      <c r="M38">
        <v>608478.99393414403</v>
      </c>
      <c r="N38">
        <v>2.5121135384684998</v>
      </c>
      <c r="O38">
        <v>31890.056297266401</v>
      </c>
      <c r="P38">
        <v>6.7456054070306397</v>
      </c>
      <c r="Q38">
        <v>19.143378077024199</v>
      </c>
      <c r="R38">
        <v>3.2952414629937898</v>
      </c>
      <c r="S38">
        <v>0</v>
      </c>
      <c r="T38">
        <v>0</v>
      </c>
      <c r="U38">
        <v>2.4567793907373198E-2</v>
      </c>
      <c r="V38">
        <v>0</v>
      </c>
      <c r="W38">
        <v>0</v>
      </c>
      <c r="X38">
        <v>0</v>
      </c>
      <c r="Y38">
        <v>-2753379.9984412398</v>
      </c>
      <c r="Z38">
        <v>-1651660.6533351401</v>
      </c>
      <c r="AA38">
        <v>1754307.6190561701</v>
      </c>
      <c r="AB38">
        <v>3044777.7120653</v>
      </c>
      <c r="AC38">
        <v>1551359.4235304899</v>
      </c>
      <c r="AD38">
        <v>83238.409080693295</v>
      </c>
      <c r="AE38">
        <v>-1012308.63302785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1016333.87892841</v>
      </c>
      <c r="AN38">
        <v>1925318.4093048</v>
      </c>
      <c r="AO38">
        <v>-7798390.3053048104</v>
      </c>
      <c r="AP38">
        <v>30183652.725200001</v>
      </c>
      <c r="AQ38">
        <v>24310580.829199899</v>
      </c>
    </row>
    <row r="39" spans="1:43" x14ac:dyDescent="0.2">
      <c r="A39">
        <v>3</v>
      </c>
      <c r="B39">
        <v>0</v>
      </c>
      <c r="C39">
        <v>2005</v>
      </c>
      <c r="D39">
        <v>3219</v>
      </c>
      <c r="E39">
        <v>180324689.3863</v>
      </c>
      <c r="F39">
        <v>162359117.5756</v>
      </c>
      <c r="G39">
        <v>190571347.61199999</v>
      </c>
      <c r="H39">
        <v>11002366.7884</v>
      </c>
      <c r="I39">
        <v>195163973.30944699</v>
      </c>
      <c r="J39">
        <v>14062675.2457403</v>
      </c>
      <c r="K39">
        <v>2097972.37121221</v>
      </c>
      <c r="L39">
        <v>0.87866411981963299</v>
      </c>
      <c r="M39">
        <v>595868.66788757697</v>
      </c>
      <c r="N39">
        <v>2.9686698503731899</v>
      </c>
      <c r="O39">
        <v>29765.883994886</v>
      </c>
      <c r="P39">
        <v>6.9001476643897499</v>
      </c>
      <c r="Q39">
        <v>18.486615939527201</v>
      </c>
      <c r="R39">
        <v>3.2075640566660999</v>
      </c>
      <c r="S39">
        <v>0</v>
      </c>
      <c r="T39">
        <v>0</v>
      </c>
      <c r="U39">
        <v>2.03253876300688E-2</v>
      </c>
      <c r="V39">
        <v>0</v>
      </c>
      <c r="W39">
        <v>0</v>
      </c>
      <c r="X39">
        <v>0</v>
      </c>
      <c r="Y39">
        <v>4130745.9047109601</v>
      </c>
      <c r="Z39">
        <v>1224418.8602613299</v>
      </c>
      <c r="AA39">
        <v>2124759.4838145901</v>
      </c>
      <c r="AB39">
        <v>4786090.4139284603</v>
      </c>
      <c r="AC39">
        <v>1723787.36014895</v>
      </c>
      <c r="AD39">
        <v>173654.133373927</v>
      </c>
      <c r="AE39">
        <v>-1032871.38094688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13130584.775291299</v>
      </c>
      <c r="AN39">
        <v>14629724.845178399</v>
      </c>
      <c r="AO39">
        <v>-3627358.05677843</v>
      </c>
      <c r="AP39">
        <v>17209863.247999899</v>
      </c>
      <c r="AQ39">
        <v>28212230.036400001</v>
      </c>
    </row>
    <row r="40" spans="1:43" x14ac:dyDescent="0.2">
      <c r="A40">
        <v>3</v>
      </c>
      <c r="B40">
        <v>0</v>
      </c>
      <c r="C40">
        <v>2006</v>
      </c>
      <c r="D40">
        <v>3710</v>
      </c>
      <c r="E40">
        <v>194257641.52399999</v>
      </c>
      <c r="F40">
        <v>190571347.61199999</v>
      </c>
      <c r="G40">
        <v>221173784.24860001</v>
      </c>
      <c r="H40">
        <v>16669484.4989</v>
      </c>
      <c r="I40">
        <v>226374643.225876</v>
      </c>
      <c r="J40">
        <v>16511609.365434101</v>
      </c>
      <c r="K40">
        <v>2145279.3820684701</v>
      </c>
      <c r="L40">
        <v>0.88162716830023402</v>
      </c>
      <c r="M40">
        <v>646955.775611841</v>
      </c>
      <c r="N40">
        <v>3.2567545725869298</v>
      </c>
      <c r="O40">
        <v>28068.838739857802</v>
      </c>
      <c r="P40">
        <v>7.1032681495521697</v>
      </c>
      <c r="Q40">
        <v>16.996885865113601</v>
      </c>
      <c r="R40">
        <v>3.53027355902874</v>
      </c>
      <c r="S40">
        <v>0</v>
      </c>
      <c r="T40">
        <v>0</v>
      </c>
      <c r="U40">
        <v>1.8191485989060101E-2</v>
      </c>
      <c r="V40">
        <v>0</v>
      </c>
      <c r="W40">
        <v>0</v>
      </c>
      <c r="X40">
        <v>0</v>
      </c>
      <c r="Y40">
        <v>8752078.9914280698</v>
      </c>
      <c r="Z40">
        <v>-443979.32119696803</v>
      </c>
      <c r="AA40">
        <v>2831115.0390881998</v>
      </c>
      <c r="AB40">
        <v>3027543.5938512902</v>
      </c>
      <c r="AC40">
        <v>2918884.8522711201</v>
      </c>
      <c r="AD40">
        <v>192846.843738508</v>
      </c>
      <c r="AE40">
        <v>-1323997.7337350501</v>
      </c>
      <c r="AF40">
        <v>-920465.24014873395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15034027.025296399</v>
      </c>
      <c r="AN40">
        <v>15612262.3165104</v>
      </c>
      <c r="AO40">
        <v>1057222.1823895201</v>
      </c>
      <c r="AP40">
        <v>13932952.1376999</v>
      </c>
      <c r="AQ40">
        <v>30602436.636599999</v>
      </c>
    </row>
    <row r="41" spans="1:43" x14ac:dyDescent="0.2">
      <c r="A41">
        <v>3</v>
      </c>
      <c r="B41">
        <v>0</v>
      </c>
      <c r="C41">
        <v>2007</v>
      </c>
      <c r="D41">
        <v>4075</v>
      </c>
      <c r="E41">
        <v>207728770.99529999</v>
      </c>
      <c r="F41">
        <v>221173784.24860001</v>
      </c>
      <c r="G41">
        <v>242565052.42160001</v>
      </c>
      <c r="H41">
        <v>7920138.7016999796</v>
      </c>
      <c r="I41">
        <v>251972868.40003899</v>
      </c>
      <c r="J41">
        <v>8669769.2965946794</v>
      </c>
      <c r="K41">
        <v>2095112.9182055399</v>
      </c>
      <c r="L41">
        <v>0.86004154828144197</v>
      </c>
      <c r="M41">
        <v>628374.869836097</v>
      </c>
      <c r="N41">
        <v>3.4329610923637701</v>
      </c>
      <c r="O41">
        <v>28365.994984452402</v>
      </c>
      <c r="P41">
        <v>7.0328768623856499</v>
      </c>
      <c r="Q41">
        <v>16.248755467475299</v>
      </c>
      <c r="R41">
        <v>3.66288957364366</v>
      </c>
      <c r="S41">
        <v>0</v>
      </c>
      <c r="T41">
        <v>0</v>
      </c>
      <c r="U41">
        <v>1.72197261666381E-2</v>
      </c>
      <c r="V41">
        <v>0</v>
      </c>
      <c r="W41">
        <v>0</v>
      </c>
      <c r="X41">
        <v>0</v>
      </c>
      <c r="Y41">
        <v>6811311.5508571099</v>
      </c>
      <c r="Z41">
        <v>150598.586812914</v>
      </c>
      <c r="AA41">
        <v>1032871.61211351</v>
      </c>
      <c r="AB41">
        <v>2066560.0466549201</v>
      </c>
      <c r="AC41">
        <v>-644748.99314174301</v>
      </c>
      <c r="AD41">
        <v>43759.7401766736</v>
      </c>
      <c r="AE41">
        <v>-392205.26469398598</v>
      </c>
      <c r="AF41">
        <v>-222444.982177848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8845702.2966015693</v>
      </c>
      <c r="AN41">
        <v>9007812.8484191392</v>
      </c>
      <c r="AO41">
        <v>-1087674.14671916</v>
      </c>
      <c r="AP41">
        <v>13471129.4713</v>
      </c>
      <c r="AQ41">
        <v>21391268.1729999</v>
      </c>
    </row>
    <row r="42" spans="1:43" x14ac:dyDescent="0.2">
      <c r="A42">
        <v>3</v>
      </c>
      <c r="B42">
        <v>0</v>
      </c>
      <c r="C42">
        <v>2008</v>
      </c>
      <c r="D42">
        <v>4236</v>
      </c>
      <c r="E42">
        <v>217571879.07529899</v>
      </c>
      <c r="F42">
        <v>242565052.42160001</v>
      </c>
      <c r="G42">
        <v>270554407.8064</v>
      </c>
      <c r="H42">
        <v>18146247.3048</v>
      </c>
      <c r="I42">
        <v>273062990.99253303</v>
      </c>
      <c r="J42">
        <v>10488794.403298199</v>
      </c>
      <c r="K42">
        <v>2074814.0688612999</v>
      </c>
      <c r="L42">
        <v>0.81593892753096697</v>
      </c>
      <c r="M42">
        <v>620592.35746082605</v>
      </c>
      <c r="N42">
        <v>3.8577353951465798</v>
      </c>
      <c r="O42">
        <v>28434.698176993101</v>
      </c>
      <c r="P42">
        <v>7.07753872070142</v>
      </c>
      <c r="Q42">
        <v>15.6568463453732</v>
      </c>
      <c r="R42">
        <v>3.66919254529645</v>
      </c>
      <c r="S42">
        <v>0</v>
      </c>
      <c r="T42">
        <v>0</v>
      </c>
      <c r="U42">
        <v>1.69829411074435E-2</v>
      </c>
      <c r="V42">
        <v>0</v>
      </c>
      <c r="W42">
        <v>0</v>
      </c>
      <c r="X42">
        <v>0</v>
      </c>
      <c r="Y42">
        <v>3015308.1704777898</v>
      </c>
      <c r="Z42">
        <v>1235011.9699248599</v>
      </c>
      <c r="AA42">
        <v>401219.95182112203</v>
      </c>
      <c r="AB42">
        <v>5102906.8619803498</v>
      </c>
      <c r="AC42">
        <v>-263097.10274167999</v>
      </c>
      <c r="AD42">
        <v>61057.805250034296</v>
      </c>
      <c r="AE42">
        <v>-211282.36899609701</v>
      </c>
      <c r="AF42">
        <v>22875.1770203177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9364000.4647367094</v>
      </c>
      <c r="AN42">
        <v>9494719.4077121299</v>
      </c>
      <c r="AO42">
        <v>8651527.8970878702</v>
      </c>
      <c r="AP42">
        <v>9843108.0800000001</v>
      </c>
      <c r="AQ42">
        <v>27989355.384799998</v>
      </c>
    </row>
    <row r="43" spans="1:43" x14ac:dyDescent="0.2">
      <c r="A43">
        <v>3</v>
      </c>
      <c r="B43">
        <v>0</v>
      </c>
      <c r="C43">
        <v>2009</v>
      </c>
      <c r="D43">
        <v>4366</v>
      </c>
      <c r="E43">
        <v>221451295.07529899</v>
      </c>
      <c r="F43">
        <v>270554407.8064</v>
      </c>
      <c r="G43">
        <v>277074653.3075</v>
      </c>
      <c r="H43">
        <v>2640829.50109998</v>
      </c>
      <c r="I43">
        <v>270904708.25808799</v>
      </c>
      <c r="J43">
        <v>-6474726.9143275404</v>
      </c>
      <c r="K43">
        <v>2101190.8680453198</v>
      </c>
      <c r="L43">
        <v>0.862772852695183</v>
      </c>
      <c r="M43">
        <v>611918.96613909502</v>
      </c>
      <c r="N43">
        <v>2.7914174067328101</v>
      </c>
      <c r="O43">
        <v>27029.6208712404</v>
      </c>
      <c r="P43">
        <v>7.2321443912260097</v>
      </c>
      <c r="Q43">
        <v>15.177476029784099</v>
      </c>
      <c r="R43">
        <v>3.71682000111758</v>
      </c>
      <c r="S43">
        <v>0</v>
      </c>
      <c r="T43">
        <v>0</v>
      </c>
      <c r="U43">
        <v>1.7072510617920599E-2</v>
      </c>
      <c r="V43">
        <v>0</v>
      </c>
      <c r="W43">
        <v>0</v>
      </c>
      <c r="X43">
        <v>0</v>
      </c>
      <c r="Y43">
        <v>6574273.4809151096</v>
      </c>
      <c r="Z43">
        <v>-2677971.3158536502</v>
      </c>
      <c r="AA43">
        <v>-440694.90489122999</v>
      </c>
      <c r="AB43">
        <v>-14891855.7006751</v>
      </c>
      <c r="AC43">
        <v>3508501.2887231698</v>
      </c>
      <c r="AD43">
        <v>184217.046024788</v>
      </c>
      <c r="AE43">
        <v>-310227.27367196803</v>
      </c>
      <c r="AF43">
        <v>142615.29848592999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-7911142.0809430396</v>
      </c>
      <c r="AN43">
        <v>-8276871.8847106602</v>
      </c>
      <c r="AO43">
        <v>10917701.385810601</v>
      </c>
      <c r="AP43">
        <v>3879415.9999999902</v>
      </c>
      <c r="AQ43">
        <v>6520245.5010999804</v>
      </c>
    </row>
    <row r="44" spans="1:43" x14ac:dyDescent="0.2">
      <c r="A44">
        <v>3</v>
      </c>
      <c r="B44">
        <v>0</v>
      </c>
      <c r="C44">
        <v>2010</v>
      </c>
      <c r="D44">
        <v>4366</v>
      </c>
      <c r="E44">
        <v>221451295.07529899</v>
      </c>
      <c r="F44">
        <v>277074653.3075</v>
      </c>
      <c r="G44">
        <v>278500621.75459999</v>
      </c>
      <c r="H44">
        <v>2248069.00070001</v>
      </c>
      <c r="I44">
        <v>277490800.79633301</v>
      </c>
      <c r="J44">
        <v>7528262.4805763001</v>
      </c>
      <c r="K44">
        <v>2052096.0539792699</v>
      </c>
      <c r="L44">
        <v>0.83594936580775903</v>
      </c>
      <c r="M44">
        <v>600627.24583804398</v>
      </c>
      <c r="N44">
        <v>3.2388643733159102</v>
      </c>
      <c r="O44">
        <v>26729.972001851602</v>
      </c>
      <c r="P44">
        <v>7.34500550232175</v>
      </c>
      <c r="Q44">
        <v>14.8327963796366</v>
      </c>
      <c r="R44">
        <v>4.0629379894444</v>
      </c>
      <c r="S44">
        <v>0</v>
      </c>
      <c r="T44">
        <v>0</v>
      </c>
      <c r="U44">
        <v>3.1847507141719203E-2</v>
      </c>
      <c r="V44">
        <v>0</v>
      </c>
      <c r="W44">
        <v>0</v>
      </c>
      <c r="X44">
        <v>0</v>
      </c>
      <c r="Y44">
        <v>764346.99834669195</v>
      </c>
      <c r="Z44">
        <v>576508.27019287297</v>
      </c>
      <c r="AA44">
        <v>841638.63057101797</v>
      </c>
      <c r="AB44">
        <v>7281850.5300777704</v>
      </c>
      <c r="AC44">
        <v>-40496.103992311502</v>
      </c>
      <c r="AD44">
        <v>333889.35305118602</v>
      </c>
      <c r="AE44">
        <v>-487076.57916256599</v>
      </c>
      <c r="AF44">
        <v>-1206258.9962120201</v>
      </c>
      <c r="AG44">
        <v>0</v>
      </c>
      <c r="AH44">
        <v>0</v>
      </c>
      <c r="AI44">
        <v>91.222492350529606</v>
      </c>
      <c r="AJ44">
        <v>0</v>
      </c>
      <c r="AK44">
        <v>0</v>
      </c>
      <c r="AL44">
        <v>0</v>
      </c>
      <c r="AM44">
        <v>8064493.3253649902</v>
      </c>
      <c r="AN44">
        <v>8051861.5421636896</v>
      </c>
      <c r="AO44">
        <v>-5803792.5414636796</v>
      </c>
      <c r="AP44">
        <v>0</v>
      </c>
      <c r="AQ44">
        <v>2248069.00070001</v>
      </c>
    </row>
    <row r="45" spans="1:43" x14ac:dyDescent="0.2">
      <c r="A45">
        <v>3</v>
      </c>
      <c r="B45">
        <v>0</v>
      </c>
      <c r="C45">
        <v>2011</v>
      </c>
      <c r="D45">
        <v>4397</v>
      </c>
      <c r="E45">
        <v>222093728.07529899</v>
      </c>
      <c r="F45">
        <v>278500621.75459999</v>
      </c>
      <c r="G45">
        <v>297078310.6911</v>
      </c>
      <c r="H45">
        <v>16946147.936500002</v>
      </c>
      <c r="I45">
        <v>293129731.136217</v>
      </c>
      <c r="J45">
        <v>13905847.464043699</v>
      </c>
      <c r="K45">
        <v>2041604.3027731499</v>
      </c>
      <c r="L45">
        <v>0.79600853514381797</v>
      </c>
      <c r="M45">
        <v>602009.66534823505</v>
      </c>
      <c r="N45">
        <v>3.9929656239573799</v>
      </c>
      <c r="O45">
        <v>26651.8890842562</v>
      </c>
      <c r="P45">
        <v>7.5269163243689503</v>
      </c>
      <c r="Q45">
        <v>14.75418493572</v>
      </c>
      <c r="R45">
        <v>3.9656329150983201</v>
      </c>
      <c r="S45">
        <v>0</v>
      </c>
      <c r="T45">
        <v>0</v>
      </c>
      <c r="U45">
        <v>3.0887510935540301E-2</v>
      </c>
      <c r="V45">
        <v>0</v>
      </c>
      <c r="W45">
        <v>0</v>
      </c>
      <c r="X45">
        <v>0</v>
      </c>
      <c r="Y45">
        <v>99062.029116813603</v>
      </c>
      <c r="Z45">
        <v>1769190.1224634701</v>
      </c>
      <c r="AA45">
        <v>615777.45291486406</v>
      </c>
      <c r="AB45">
        <v>10466520.8010829</v>
      </c>
      <c r="AC45">
        <v>484357.57938353397</v>
      </c>
      <c r="AD45">
        <v>265421.28657694801</v>
      </c>
      <c r="AE45">
        <v>-93943.560233166398</v>
      </c>
      <c r="AF45">
        <v>429600.485184572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14035986.1964899</v>
      </c>
      <c r="AN45">
        <v>14246710.066664301</v>
      </c>
      <c r="AO45">
        <v>2699437.8698356599</v>
      </c>
      <c r="AP45">
        <v>642432.99999999895</v>
      </c>
      <c r="AQ45">
        <v>17588580.936500002</v>
      </c>
    </row>
    <row r="46" spans="1:43" x14ac:dyDescent="0.2">
      <c r="A46">
        <v>3</v>
      </c>
      <c r="B46">
        <v>0</v>
      </c>
      <c r="C46">
        <v>2012</v>
      </c>
      <c r="D46">
        <v>4527</v>
      </c>
      <c r="E46">
        <v>226956724.605299</v>
      </c>
      <c r="F46">
        <v>297078310.6911</v>
      </c>
      <c r="G46">
        <v>307035994.88669997</v>
      </c>
      <c r="H46">
        <v>5094687.6655999096</v>
      </c>
      <c r="I46">
        <v>294565098.85358298</v>
      </c>
      <c r="J46">
        <v>-3200376.8830677802</v>
      </c>
      <c r="K46">
        <v>2028754.2276653801</v>
      </c>
      <c r="L46">
        <v>0.82885664160717698</v>
      </c>
      <c r="M46">
        <v>612299.18037251197</v>
      </c>
      <c r="N46">
        <v>4.0050139522270802</v>
      </c>
      <c r="O46">
        <v>26275.529237777198</v>
      </c>
      <c r="P46">
        <v>7.4015258147850096</v>
      </c>
      <c r="Q46">
        <v>14.702520748322</v>
      </c>
      <c r="R46">
        <v>3.8959197832339898</v>
      </c>
      <c r="S46">
        <v>0</v>
      </c>
      <c r="T46">
        <v>0</v>
      </c>
      <c r="U46">
        <v>3.9493054786484898E-2</v>
      </c>
      <c r="V46">
        <v>0</v>
      </c>
      <c r="W46">
        <v>0</v>
      </c>
      <c r="X46">
        <v>0</v>
      </c>
      <c r="Y46">
        <v>-2748472.9558053599</v>
      </c>
      <c r="Z46">
        <v>-1871311.3613518099</v>
      </c>
      <c r="AA46">
        <v>869511.15520944097</v>
      </c>
      <c r="AB46">
        <v>118571.294109913</v>
      </c>
      <c r="AC46">
        <v>1177822.8443971099</v>
      </c>
      <c r="AD46">
        <v>-236186.41002769099</v>
      </c>
      <c r="AE46">
        <v>-157282.28791522901</v>
      </c>
      <c r="AF46">
        <v>303815.00630534597</v>
      </c>
      <c r="AG46">
        <v>0</v>
      </c>
      <c r="AH46">
        <v>0</v>
      </c>
      <c r="AI46">
        <v>59.225375014382401</v>
      </c>
      <c r="AJ46">
        <v>0</v>
      </c>
      <c r="AK46">
        <v>0</v>
      </c>
      <c r="AL46">
        <v>0</v>
      </c>
      <c r="AM46">
        <v>-2543473.4897032599</v>
      </c>
      <c r="AN46">
        <v>-2468282.0461915499</v>
      </c>
      <c r="AO46">
        <v>7562969.7117914604</v>
      </c>
      <c r="AP46">
        <v>4862996.52999999</v>
      </c>
      <c r="AQ46">
        <v>9957684.1955999099</v>
      </c>
    </row>
    <row r="47" spans="1:43" x14ac:dyDescent="0.2">
      <c r="A47">
        <v>3</v>
      </c>
      <c r="B47">
        <v>0</v>
      </c>
      <c r="C47">
        <v>2013</v>
      </c>
      <c r="D47">
        <v>4593</v>
      </c>
      <c r="E47">
        <v>228414964.78929999</v>
      </c>
      <c r="F47">
        <v>307035994.88669997</v>
      </c>
      <c r="G47">
        <v>304770126.07450002</v>
      </c>
      <c r="H47">
        <v>-2694836.9961998998</v>
      </c>
      <c r="I47">
        <v>292986405.83445603</v>
      </c>
      <c r="J47">
        <v>-2079321.83573104</v>
      </c>
      <c r="K47">
        <v>2012986.51280462</v>
      </c>
      <c r="L47">
        <v>0.89978105084653404</v>
      </c>
      <c r="M47">
        <v>615998.85362117598</v>
      </c>
      <c r="N47">
        <v>3.8417625864840299</v>
      </c>
      <c r="O47">
        <v>26062.052425435599</v>
      </c>
      <c r="P47">
        <v>7.3815725900470497</v>
      </c>
      <c r="Q47">
        <v>14.4296381267781</v>
      </c>
      <c r="R47">
        <v>3.8018676831365301</v>
      </c>
      <c r="S47">
        <v>0</v>
      </c>
      <c r="T47">
        <v>0</v>
      </c>
      <c r="U47">
        <v>4.2075438884509701E-2</v>
      </c>
      <c r="V47">
        <v>0</v>
      </c>
      <c r="W47">
        <v>0</v>
      </c>
      <c r="X47">
        <v>0</v>
      </c>
      <c r="Y47">
        <v>1889870.0529410599</v>
      </c>
      <c r="Z47">
        <v>-3756987.47189049</v>
      </c>
      <c r="AA47">
        <v>1454649.1284752199</v>
      </c>
      <c r="AB47">
        <v>-2126273.95644968</v>
      </c>
      <c r="AC47">
        <v>120138.68345670401</v>
      </c>
      <c r="AD47">
        <v>88476.206139730697</v>
      </c>
      <c r="AE47">
        <v>-249943.02379802099</v>
      </c>
      <c r="AF47">
        <v>489375.57088525902</v>
      </c>
      <c r="AG47">
        <v>0</v>
      </c>
      <c r="AH47">
        <v>0</v>
      </c>
      <c r="AI47">
        <v>15.8440603626676</v>
      </c>
      <c r="AJ47">
        <v>0</v>
      </c>
      <c r="AK47">
        <v>0</v>
      </c>
      <c r="AL47">
        <v>0</v>
      </c>
      <c r="AM47">
        <v>-2090678.9661798601</v>
      </c>
      <c r="AN47">
        <v>-2080079.71960577</v>
      </c>
      <c r="AO47">
        <v>-614757.27659413405</v>
      </c>
      <c r="AP47">
        <v>1458240.1839999901</v>
      </c>
      <c r="AQ47">
        <v>-1236596.8121998999</v>
      </c>
    </row>
    <row r="48" spans="1:43" x14ac:dyDescent="0.2">
      <c r="A48">
        <v>3</v>
      </c>
      <c r="B48">
        <v>0</v>
      </c>
      <c r="C48">
        <v>2014</v>
      </c>
      <c r="D48">
        <v>4661</v>
      </c>
      <c r="E48">
        <v>228689405.78929999</v>
      </c>
      <c r="F48">
        <v>304770126.07450002</v>
      </c>
      <c r="G48">
        <v>305456054.83660001</v>
      </c>
      <c r="H48">
        <v>-630722.23790002998</v>
      </c>
      <c r="I48">
        <v>296386678.75037098</v>
      </c>
      <c r="J48">
        <v>2089676.8669653099</v>
      </c>
      <c r="K48">
        <v>2007851.8897005401</v>
      </c>
      <c r="L48">
        <v>0.89803452804449702</v>
      </c>
      <c r="M48">
        <v>608621.09154119401</v>
      </c>
      <c r="N48">
        <v>3.6417089234214202</v>
      </c>
      <c r="O48">
        <v>26524.4363329238</v>
      </c>
      <c r="P48">
        <v>7.3630700051054596</v>
      </c>
      <c r="Q48">
        <v>14.3383249790362</v>
      </c>
      <c r="R48">
        <v>4.0090388075143704</v>
      </c>
      <c r="S48">
        <v>0</v>
      </c>
      <c r="T48">
        <v>0</v>
      </c>
      <c r="U48">
        <v>6.5602616057955102E-2</v>
      </c>
      <c r="V48">
        <v>0</v>
      </c>
      <c r="W48">
        <v>0</v>
      </c>
      <c r="X48">
        <v>0</v>
      </c>
      <c r="Y48">
        <v>6322659.6312037297</v>
      </c>
      <c r="Z48">
        <v>20230.099903904498</v>
      </c>
      <c r="AA48">
        <v>906172.89364731102</v>
      </c>
      <c r="AB48">
        <v>-3109200.1615925599</v>
      </c>
      <c r="AC48">
        <v>-1209283.64616916</v>
      </c>
      <c r="AD48">
        <v>1476.63623401729</v>
      </c>
      <c r="AE48">
        <v>-199364.401852335</v>
      </c>
      <c r="AF48">
        <v>-726276.98432738404</v>
      </c>
      <c r="AG48">
        <v>0</v>
      </c>
      <c r="AH48">
        <v>0</v>
      </c>
      <c r="AI48">
        <v>153.942915926826</v>
      </c>
      <c r="AJ48">
        <v>0</v>
      </c>
      <c r="AK48">
        <v>0</v>
      </c>
      <c r="AL48">
        <v>0</v>
      </c>
      <c r="AM48">
        <v>2006568.00996344</v>
      </c>
      <c r="AN48">
        <v>2035764.38399453</v>
      </c>
      <c r="AO48">
        <v>-2666486.6218945598</v>
      </c>
      <c r="AP48">
        <v>274440.99999999901</v>
      </c>
      <c r="AQ48">
        <v>-356281.23790002998</v>
      </c>
    </row>
    <row r="49" spans="1:43" x14ac:dyDescent="0.2">
      <c r="A49">
        <v>3</v>
      </c>
      <c r="B49">
        <v>0</v>
      </c>
      <c r="C49">
        <v>2015</v>
      </c>
      <c r="D49">
        <v>4661</v>
      </c>
      <c r="E49">
        <v>228689405.78929999</v>
      </c>
      <c r="F49">
        <v>305456054.83660001</v>
      </c>
      <c r="G49">
        <v>294811757.266599</v>
      </c>
      <c r="H49">
        <v>-10644297.5699999</v>
      </c>
      <c r="I49">
        <v>279779459.065283</v>
      </c>
      <c r="J49">
        <v>-16607219.6850881</v>
      </c>
      <c r="K49">
        <v>2018680.07971401</v>
      </c>
      <c r="L49">
        <v>0.91452990000358103</v>
      </c>
      <c r="M49">
        <v>605798.81656136201</v>
      </c>
      <c r="N49">
        <v>2.6448922988227799</v>
      </c>
      <c r="O49">
        <v>27320.071233013401</v>
      </c>
      <c r="P49">
        <v>7.1903463796452396</v>
      </c>
      <c r="Q49">
        <v>14.1524950854807</v>
      </c>
      <c r="R49">
        <v>4.0358617201617397</v>
      </c>
      <c r="S49">
        <v>0.54739772159384603</v>
      </c>
      <c r="T49">
        <v>0</v>
      </c>
      <c r="U49">
        <v>0.11855137179576</v>
      </c>
      <c r="V49">
        <v>0</v>
      </c>
      <c r="W49">
        <v>0</v>
      </c>
      <c r="X49">
        <v>0</v>
      </c>
      <c r="Y49">
        <v>5669489.5719605098</v>
      </c>
      <c r="Z49">
        <v>-1248644.3250834499</v>
      </c>
      <c r="AA49">
        <v>985626.79076749505</v>
      </c>
      <c r="AB49">
        <v>-16475701.570380401</v>
      </c>
      <c r="AC49">
        <v>-2344122.3838765402</v>
      </c>
      <c r="AD49">
        <v>-249835.00452738299</v>
      </c>
      <c r="AE49">
        <v>-208000.171740878</v>
      </c>
      <c r="AF49">
        <v>-32313.694175381901</v>
      </c>
      <c r="AG49">
        <v>-2827819.94558809</v>
      </c>
      <c r="AH49">
        <v>0</v>
      </c>
      <c r="AI49">
        <v>346.249086988599</v>
      </c>
      <c r="AJ49">
        <v>0</v>
      </c>
      <c r="AK49">
        <v>0</v>
      </c>
      <c r="AL49">
        <v>0</v>
      </c>
      <c r="AM49">
        <v>-16730974.4835572</v>
      </c>
      <c r="AN49">
        <v>-16714714.2930704</v>
      </c>
      <c r="AO49">
        <v>6070416.7230704902</v>
      </c>
      <c r="AP49">
        <v>0</v>
      </c>
      <c r="AQ49">
        <v>-10644297.5699999</v>
      </c>
    </row>
    <row r="50" spans="1:43" x14ac:dyDescent="0.2">
      <c r="A50">
        <v>3</v>
      </c>
      <c r="B50">
        <v>0</v>
      </c>
      <c r="C50">
        <v>2016</v>
      </c>
      <c r="D50">
        <v>4693</v>
      </c>
      <c r="E50">
        <v>228835160.44670001</v>
      </c>
      <c r="F50">
        <v>294811757.266599</v>
      </c>
      <c r="G50">
        <v>277028858.0165</v>
      </c>
      <c r="H50">
        <v>-17516175.065899901</v>
      </c>
      <c r="I50">
        <v>268755288.10318899</v>
      </c>
      <c r="J50">
        <v>-10714368.7188839</v>
      </c>
      <c r="K50">
        <v>2055054.95454807</v>
      </c>
      <c r="L50">
        <v>0.97669684363546005</v>
      </c>
      <c r="M50">
        <v>615817.50162263901</v>
      </c>
      <c r="N50">
        <v>2.3540037686622601</v>
      </c>
      <c r="O50">
        <v>27726.4880881975</v>
      </c>
      <c r="P50">
        <v>7.0863357017722102</v>
      </c>
      <c r="Q50">
        <v>14.1092966273829</v>
      </c>
      <c r="R50">
        <v>4.5979892909785001</v>
      </c>
      <c r="S50">
        <v>1.3145460975212799</v>
      </c>
      <c r="T50">
        <v>0</v>
      </c>
      <c r="U50">
        <v>0.20145191693455</v>
      </c>
      <c r="V50">
        <v>0</v>
      </c>
      <c r="W50">
        <v>0</v>
      </c>
      <c r="X50">
        <v>0</v>
      </c>
      <c r="Y50">
        <v>3484214.9451298099</v>
      </c>
      <c r="Z50">
        <v>-3140516.0031681601</v>
      </c>
      <c r="AA50">
        <v>934762.41926957399</v>
      </c>
      <c r="AB50">
        <v>-5424318.5140597997</v>
      </c>
      <c r="AC50">
        <v>-1080677.2896401801</v>
      </c>
      <c r="AD50">
        <v>-126420.402989774</v>
      </c>
      <c r="AE50">
        <v>-74648.269730687796</v>
      </c>
      <c r="AF50">
        <v>-2254494.72962947</v>
      </c>
      <c r="AG50">
        <v>-3808718.0290149199</v>
      </c>
      <c r="AH50">
        <v>0</v>
      </c>
      <c r="AI50">
        <v>517.48844522449303</v>
      </c>
      <c r="AJ50">
        <v>0</v>
      </c>
      <c r="AK50">
        <v>0</v>
      </c>
      <c r="AL50">
        <v>0</v>
      </c>
      <c r="AM50">
        <v>-11490298.3853884</v>
      </c>
      <c r="AN50">
        <v>-11300117.526604701</v>
      </c>
      <c r="AO50">
        <v>-6216057.5392952003</v>
      </c>
      <c r="AP50">
        <v>145754.65739999901</v>
      </c>
      <c r="AQ50">
        <v>-17370420.4084999</v>
      </c>
    </row>
    <row r="51" spans="1:43" x14ac:dyDescent="0.2">
      <c r="A51">
        <v>3</v>
      </c>
      <c r="B51">
        <v>0</v>
      </c>
      <c r="C51">
        <v>2017</v>
      </c>
      <c r="D51">
        <v>4693</v>
      </c>
      <c r="E51">
        <v>228835160.44670001</v>
      </c>
      <c r="F51">
        <v>277028858.0165</v>
      </c>
      <c r="G51">
        <v>268730568.822999</v>
      </c>
      <c r="H51">
        <v>-8662219.8654999994</v>
      </c>
      <c r="I51">
        <v>270202267.75148898</v>
      </c>
      <c r="J51">
        <v>993516.229895139</v>
      </c>
      <c r="K51">
        <v>2071486.43555433</v>
      </c>
      <c r="L51">
        <v>0.96333502277153205</v>
      </c>
      <c r="M51">
        <v>624465.65479265503</v>
      </c>
      <c r="N51">
        <v>2.5707860639418199</v>
      </c>
      <c r="O51">
        <v>28176.848639233402</v>
      </c>
      <c r="P51">
        <v>6.9493330786978396</v>
      </c>
      <c r="Q51">
        <v>14.1135362856377</v>
      </c>
      <c r="R51">
        <v>4.9000086770030604</v>
      </c>
      <c r="S51">
        <v>2.2076588536572999</v>
      </c>
      <c r="T51">
        <v>0</v>
      </c>
      <c r="U51">
        <v>0.40744725178297903</v>
      </c>
      <c r="V51">
        <v>0</v>
      </c>
      <c r="W51">
        <v>0</v>
      </c>
      <c r="X51">
        <v>0</v>
      </c>
      <c r="Y51">
        <v>2650741.1070495001</v>
      </c>
      <c r="Z51">
        <v>215763.55568586601</v>
      </c>
      <c r="AA51">
        <v>802871.52724206098</v>
      </c>
      <c r="AB51">
        <v>3921625.6634870898</v>
      </c>
      <c r="AC51">
        <v>-862770.14452057495</v>
      </c>
      <c r="AD51">
        <v>-183947.82640413099</v>
      </c>
      <c r="AE51">
        <v>-161810.38902477201</v>
      </c>
      <c r="AF51">
        <v>-1016297.52324291</v>
      </c>
      <c r="AG51">
        <v>-4216396.7905754503</v>
      </c>
      <c r="AH51">
        <v>0</v>
      </c>
      <c r="AI51">
        <v>1179.4755807121101</v>
      </c>
      <c r="AJ51">
        <v>0</v>
      </c>
      <c r="AK51">
        <v>0</v>
      </c>
      <c r="AL51">
        <v>0</v>
      </c>
      <c r="AM51">
        <v>1150958.65527739</v>
      </c>
      <c r="AN51">
        <v>1015160.38528243</v>
      </c>
      <c r="AO51">
        <v>-9677380.2507824302</v>
      </c>
      <c r="AP51">
        <v>0</v>
      </c>
      <c r="AQ51">
        <v>-8662219.8654999994</v>
      </c>
    </row>
    <row r="52" spans="1:43" x14ac:dyDescent="0.2">
      <c r="A52">
        <v>3</v>
      </c>
      <c r="B52">
        <v>0</v>
      </c>
      <c r="C52">
        <v>2018</v>
      </c>
      <c r="D52">
        <v>4693</v>
      </c>
      <c r="E52">
        <v>228835160.44670001</v>
      </c>
      <c r="F52">
        <v>268730568.822999</v>
      </c>
      <c r="G52">
        <v>264226042.02529901</v>
      </c>
      <c r="H52">
        <v>-3722921.3582000202</v>
      </c>
      <c r="I52">
        <v>270263675.76109397</v>
      </c>
      <c r="J52">
        <v>938246.14556467906</v>
      </c>
      <c r="K52">
        <v>2088371.1827114499</v>
      </c>
      <c r="L52">
        <v>0.95870049631055598</v>
      </c>
      <c r="M52">
        <v>629134.117556729</v>
      </c>
      <c r="N52">
        <v>2.8220175643360199</v>
      </c>
      <c r="O52">
        <v>28534.338151915999</v>
      </c>
      <c r="P52">
        <v>6.8226906220896399</v>
      </c>
      <c r="Q52">
        <v>14.031036820536301</v>
      </c>
      <c r="R52">
        <v>5.2577987348367303</v>
      </c>
      <c r="S52">
        <v>3.1928027401643502</v>
      </c>
      <c r="T52">
        <v>0</v>
      </c>
      <c r="U52">
        <v>0.55433893517680899</v>
      </c>
      <c r="V52">
        <v>8.0615427103750595E-2</v>
      </c>
      <c r="W52">
        <v>0</v>
      </c>
      <c r="X52">
        <v>0</v>
      </c>
      <c r="Y52">
        <v>3141573.0443273601</v>
      </c>
      <c r="Z52">
        <v>385594.43507229601</v>
      </c>
      <c r="AA52">
        <v>814532.07065645698</v>
      </c>
      <c r="AB52">
        <v>4295435.5465492699</v>
      </c>
      <c r="AC52">
        <v>-998705.52156066895</v>
      </c>
      <c r="AD52">
        <v>-150388.464532699</v>
      </c>
      <c r="AE52">
        <v>-131145.21060212399</v>
      </c>
      <c r="AF52">
        <v>-1300209.8200858601</v>
      </c>
      <c r="AG52">
        <v>-4476509.0235778596</v>
      </c>
      <c r="AH52">
        <v>0</v>
      </c>
      <c r="AI52">
        <v>874.83002959661599</v>
      </c>
      <c r="AJ52">
        <v>-785673.97759018198</v>
      </c>
      <c r="AK52">
        <v>0</v>
      </c>
      <c r="AL52">
        <v>0</v>
      </c>
      <c r="AM52">
        <v>795377.90868558094</v>
      </c>
      <c r="AN52">
        <v>722578.50280457002</v>
      </c>
      <c r="AO52">
        <v>-4445499.8610045901</v>
      </c>
      <c r="AP52">
        <v>0</v>
      </c>
      <c r="AQ52">
        <v>-3722921.3582000202</v>
      </c>
    </row>
    <row r="53" spans="1:43" x14ac:dyDescent="0.2">
      <c r="A53">
        <v>10</v>
      </c>
      <c r="B53">
        <v>0</v>
      </c>
      <c r="C53">
        <v>2007</v>
      </c>
      <c r="D53">
        <v>100</v>
      </c>
      <c r="E53">
        <v>1227012502.99999</v>
      </c>
      <c r="F53">
        <v>0</v>
      </c>
      <c r="G53">
        <v>1227012502.99999</v>
      </c>
      <c r="H53">
        <v>0</v>
      </c>
      <c r="I53">
        <v>1279595506.0158</v>
      </c>
      <c r="J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1227012502.99999</v>
      </c>
      <c r="AQ53">
        <v>1227012502.99999</v>
      </c>
    </row>
    <row r="54" spans="1:43" x14ac:dyDescent="0.2">
      <c r="A54">
        <v>10</v>
      </c>
      <c r="B54">
        <v>0</v>
      </c>
      <c r="C54">
        <v>2008</v>
      </c>
      <c r="D54">
        <v>100</v>
      </c>
      <c r="E54">
        <v>1227012502.99999</v>
      </c>
      <c r="F54">
        <v>1227012502.99999</v>
      </c>
      <c r="G54">
        <v>1251501816.99999</v>
      </c>
      <c r="H54">
        <v>24489314.000001099</v>
      </c>
      <c r="I54">
        <v>1315690764.99034</v>
      </c>
      <c r="J54">
        <v>36095258.974537298</v>
      </c>
      <c r="K54">
        <v>264123690.59999901</v>
      </c>
      <c r="L54">
        <v>1.309717561</v>
      </c>
      <c r="M54">
        <v>27956797.669999901</v>
      </c>
      <c r="N54">
        <v>3.91949999999999</v>
      </c>
      <c r="O54">
        <v>36716.94</v>
      </c>
      <c r="P54">
        <v>30.419999999999899</v>
      </c>
      <c r="Q54">
        <v>69.981314054055801</v>
      </c>
      <c r="R54">
        <v>3.69999999999999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16355914.506292401</v>
      </c>
      <c r="Z54">
        <v>-1081452.70525265</v>
      </c>
      <c r="AA54">
        <v>3933872.9822498402</v>
      </c>
      <c r="AB54">
        <v>27733861.9911846</v>
      </c>
      <c r="AC54">
        <v>-486973.89797976398</v>
      </c>
      <c r="AD54">
        <v>141334.69292316699</v>
      </c>
      <c r="AE54">
        <v>-10297998.929553799</v>
      </c>
      <c r="AF54">
        <v>-1697415.8935676401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34601142.746296197</v>
      </c>
      <c r="AN54">
        <v>34611979.998805299</v>
      </c>
      <c r="AO54">
        <v>-10122665.9988041</v>
      </c>
      <c r="AP54">
        <v>0</v>
      </c>
      <c r="AQ54">
        <v>24489314.000001099</v>
      </c>
    </row>
    <row r="55" spans="1:43" x14ac:dyDescent="0.2">
      <c r="A55">
        <v>10</v>
      </c>
      <c r="B55">
        <v>0</v>
      </c>
      <c r="C55">
        <v>2009</v>
      </c>
      <c r="D55">
        <v>100</v>
      </c>
      <c r="E55">
        <v>1227012502.99999</v>
      </c>
      <c r="F55">
        <v>1251501816.99999</v>
      </c>
      <c r="G55">
        <v>1217355181.99999</v>
      </c>
      <c r="H55">
        <v>-34146635.000001401</v>
      </c>
      <c r="I55">
        <v>1239542186.9647801</v>
      </c>
      <c r="J55">
        <v>-76148578.025559604</v>
      </c>
      <c r="K55">
        <v>266283654.40000001</v>
      </c>
      <c r="L55">
        <v>1.3667836019999999</v>
      </c>
      <c r="M55">
        <v>27734538</v>
      </c>
      <c r="N55">
        <v>2.84309999999999</v>
      </c>
      <c r="O55">
        <v>35494.29</v>
      </c>
      <c r="P55">
        <v>30.61</v>
      </c>
      <c r="Q55">
        <v>69.306750843060897</v>
      </c>
      <c r="R55">
        <v>3.9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7966410.8167462396</v>
      </c>
      <c r="Z55">
        <v>-11020465.186835499</v>
      </c>
      <c r="AA55">
        <v>-3662203.8797523198</v>
      </c>
      <c r="AB55">
        <v>-68585333.529491395</v>
      </c>
      <c r="AC55">
        <v>11000356.6954585</v>
      </c>
      <c r="AD55">
        <v>1370148.04467138</v>
      </c>
      <c r="AE55">
        <v>-6123907.8548860298</v>
      </c>
      <c r="AF55">
        <v>-3460192.47082223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-72515187.364911303</v>
      </c>
      <c r="AN55">
        <v>-72433497.518433899</v>
      </c>
      <c r="AO55">
        <v>38286862.518432401</v>
      </c>
      <c r="AP55">
        <v>0</v>
      </c>
      <c r="AQ55">
        <v>-34146635.000001401</v>
      </c>
    </row>
    <row r="56" spans="1:43" x14ac:dyDescent="0.2">
      <c r="A56">
        <v>10</v>
      </c>
      <c r="B56">
        <v>0</v>
      </c>
      <c r="C56">
        <v>2010</v>
      </c>
      <c r="D56">
        <v>100</v>
      </c>
      <c r="E56">
        <v>1227012502.99999</v>
      </c>
      <c r="F56">
        <v>1217355181.99999</v>
      </c>
      <c r="G56">
        <v>1196278265</v>
      </c>
      <c r="H56">
        <v>-21076916.999997102</v>
      </c>
      <c r="I56">
        <v>1166812663.55706</v>
      </c>
      <c r="J56">
        <v>-72729523.407719597</v>
      </c>
      <c r="K56">
        <v>239565977.09999901</v>
      </c>
      <c r="L56">
        <v>1.4022103509999999</v>
      </c>
      <c r="M56">
        <v>27553600.749999899</v>
      </c>
      <c r="N56">
        <v>3.2889999999999899</v>
      </c>
      <c r="O56">
        <v>35213</v>
      </c>
      <c r="P56">
        <v>30.93</v>
      </c>
      <c r="Q56">
        <v>69.408651159993099</v>
      </c>
      <c r="R56">
        <v>3.9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-96260360.803450793</v>
      </c>
      <c r="Z56">
        <v>-6536880.9945425801</v>
      </c>
      <c r="AA56">
        <v>-2921898.0254541901</v>
      </c>
      <c r="AB56">
        <v>30887410.224424101</v>
      </c>
      <c r="AC56">
        <v>2505478.2591233798</v>
      </c>
      <c r="AD56">
        <v>2245496.1122959899</v>
      </c>
      <c r="AE56">
        <v>902387.34658062796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-69178367.881023303</v>
      </c>
      <c r="AN56">
        <v>-71427711.888997003</v>
      </c>
      <c r="AO56">
        <v>50350794.888999797</v>
      </c>
      <c r="AP56">
        <v>0</v>
      </c>
      <c r="AQ56">
        <v>-21076916.999997102</v>
      </c>
    </row>
    <row r="57" spans="1:43" x14ac:dyDescent="0.2">
      <c r="A57">
        <v>10</v>
      </c>
      <c r="B57">
        <v>0</v>
      </c>
      <c r="C57">
        <v>2011</v>
      </c>
      <c r="D57">
        <v>100</v>
      </c>
      <c r="E57">
        <v>1227012502.99999</v>
      </c>
      <c r="F57">
        <v>1196278265</v>
      </c>
      <c r="G57">
        <v>1164230021.99999</v>
      </c>
      <c r="H57">
        <v>-32048243.000002299</v>
      </c>
      <c r="I57">
        <v>1178168682.7084301</v>
      </c>
      <c r="J57">
        <v>11356019.15137</v>
      </c>
      <c r="K57">
        <v>232263928.59999901</v>
      </c>
      <c r="L57">
        <v>1.4707099699999899</v>
      </c>
      <c r="M57">
        <v>27682634.670000002</v>
      </c>
      <c r="N57">
        <v>4.0655999999999999</v>
      </c>
      <c r="O57">
        <v>34147.68</v>
      </c>
      <c r="P57">
        <v>31.3</v>
      </c>
      <c r="Q57">
        <v>68.613917826660796</v>
      </c>
      <c r="R57">
        <v>3.9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-28504484.471316598</v>
      </c>
      <c r="Z57">
        <v>-12127140.219752301</v>
      </c>
      <c r="AA57">
        <v>2053795.7809170799</v>
      </c>
      <c r="AB57">
        <v>46314926.896302901</v>
      </c>
      <c r="AC57">
        <v>9534374.7340036798</v>
      </c>
      <c r="AD57">
        <v>2551769.8662272198</v>
      </c>
      <c r="AE57">
        <v>-6893480.7496291902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12929761.8367528</v>
      </c>
      <c r="AN57">
        <v>11642793.493767399</v>
      </c>
      <c r="AO57">
        <v>-43691036.493769802</v>
      </c>
      <c r="AP57">
        <v>0</v>
      </c>
      <c r="AQ57">
        <v>-32048243.000002299</v>
      </c>
    </row>
    <row r="58" spans="1:43" x14ac:dyDescent="0.2">
      <c r="A58">
        <v>10</v>
      </c>
      <c r="B58">
        <v>0</v>
      </c>
      <c r="C58">
        <v>2012</v>
      </c>
      <c r="D58">
        <v>100</v>
      </c>
      <c r="E58">
        <v>1227012502.99999</v>
      </c>
      <c r="F58">
        <v>1164230021.99999</v>
      </c>
      <c r="G58">
        <v>1177871709.99999</v>
      </c>
      <c r="H58">
        <v>13641688.0000007</v>
      </c>
      <c r="I58">
        <v>1195896949.75545</v>
      </c>
      <c r="J58">
        <v>17728267.0470259</v>
      </c>
      <c r="K58">
        <v>239688350.09999901</v>
      </c>
      <c r="L58">
        <v>1.45326645199999</v>
      </c>
      <c r="M58">
        <v>27909105.420000002</v>
      </c>
      <c r="N58">
        <v>4.1093000000000002</v>
      </c>
      <c r="O58">
        <v>33963.31</v>
      </c>
      <c r="P58">
        <v>31.51</v>
      </c>
      <c r="Q58">
        <v>68.630248062319694</v>
      </c>
      <c r="R58">
        <v>4.0999999999999996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28892588.128408998</v>
      </c>
      <c r="Z58">
        <v>2993131.4281950998</v>
      </c>
      <c r="AA58">
        <v>3487905.3014128599</v>
      </c>
      <c r="AB58">
        <v>2284862.0031738598</v>
      </c>
      <c r="AC58">
        <v>1629861.38421158</v>
      </c>
      <c r="AD58">
        <v>1408852.4595548899</v>
      </c>
      <c r="AE58">
        <v>138259.910451907</v>
      </c>
      <c r="AF58">
        <v>-3218900.6054232498</v>
      </c>
      <c r="AG58">
        <v>-19689687.524251401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17926872.485734601</v>
      </c>
      <c r="AN58">
        <v>17518527.726210602</v>
      </c>
      <c r="AO58">
        <v>-3876839.7262099702</v>
      </c>
      <c r="AP58">
        <v>0</v>
      </c>
      <c r="AQ58">
        <v>13641688.0000007</v>
      </c>
    </row>
    <row r="59" spans="1:43" x14ac:dyDescent="0.2">
      <c r="A59">
        <v>10</v>
      </c>
      <c r="B59">
        <v>0</v>
      </c>
      <c r="C59">
        <v>2013</v>
      </c>
      <c r="D59">
        <v>100</v>
      </c>
      <c r="E59">
        <v>1227012502.99999</v>
      </c>
      <c r="F59">
        <v>1177871709.99999</v>
      </c>
      <c r="G59">
        <v>1199896222</v>
      </c>
      <c r="H59">
        <v>22024512.0000026</v>
      </c>
      <c r="I59">
        <v>1248473660.2487199</v>
      </c>
      <c r="J59">
        <v>52576710.493266098</v>
      </c>
      <c r="K59">
        <v>276221305.39999902</v>
      </c>
      <c r="L59">
        <v>1.666110003</v>
      </c>
      <c r="M59">
        <v>28818049.079999998</v>
      </c>
      <c r="N59">
        <v>3.9420000000000002</v>
      </c>
      <c r="O59">
        <v>33700.32</v>
      </c>
      <c r="P59">
        <v>29.93</v>
      </c>
      <c r="Q59">
        <v>66.429372522682499</v>
      </c>
      <c r="R59">
        <v>4.2</v>
      </c>
      <c r="S59">
        <v>2</v>
      </c>
      <c r="T59">
        <v>0</v>
      </c>
      <c r="U59">
        <v>1</v>
      </c>
      <c r="V59">
        <v>0</v>
      </c>
      <c r="W59">
        <v>0</v>
      </c>
      <c r="X59">
        <v>0</v>
      </c>
      <c r="Y59">
        <v>137648238.14440599</v>
      </c>
      <c r="Z59">
        <v>-34984080.114151001</v>
      </c>
      <c r="AA59">
        <v>13941536.5317537</v>
      </c>
      <c r="AB59">
        <v>-8916700.1805936806</v>
      </c>
      <c r="AC59">
        <v>2368395.5264513502</v>
      </c>
      <c r="AD59">
        <v>-10669043.869996499</v>
      </c>
      <c r="AE59">
        <v>-18700881.334867701</v>
      </c>
      <c r="AF59">
        <v>-1629435.85028641</v>
      </c>
      <c r="AG59">
        <v>-19920398.4395754</v>
      </c>
      <c r="AH59">
        <v>0</v>
      </c>
      <c r="AI59">
        <v>25509.568202941002</v>
      </c>
      <c r="AJ59">
        <v>0</v>
      </c>
      <c r="AK59">
        <v>0</v>
      </c>
      <c r="AL59">
        <v>0</v>
      </c>
      <c r="AM59">
        <v>59163139.981343903</v>
      </c>
      <c r="AN59">
        <v>51784244.376191303</v>
      </c>
      <c r="AO59">
        <v>-29759732.376188599</v>
      </c>
      <c r="AP59">
        <v>0</v>
      </c>
      <c r="AQ59">
        <v>22024512.0000026</v>
      </c>
    </row>
    <row r="60" spans="1:43" x14ac:dyDescent="0.2">
      <c r="A60">
        <v>10</v>
      </c>
      <c r="B60">
        <v>0</v>
      </c>
      <c r="C60">
        <v>2014</v>
      </c>
      <c r="D60">
        <v>100</v>
      </c>
      <c r="E60">
        <v>1227012502.99999</v>
      </c>
      <c r="F60">
        <v>1199896222</v>
      </c>
      <c r="G60">
        <v>1192647739.99999</v>
      </c>
      <c r="H60">
        <v>-7248482.0000021402</v>
      </c>
      <c r="I60">
        <v>1242045212.62714</v>
      </c>
      <c r="J60">
        <v>-6428447.6215734398</v>
      </c>
      <c r="K60">
        <v>282626037.69999897</v>
      </c>
      <c r="L60">
        <v>1.6985871779999999</v>
      </c>
      <c r="M60">
        <v>29110612.079999998</v>
      </c>
      <c r="N60">
        <v>3.75239999999999</v>
      </c>
      <c r="O60">
        <v>33580.799999999901</v>
      </c>
      <c r="P60">
        <v>30.2</v>
      </c>
      <c r="Q60">
        <v>66.590503712184997</v>
      </c>
      <c r="R60">
        <v>4.2</v>
      </c>
      <c r="S60">
        <v>3</v>
      </c>
      <c r="T60">
        <v>0</v>
      </c>
      <c r="U60">
        <v>1</v>
      </c>
      <c r="V60">
        <v>0</v>
      </c>
      <c r="W60">
        <v>0</v>
      </c>
      <c r="X60">
        <v>0</v>
      </c>
      <c r="Y60">
        <v>21620583.972600501</v>
      </c>
      <c r="Z60">
        <v>-5253381.8120959299</v>
      </c>
      <c r="AA60">
        <v>4458109.5199494297</v>
      </c>
      <c r="AB60">
        <v>-10666461.2290271</v>
      </c>
      <c r="AC60">
        <v>1102109.29882183</v>
      </c>
      <c r="AD60">
        <v>1867196.07397713</v>
      </c>
      <c r="AE60">
        <v>1406750.2317804899</v>
      </c>
      <c r="AF60">
        <v>0</v>
      </c>
      <c r="AG60">
        <v>-20292881.326083701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-5757975.2700773403</v>
      </c>
      <c r="AN60">
        <v>-6178320.1841151398</v>
      </c>
      <c r="AO60">
        <v>-1070161.8158869999</v>
      </c>
      <c r="AP60">
        <v>0</v>
      </c>
      <c r="AQ60">
        <v>-7248482.0000021402</v>
      </c>
    </row>
    <row r="61" spans="1:43" x14ac:dyDescent="0.2">
      <c r="A61">
        <v>10</v>
      </c>
      <c r="B61">
        <v>0</v>
      </c>
      <c r="C61">
        <v>2015</v>
      </c>
      <c r="D61">
        <v>100</v>
      </c>
      <c r="E61">
        <v>1227012502.99999</v>
      </c>
      <c r="F61">
        <v>1192647739.99999</v>
      </c>
      <c r="G61">
        <v>1160473735.99999</v>
      </c>
      <c r="H61">
        <v>-32174004.000001401</v>
      </c>
      <c r="I61">
        <v>1144106943.2004001</v>
      </c>
      <c r="J61">
        <v>-97938269.426743701</v>
      </c>
      <c r="K61">
        <v>280202617.09999901</v>
      </c>
      <c r="L61">
        <v>1.721242055</v>
      </c>
      <c r="M61">
        <v>29378317.829999901</v>
      </c>
      <c r="N61">
        <v>2.7029999999999998</v>
      </c>
      <c r="O61">
        <v>34173.339999999902</v>
      </c>
      <c r="P61">
        <v>30.17</v>
      </c>
      <c r="Q61">
        <v>66.804748020605103</v>
      </c>
      <c r="R61">
        <v>4.0999999999999996</v>
      </c>
      <c r="S61">
        <v>4</v>
      </c>
      <c r="T61">
        <v>0</v>
      </c>
      <c r="U61">
        <v>1</v>
      </c>
      <c r="V61">
        <v>0</v>
      </c>
      <c r="W61">
        <v>0</v>
      </c>
      <c r="X61">
        <v>0</v>
      </c>
      <c r="Y61">
        <v>-7974889.6447222903</v>
      </c>
      <c r="Z61">
        <v>-3607800.4726269301</v>
      </c>
      <c r="AA61">
        <v>4015144.3782007</v>
      </c>
      <c r="AB61">
        <v>-66023349.070225701</v>
      </c>
      <c r="AC61">
        <v>-5378458.91458253</v>
      </c>
      <c r="AD61">
        <v>-206034.863000574</v>
      </c>
      <c r="AE61">
        <v>1859512.3458504099</v>
      </c>
      <c r="AF61">
        <v>1652162.1667812101</v>
      </c>
      <c r="AG61">
        <v>-20170293.5703067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-95834007.644632399</v>
      </c>
      <c r="AN61">
        <v>-94043159.221435696</v>
      </c>
      <c r="AO61">
        <v>61869155.221434198</v>
      </c>
      <c r="AP61">
        <v>0</v>
      </c>
      <c r="AQ61">
        <v>-32174004.000001401</v>
      </c>
    </row>
    <row r="62" spans="1:43" x14ac:dyDescent="0.2">
      <c r="A62">
        <v>10</v>
      </c>
      <c r="B62">
        <v>0</v>
      </c>
      <c r="C62">
        <v>2016</v>
      </c>
      <c r="D62">
        <v>100</v>
      </c>
      <c r="E62">
        <v>1227012502.99999</v>
      </c>
      <c r="F62">
        <v>1160473735.99999</v>
      </c>
      <c r="G62">
        <v>1162084608.99999</v>
      </c>
      <c r="H62">
        <v>1610873.0000004701</v>
      </c>
      <c r="I62">
        <v>1084697898.96404</v>
      </c>
      <c r="J62">
        <v>-59409044.236365698</v>
      </c>
      <c r="K62">
        <v>279086354.60000002</v>
      </c>
      <c r="L62">
        <v>1.74351720399999</v>
      </c>
      <c r="M62">
        <v>29437697.499999899</v>
      </c>
      <c r="N62">
        <v>2.4255</v>
      </c>
      <c r="O62">
        <v>35302.049999999901</v>
      </c>
      <c r="P62">
        <v>29.8799999999999</v>
      </c>
      <c r="Q62">
        <v>67.140437302771304</v>
      </c>
      <c r="R62">
        <v>4.5</v>
      </c>
      <c r="S62">
        <v>5</v>
      </c>
      <c r="T62">
        <v>0</v>
      </c>
      <c r="U62">
        <v>1</v>
      </c>
      <c r="V62">
        <v>0</v>
      </c>
      <c r="W62">
        <v>0</v>
      </c>
      <c r="X62">
        <v>0</v>
      </c>
      <c r="Y62">
        <v>-3603330.6891830401</v>
      </c>
      <c r="Z62">
        <v>-3423381.7264400902</v>
      </c>
      <c r="AA62">
        <v>860618.21483643702</v>
      </c>
      <c r="AB62">
        <v>-20450596.312212098</v>
      </c>
      <c r="AC62">
        <v>-9703691.5647684895</v>
      </c>
      <c r="AD62">
        <v>-1936491.03671767</v>
      </c>
      <c r="AE62">
        <v>2836234.9543248499</v>
      </c>
      <c r="AF62">
        <v>-6408159.2044375902</v>
      </c>
      <c r="AG62">
        <v>-19626160.475305598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-61454957.839903399</v>
      </c>
      <c r="AN62">
        <v>-60258908.423640497</v>
      </c>
      <c r="AO62">
        <v>61869781.423641004</v>
      </c>
      <c r="AP62">
        <v>0</v>
      </c>
      <c r="AQ62">
        <v>1610873.0000004701</v>
      </c>
    </row>
    <row r="63" spans="1:43" x14ac:dyDescent="0.2">
      <c r="A63">
        <v>10</v>
      </c>
      <c r="B63">
        <v>0</v>
      </c>
      <c r="C63">
        <v>2017</v>
      </c>
      <c r="D63">
        <v>100</v>
      </c>
      <c r="E63">
        <v>1227012502.99999</v>
      </c>
      <c r="F63">
        <v>1162084608.99999</v>
      </c>
      <c r="G63">
        <v>1100306571</v>
      </c>
      <c r="H63">
        <v>-61778037.999998502</v>
      </c>
      <c r="I63">
        <v>1067704196.82265</v>
      </c>
      <c r="J63">
        <v>-16993702.141380999</v>
      </c>
      <c r="K63">
        <v>274821215.5</v>
      </c>
      <c r="L63">
        <v>1.7724292479999999</v>
      </c>
      <c r="M63">
        <v>29668394.669999901</v>
      </c>
      <c r="N63">
        <v>2.6928000000000001</v>
      </c>
      <c r="O63">
        <v>35945.819999999898</v>
      </c>
      <c r="P63">
        <v>29.999999999999901</v>
      </c>
      <c r="Q63">
        <v>67.2815187691711</v>
      </c>
      <c r="R63">
        <v>4.5</v>
      </c>
      <c r="S63">
        <v>6</v>
      </c>
      <c r="T63">
        <v>0</v>
      </c>
      <c r="U63">
        <v>1</v>
      </c>
      <c r="V63">
        <v>0</v>
      </c>
      <c r="W63">
        <v>0</v>
      </c>
      <c r="X63">
        <v>0</v>
      </c>
      <c r="Y63">
        <v>-13859664.793612599</v>
      </c>
      <c r="Z63">
        <v>-4406412.8864105698</v>
      </c>
      <c r="AA63">
        <v>3335372.7743613701</v>
      </c>
      <c r="AB63">
        <v>20101826.435353599</v>
      </c>
      <c r="AC63">
        <v>-5414137.2097097998</v>
      </c>
      <c r="AD63">
        <v>803366.75185610401</v>
      </c>
      <c r="AE63">
        <v>1192805.8091726799</v>
      </c>
      <c r="AF63">
        <v>0</v>
      </c>
      <c r="AG63">
        <v>-19653403.876877401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-17900246.9958666</v>
      </c>
      <c r="AN63">
        <v>-18206101.189363301</v>
      </c>
      <c r="AO63">
        <v>-43571936.810635202</v>
      </c>
      <c r="AP63">
        <v>0</v>
      </c>
      <c r="AQ63">
        <v>-61778037.999998502</v>
      </c>
    </row>
    <row r="64" spans="1:43" x14ac:dyDescent="0.2">
      <c r="A64">
        <v>10</v>
      </c>
      <c r="B64">
        <v>0</v>
      </c>
      <c r="C64">
        <v>2018</v>
      </c>
      <c r="D64">
        <v>100</v>
      </c>
      <c r="E64">
        <v>1227012502.99999</v>
      </c>
      <c r="F64">
        <v>1100306571</v>
      </c>
      <c r="G64">
        <v>1107464473.99999</v>
      </c>
      <c r="H64">
        <v>7157902.9999992801</v>
      </c>
      <c r="I64">
        <v>1023071199.30212</v>
      </c>
      <c r="J64">
        <v>-44632997.520538501</v>
      </c>
      <c r="K64">
        <v>274036302.39999998</v>
      </c>
      <c r="L64">
        <v>1.7403283429999901</v>
      </c>
      <c r="M64">
        <v>29807700.839999899</v>
      </c>
      <c r="N64">
        <v>2.9199999999999902</v>
      </c>
      <c r="O64">
        <v>36801.5</v>
      </c>
      <c r="P64">
        <v>30.01</v>
      </c>
      <c r="Q64">
        <v>67.468769080655605</v>
      </c>
      <c r="R64">
        <v>4.5999999999999996</v>
      </c>
      <c r="S64">
        <v>7</v>
      </c>
      <c r="T64">
        <v>0</v>
      </c>
      <c r="U64">
        <v>1</v>
      </c>
      <c r="V64">
        <v>1</v>
      </c>
      <c r="Y64">
        <v>-2449094.0163189298</v>
      </c>
      <c r="Z64">
        <v>4653644.2387916101</v>
      </c>
      <c r="AA64">
        <v>1894034.24092458</v>
      </c>
      <c r="AB64">
        <v>15097695.816594001</v>
      </c>
      <c r="AC64">
        <v>-6668734.7632414401</v>
      </c>
      <c r="AD64">
        <v>63368.145403372902</v>
      </c>
      <c r="AE64">
        <v>1499240.14779031</v>
      </c>
      <c r="AF64">
        <v>-1522134.3359141899</v>
      </c>
      <c r="AG64">
        <v>-18608601.525885198</v>
      </c>
      <c r="AH64">
        <v>0</v>
      </c>
      <c r="AI64">
        <v>0</v>
      </c>
      <c r="AJ64">
        <v>-39904405.4955277</v>
      </c>
      <c r="AM64">
        <v>-45944987.547383599</v>
      </c>
      <c r="AN64">
        <v>-45995867.208745398</v>
      </c>
      <c r="AO64">
        <v>53153770.208744697</v>
      </c>
      <c r="AP64">
        <v>0</v>
      </c>
      <c r="AQ64">
        <v>7157902.9999992801</v>
      </c>
    </row>
    <row r="66" spans="1:43" x14ac:dyDescent="0.2">
      <c r="AM66" s="2"/>
      <c r="AN66" s="2"/>
      <c r="AO66" s="2"/>
      <c r="AP66" s="2"/>
      <c r="AQ66" s="2"/>
    </row>
    <row r="67" spans="1:43" ht="34" x14ac:dyDescent="0.2">
      <c r="A67" t="s">
        <v>72</v>
      </c>
      <c r="B67" t="s">
        <v>1</v>
      </c>
      <c r="C67" t="s">
        <v>2</v>
      </c>
      <c r="D67" t="s">
        <v>3</v>
      </c>
      <c r="E67" s="7" t="s">
        <v>132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23</v>
      </c>
      <c r="M67" t="s">
        <v>11</v>
      </c>
      <c r="N67" t="s">
        <v>22</v>
      </c>
      <c r="O67" t="s">
        <v>21</v>
      </c>
      <c r="P67" t="s">
        <v>12</v>
      </c>
      <c r="Q67" t="s">
        <v>13</v>
      </c>
      <c r="R67" t="s">
        <v>73</v>
      </c>
      <c r="S67" t="s">
        <v>74</v>
      </c>
      <c r="T67" t="s">
        <v>75</v>
      </c>
      <c r="U67" s="7" t="s">
        <v>109</v>
      </c>
      <c r="V67" s="7" t="s">
        <v>110</v>
      </c>
      <c r="W67" t="s">
        <v>77</v>
      </c>
      <c r="X67" t="s">
        <v>78</v>
      </c>
      <c r="Y67" t="s">
        <v>14</v>
      </c>
      <c r="Z67" t="s">
        <v>79</v>
      </c>
      <c r="AA67" t="s">
        <v>15</v>
      </c>
      <c r="AB67" t="s">
        <v>80</v>
      </c>
      <c r="AC67" t="s">
        <v>81</v>
      </c>
      <c r="AD67" t="s">
        <v>16</v>
      </c>
      <c r="AE67" t="s">
        <v>17</v>
      </c>
      <c r="AF67" t="s">
        <v>82</v>
      </c>
      <c r="AG67" t="s">
        <v>83</v>
      </c>
      <c r="AH67" t="s">
        <v>84</v>
      </c>
      <c r="AI67" t="s">
        <v>85</v>
      </c>
      <c r="AJ67" t="s">
        <v>86</v>
      </c>
      <c r="AK67" t="s">
        <v>87</v>
      </c>
      <c r="AL67" t="s">
        <v>88</v>
      </c>
      <c r="AM67" s="7" t="s">
        <v>104</v>
      </c>
      <c r="AN67" s="7" t="s">
        <v>105</v>
      </c>
      <c r="AO67" s="7" t="s">
        <v>106</v>
      </c>
      <c r="AP67" s="7" t="s">
        <v>107</v>
      </c>
      <c r="AQ67" s="7" t="s">
        <v>108</v>
      </c>
    </row>
    <row r="68" spans="1:43" x14ac:dyDescent="0.2">
      <c r="A68">
        <v>1</v>
      </c>
      <c r="B68">
        <v>1</v>
      </c>
      <c r="C68">
        <v>2002</v>
      </c>
      <c r="D68">
        <v>140</v>
      </c>
      <c r="E68">
        <v>1215621166.7749901</v>
      </c>
      <c r="F68">
        <v>0</v>
      </c>
      <c r="G68">
        <v>1215621166.7749901</v>
      </c>
      <c r="H68">
        <v>0</v>
      </c>
      <c r="I68">
        <v>1140891188.1473601</v>
      </c>
      <c r="J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1215621166.7749901</v>
      </c>
      <c r="AQ68">
        <v>1215621166.7749901</v>
      </c>
    </row>
    <row r="69" spans="1:43" x14ac:dyDescent="0.2">
      <c r="A69">
        <v>1</v>
      </c>
      <c r="B69">
        <v>1</v>
      </c>
      <c r="C69">
        <v>2003</v>
      </c>
      <c r="D69">
        <v>140</v>
      </c>
      <c r="E69">
        <v>1215621166.7749901</v>
      </c>
      <c r="F69">
        <v>1215621166.7749901</v>
      </c>
      <c r="G69">
        <v>1208416412.151</v>
      </c>
      <c r="H69">
        <v>-7204754.6239991598</v>
      </c>
      <c r="I69">
        <v>1221605954.86395</v>
      </c>
      <c r="J69">
        <v>80714766.716592103</v>
      </c>
      <c r="K69">
        <v>55786075.6487225</v>
      </c>
      <c r="L69">
        <v>1.6685529662120799</v>
      </c>
      <c r="M69">
        <v>7968873.1524480497</v>
      </c>
      <c r="N69">
        <v>2.2225050003939399</v>
      </c>
      <c r="O69">
        <v>43244.099599687499</v>
      </c>
      <c r="P69">
        <v>11.267944221055201</v>
      </c>
      <c r="Q69">
        <v>44.687341082088402</v>
      </c>
      <c r="R69">
        <v>3.8783880493441898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58757747.156138398</v>
      </c>
      <c r="Z69">
        <v>3689352.03842748</v>
      </c>
      <c r="AA69">
        <v>8215593.81378661</v>
      </c>
      <c r="AB69">
        <v>24603084.508046899</v>
      </c>
      <c r="AC69">
        <v>7432310.6153734103</v>
      </c>
      <c r="AD69">
        <v>-602639.38466139103</v>
      </c>
      <c r="AE69">
        <v>-14323715.749995399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87771732.997115999</v>
      </c>
      <c r="AN69">
        <v>88478664.632481501</v>
      </c>
      <c r="AO69">
        <v>-95683419.256480694</v>
      </c>
      <c r="AP69">
        <v>0</v>
      </c>
      <c r="AQ69">
        <v>-7204754.6239991598</v>
      </c>
    </row>
    <row r="70" spans="1:43" x14ac:dyDescent="0.2">
      <c r="A70">
        <v>1</v>
      </c>
      <c r="B70">
        <v>1</v>
      </c>
      <c r="C70">
        <v>2004</v>
      </c>
      <c r="D70">
        <v>150</v>
      </c>
      <c r="E70">
        <v>1223178799.22699</v>
      </c>
      <c r="F70">
        <v>1204894899.9360001</v>
      </c>
      <c r="G70">
        <v>1247374117.7550001</v>
      </c>
      <c r="H70">
        <v>31844523.8190003</v>
      </c>
      <c r="I70">
        <v>1258406249.1108899</v>
      </c>
      <c r="J70">
        <v>29592984.042997599</v>
      </c>
      <c r="K70">
        <v>56207046.191263497</v>
      </c>
      <c r="L70">
        <v>1.7437462043158101</v>
      </c>
      <c r="M70">
        <v>8141936.8056386998</v>
      </c>
      <c r="N70">
        <v>2.5474155550750601</v>
      </c>
      <c r="O70">
        <v>41899.2345960272</v>
      </c>
      <c r="P70">
        <v>11.2345018578975</v>
      </c>
      <c r="Q70">
        <v>43.533666464839499</v>
      </c>
      <c r="R70">
        <v>3.8759245524568602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-3600765.8745466499</v>
      </c>
      <c r="Z70">
        <v>-3306229.4185215598</v>
      </c>
      <c r="AA70">
        <v>9779156.1595027503</v>
      </c>
      <c r="AB70">
        <v>26772822.885022599</v>
      </c>
      <c r="AC70">
        <v>10146381.1398001</v>
      </c>
      <c r="AD70">
        <v>-586064.76145465497</v>
      </c>
      <c r="AE70">
        <v>-13636667.6927274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25568632.437075201</v>
      </c>
      <c r="AN70">
        <v>31729264.302228201</v>
      </c>
      <c r="AO70">
        <v>115259.516772117</v>
      </c>
      <c r="AP70">
        <v>10634694</v>
      </c>
      <c r="AQ70">
        <v>42479217.819000296</v>
      </c>
    </row>
    <row r="71" spans="1:43" x14ac:dyDescent="0.2">
      <c r="A71">
        <v>1</v>
      </c>
      <c r="B71">
        <v>1</v>
      </c>
      <c r="C71">
        <v>2005</v>
      </c>
      <c r="D71">
        <v>150</v>
      </c>
      <c r="E71">
        <v>1223178799.22699</v>
      </c>
      <c r="F71">
        <v>1247374117.7550001</v>
      </c>
      <c r="G71">
        <v>1312776308.1029899</v>
      </c>
      <c r="H71">
        <v>65402190.347998202</v>
      </c>
      <c r="I71">
        <v>1322793151.7985799</v>
      </c>
      <c r="J71">
        <v>64386902.687687002</v>
      </c>
      <c r="K71">
        <v>56492914.728603199</v>
      </c>
      <c r="L71">
        <v>1.6799831140524999</v>
      </c>
      <c r="M71">
        <v>8319240.5239640595</v>
      </c>
      <c r="N71">
        <v>3.0051346823295</v>
      </c>
      <c r="O71">
        <v>40659.815754315001</v>
      </c>
      <c r="P71">
        <v>11.2279493819292</v>
      </c>
      <c r="Q71">
        <v>40.6875676971327</v>
      </c>
      <c r="R71">
        <v>3.85185783574331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7215331.6556890104</v>
      </c>
      <c r="Z71">
        <v>-5105985.9174683699</v>
      </c>
      <c r="AA71">
        <v>10373573.3518654</v>
      </c>
      <c r="AB71">
        <v>35562733.405951701</v>
      </c>
      <c r="AC71">
        <v>9620382.1207552105</v>
      </c>
      <c r="AD71">
        <v>-706815.61473740404</v>
      </c>
      <c r="AE71">
        <v>-12255089.780975999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44704129.221079603</v>
      </c>
      <c r="AN71">
        <v>47196048.376903899</v>
      </c>
      <c r="AO71">
        <v>18206141.971094299</v>
      </c>
      <c r="AP71">
        <v>0</v>
      </c>
      <c r="AQ71">
        <v>65402190.347998202</v>
      </c>
    </row>
    <row r="72" spans="1:43" x14ac:dyDescent="0.2">
      <c r="A72">
        <v>1</v>
      </c>
      <c r="B72">
        <v>1</v>
      </c>
      <c r="C72">
        <v>2006</v>
      </c>
      <c r="D72">
        <v>140</v>
      </c>
      <c r="E72">
        <v>1223178799.22699</v>
      </c>
      <c r="F72">
        <v>1312776308.1029899</v>
      </c>
      <c r="G72">
        <v>1365152818.3239999</v>
      </c>
      <c r="H72">
        <v>52376510.221001603</v>
      </c>
      <c r="I72">
        <v>1390012911.9549401</v>
      </c>
      <c r="J72">
        <v>67219760.156360298</v>
      </c>
      <c r="K72">
        <v>57039213.601146497</v>
      </c>
      <c r="L72">
        <v>1.7045139075123401</v>
      </c>
      <c r="M72">
        <v>8480524.7960446402</v>
      </c>
      <c r="N72">
        <v>3.3012273641007202</v>
      </c>
      <c r="O72">
        <v>38823.177965758099</v>
      </c>
      <c r="P72">
        <v>10.9917885317049</v>
      </c>
      <c r="Q72">
        <v>40.045110518774003</v>
      </c>
      <c r="R72">
        <v>4.1464868007729203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44454978.163360201</v>
      </c>
      <c r="Z72">
        <v>-5640327.6272329399</v>
      </c>
      <c r="AA72">
        <v>14090288.5386211</v>
      </c>
      <c r="AB72">
        <v>21258833.264258102</v>
      </c>
      <c r="AC72">
        <v>15691591.3885205</v>
      </c>
      <c r="AD72">
        <v>-463066.243585727</v>
      </c>
      <c r="AE72">
        <v>-15218697.4004109</v>
      </c>
      <c r="AF72">
        <v>-5021951.3460532799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69151648.737477198</v>
      </c>
      <c r="AN72">
        <v>69263744.209415302</v>
      </c>
      <c r="AO72">
        <v>-16887233.988413598</v>
      </c>
      <c r="AP72">
        <v>0</v>
      </c>
      <c r="AQ72">
        <v>52376510.221001603</v>
      </c>
    </row>
    <row r="73" spans="1:43" x14ac:dyDescent="0.2">
      <c r="A73">
        <v>1</v>
      </c>
      <c r="B73">
        <v>1</v>
      </c>
      <c r="C73">
        <v>2007</v>
      </c>
      <c r="D73">
        <v>150</v>
      </c>
      <c r="E73">
        <v>1246579856.22699</v>
      </c>
      <c r="F73">
        <v>1365152818.3239999</v>
      </c>
      <c r="G73">
        <v>1409658146.5899999</v>
      </c>
      <c r="H73">
        <v>21104271.265999701</v>
      </c>
      <c r="I73">
        <v>1474463757.20082</v>
      </c>
      <c r="J73">
        <v>59860412.342658199</v>
      </c>
      <c r="K73">
        <v>60711273.521150202</v>
      </c>
      <c r="L73">
        <v>1.6815136218832201</v>
      </c>
      <c r="M73">
        <v>8540404.22238997</v>
      </c>
      <c r="N73">
        <v>3.4625566563284198</v>
      </c>
      <c r="O73">
        <v>39327.298504079699</v>
      </c>
      <c r="P73">
        <v>10.8127155570578</v>
      </c>
      <c r="Q73">
        <v>39.420119217403602</v>
      </c>
      <c r="R73">
        <v>4.3591188713819404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56909541.035646297</v>
      </c>
      <c r="Z73">
        <v>6350901.3886187496</v>
      </c>
      <c r="AA73">
        <v>4092797.4983062702</v>
      </c>
      <c r="AB73">
        <v>11545674.557024401</v>
      </c>
      <c r="AC73">
        <v>-4610553.9852284603</v>
      </c>
      <c r="AD73">
        <v>-1230542.3412329699</v>
      </c>
      <c r="AE73">
        <v>-5247009.4068561103</v>
      </c>
      <c r="AF73">
        <v>-3986673.6393450401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63824135.106933199</v>
      </c>
      <c r="AN73">
        <v>63150026.2150172</v>
      </c>
      <c r="AO73">
        <v>-42045754.949017502</v>
      </c>
      <c r="AP73">
        <v>23401056.999999899</v>
      </c>
      <c r="AQ73">
        <v>44505328.2659996</v>
      </c>
    </row>
    <row r="74" spans="1:43" x14ac:dyDescent="0.2">
      <c r="A74">
        <v>1</v>
      </c>
      <c r="B74">
        <v>1</v>
      </c>
      <c r="C74">
        <v>2008</v>
      </c>
      <c r="D74">
        <v>150</v>
      </c>
      <c r="E74">
        <v>1246579856.22699</v>
      </c>
      <c r="F74">
        <v>1409658146.5899999</v>
      </c>
      <c r="G74">
        <v>1475873942.72</v>
      </c>
      <c r="H74">
        <v>66215796.130000196</v>
      </c>
      <c r="I74">
        <v>1517566520.7748301</v>
      </c>
      <c r="J74">
        <v>43102763.5740159</v>
      </c>
      <c r="K74">
        <v>60768453.368681401</v>
      </c>
      <c r="L74">
        <v>1.73158513244561</v>
      </c>
      <c r="M74">
        <v>8565509.9323491398</v>
      </c>
      <c r="N74">
        <v>3.8965474607605701</v>
      </c>
      <c r="O74">
        <v>39209.100405596299</v>
      </c>
      <c r="P74">
        <v>10.796210670565101</v>
      </c>
      <c r="Q74">
        <v>38.949631980768601</v>
      </c>
      <c r="R74">
        <v>4.4476277572455398</v>
      </c>
      <c r="S74">
        <v>0</v>
      </c>
      <c r="T74">
        <v>0</v>
      </c>
      <c r="U74">
        <v>0.20164112979277701</v>
      </c>
      <c r="V74">
        <v>0</v>
      </c>
      <c r="W74">
        <v>0.20129023801474299</v>
      </c>
      <c r="X74">
        <v>0</v>
      </c>
      <c r="Y74">
        <v>32513837.8913165</v>
      </c>
      <c r="Z74">
        <v>-15815124.3532042</v>
      </c>
      <c r="AA74">
        <v>3639906.9182032701</v>
      </c>
      <c r="AB74">
        <v>30346452.9822319</v>
      </c>
      <c r="AC74">
        <v>3160.7249217980998</v>
      </c>
      <c r="AD74">
        <v>1088263.5476124501</v>
      </c>
      <c r="AE74">
        <v>-7408080.84786647</v>
      </c>
      <c r="AF74">
        <v>-1593828.6166847199</v>
      </c>
      <c r="AG74">
        <v>0</v>
      </c>
      <c r="AH74">
        <v>0</v>
      </c>
      <c r="AI74">
        <v>6155.9919607726197</v>
      </c>
      <c r="AJ74">
        <v>0</v>
      </c>
      <c r="AK74">
        <v>5205851.08660895</v>
      </c>
      <c r="AL74">
        <v>0</v>
      </c>
      <c r="AM74">
        <v>42780744.238491297</v>
      </c>
      <c r="AN74">
        <v>42193036.797083803</v>
      </c>
      <c r="AO74">
        <v>24022759.332916401</v>
      </c>
      <c r="AP74">
        <v>0</v>
      </c>
      <c r="AQ74">
        <v>66215796.130000196</v>
      </c>
    </row>
    <row r="75" spans="1:43" x14ac:dyDescent="0.2">
      <c r="A75">
        <v>1</v>
      </c>
      <c r="B75">
        <v>1</v>
      </c>
      <c r="C75">
        <v>2009</v>
      </c>
      <c r="D75">
        <v>160</v>
      </c>
      <c r="E75">
        <v>1257928197.22699</v>
      </c>
      <c r="F75">
        <v>1475873942.72</v>
      </c>
      <c r="G75">
        <v>1454622226.0999999</v>
      </c>
      <c r="H75">
        <v>-32600057.620000001</v>
      </c>
      <c r="I75">
        <v>1436360360.7823801</v>
      </c>
      <c r="J75">
        <v>-96663500.1768509</v>
      </c>
      <c r="K75">
        <v>60625328.486325003</v>
      </c>
      <c r="L75">
        <v>1.8518438243959401</v>
      </c>
      <c r="M75">
        <v>8526511.3000469804</v>
      </c>
      <c r="N75">
        <v>2.83342506832602</v>
      </c>
      <c r="O75">
        <v>37624.127679481797</v>
      </c>
      <c r="P75">
        <v>10.9532448362172</v>
      </c>
      <c r="Q75">
        <v>38.014927963661599</v>
      </c>
      <c r="R75">
        <v>4.6126001400951102</v>
      </c>
      <c r="S75">
        <v>0</v>
      </c>
      <c r="T75">
        <v>0</v>
      </c>
      <c r="U75">
        <v>0.19970447276601599</v>
      </c>
      <c r="V75">
        <v>0</v>
      </c>
      <c r="W75">
        <v>0.199446921276173</v>
      </c>
      <c r="X75">
        <v>0</v>
      </c>
      <c r="Y75">
        <v>5190476.5565978503</v>
      </c>
      <c r="Z75">
        <v>-23357240.8704032</v>
      </c>
      <c r="AA75">
        <v>-671542.72049697698</v>
      </c>
      <c r="AB75">
        <v>-80318243.472679093</v>
      </c>
      <c r="AC75">
        <v>16478492.371596601</v>
      </c>
      <c r="AD75">
        <v>1341392.73590377</v>
      </c>
      <c r="AE75">
        <v>-9524661.7831139006</v>
      </c>
      <c r="AF75">
        <v>-3322465.0105197201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-94183792.193114698</v>
      </c>
      <c r="AN75">
        <v>-93654004.464280099</v>
      </c>
      <c r="AO75">
        <v>61053946.844279997</v>
      </c>
      <c r="AP75">
        <v>11348341</v>
      </c>
      <c r="AQ75">
        <v>-21251716.620000001</v>
      </c>
    </row>
    <row r="76" spans="1:43" x14ac:dyDescent="0.2">
      <c r="A76">
        <v>1</v>
      </c>
      <c r="B76">
        <v>1</v>
      </c>
      <c r="C76">
        <v>2010</v>
      </c>
      <c r="D76">
        <v>160</v>
      </c>
      <c r="E76">
        <v>1257928197.22699</v>
      </c>
      <c r="F76">
        <v>1454622226.0999999</v>
      </c>
      <c r="G76">
        <v>1451510833.62199</v>
      </c>
      <c r="H76">
        <v>-3111392.4780002302</v>
      </c>
      <c r="I76">
        <v>1494098470.9532499</v>
      </c>
      <c r="J76">
        <v>57738110.170870103</v>
      </c>
      <c r="K76">
        <v>60705170.874198698</v>
      </c>
      <c r="L76">
        <v>1.8622548664832499</v>
      </c>
      <c r="M76">
        <v>8551020.8596741408</v>
      </c>
      <c r="N76">
        <v>3.2917151602686299</v>
      </c>
      <c r="O76">
        <v>36794.029233931797</v>
      </c>
      <c r="P76">
        <v>11.220183137453599</v>
      </c>
      <c r="Q76">
        <v>37.7708653385491</v>
      </c>
      <c r="R76">
        <v>4.8481177268703304</v>
      </c>
      <c r="S76">
        <v>0</v>
      </c>
      <c r="T76">
        <v>0</v>
      </c>
      <c r="U76">
        <v>0.210830895264291</v>
      </c>
      <c r="V76">
        <v>0</v>
      </c>
      <c r="W76">
        <v>0.210229440778433</v>
      </c>
      <c r="X76">
        <v>0</v>
      </c>
      <c r="Y76">
        <v>46865996.850507997</v>
      </c>
      <c r="Z76">
        <v>-2528018.6857580999</v>
      </c>
      <c r="AA76">
        <v>1831586.96305865</v>
      </c>
      <c r="AB76">
        <v>37873857.883568801</v>
      </c>
      <c r="AC76">
        <v>9338368.5496257804</v>
      </c>
      <c r="AD76">
        <v>2315891.51284615</v>
      </c>
      <c r="AE76">
        <v>-5662064.8814076204</v>
      </c>
      <c r="AF76">
        <v>-4732084.7624715399</v>
      </c>
      <c r="AG76">
        <v>0</v>
      </c>
      <c r="AH76">
        <v>0</v>
      </c>
      <c r="AI76">
        <v>215.38926414859401</v>
      </c>
      <c r="AJ76">
        <v>0</v>
      </c>
      <c r="AK76">
        <v>543814.546163199</v>
      </c>
      <c r="AL76">
        <v>0</v>
      </c>
      <c r="AM76">
        <v>85303748.819234401</v>
      </c>
      <c r="AN76">
        <v>85990135.964614198</v>
      </c>
      <c r="AO76">
        <v>-89101528.442614406</v>
      </c>
      <c r="AP76">
        <v>0</v>
      </c>
      <c r="AQ76">
        <v>-3111392.4780002302</v>
      </c>
    </row>
    <row r="77" spans="1:43" x14ac:dyDescent="0.2">
      <c r="A77">
        <v>1</v>
      </c>
      <c r="B77">
        <v>1</v>
      </c>
      <c r="C77">
        <v>2011</v>
      </c>
      <c r="D77">
        <v>160</v>
      </c>
      <c r="E77">
        <v>1257928197.22699</v>
      </c>
      <c r="F77">
        <v>1451510833.62199</v>
      </c>
      <c r="G77">
        <v>1511301361.23</v>
      </c>
      <c r="H77">
        <v>59790527.608000703</v>
      </c>
      <c r="I77">
        <v>1560748902.89201</v>
      </c>
      <c r="J77">
        <v>66650431.938759699</v>
      </c>
      <c r="K77">
        <v>60659611.652339198</v>
      </c>
      <c r="L77">
        <v>1.8453465710255299</v>
      </c>
      <c r="M77">
        <v>8652140.9758016206</v>
      </c>
      <c r="N77">
        <v>4.0460498050502496</v>
      </c>
      <c r="O77">
        <v>36124.731509821497</v>
      </c>
      <c r="P77">
        <v>11.5170979001714</v>
      </c>
      <c r="Q77">
        <v>37.2290839760281</v>
      </c>
      <c r="R77">
        <v>4.81068684651102</v>
      </c>
      <c r="S77">
        <v>0</v>
      </c>
      <c r="T77">
        <v>0.127334674292987</v>
      </c>
      <c r="U77">
        <v>0.37147653052958002</v>
      </c>
      <c r="V77">
        <v>0</v>
      </c>
      <c r="W77">
        <v>0.25610134246851102</v>
      </c>
      <c r="X77">
        <v>0</v>
      </c>
      <c r="Y77">
        <v>450611.71765932802</v>
      </c>
      <c r="Z77">
        <v>2802104.4442981598</v>
      </c>
      <c r="AA77">
        <v>5577468.1126436498</v>
      </c>
      <c r="AB77">
        <v>54699000.127516598</v>
      </c>
      <c r="AC77">
        <v>5776350.4921310898</v>
      </c>
      <c r="AD77">
        <v>2526948.3497488801</v>
      </c>
      <c r="AE77">
        <v>-7469385.7042253204</v>
      </c>
      <c r="AF77">
        <v>724437.93854694394</v>
      </c>
      <c r="AG77">
        <v>0</v>
      </c>
      <c r="AH77">
        <v>-1813765.5378453401</v>
      </c>
      <c r="AI77">
        <v>5140.0242871765604</v>
      </c>
      <c r="AJ77">
        <v>0</v>
      </c>
      <c r="AK77">
        <v>0</v>
      </c>
      <c r="AL77">
        <v>0</v>
      </c>
      <c r="AM77">
        <v>63278909.964761101</v>
      </c>
      <c r="AN77">
        <v>63517768.704520002</v>
      </c>
      <c r="AO77">
        <v>-3727241.0965193198</v>
      </c>
      <c r="AP77">
        <v>0</v>
      </c>
      <c r="AQ77">
        <v>59790527.608000703</v>
      </c>
    </row>
    <row r="78" spans="1:43" x14ac:dyDescent="0.2">
      <c r="A78">
        <v>1</v>
      </c>
      <c r="B78">
        <v>1</v>
      </c>
      <c r="C78">
        <v>2012</v>
      </c>
      <c r="D78">
        <v>160</v>
      </c>
      <c r="E78">
        <v>1257928197.22699</v>
      </c>
      <c r="F78">
        <v>1511301361.23</v>
      </c>
      <c r="G78">
        <v>1528025615.5</v>
      </c>
      <c r="H78">
        <v>16724254.2699995</v>
      </c>
      <c r="I78">
        <v>1574680201.5854499</v>
      </c>
      <c r="J78">
        <v>13931298.6934404</v>
      </c>
      <c r="K78">
        <v>62027441.152067497</v>
      </c>
      <c r="L78">
        <v>1.8887306695902899</v>
      </c>
      <c r="M78">
        <v>8742449.9561320394</v>
      </c>
      <c r="N78">
        <v>4.07257961420801</v>
      </c>
      <c r="O78">
        <v>35707.256419658697</v>
      </c>
      <c r="P78">
        <v>11.423983390212699</v>
      </c>
      <c r="Q78">
        <v>37.092800198782399</v>
      </c>
      <c r="R78">
        <v>4.8651370568718804</v>
      </c>
      <c r="S78">
        <v>0</v>
      </c>
      <c r="T78">
        <v>0.64852070054533595</v>
      </c>
      <c r="U78">
        <v>0.37843662949825102</v>
      </c>
      <c r="V78">
        <v>0</v>
      </c>
      <c r="W78">
        <v>0.263666567980128</v>
      </c>
      <c r="X78">
        <v>0</v>
      </c>
      <c r="Y78">
        <v>21771290.1693349</v>
      </c>
      <c r="Z78">
        <v>-9196421.36087716</v>
      </c>
      <c r="AA78">
        <v>7001227.3510425603</v>
      </c>
      <c r="AB78">
        <v>1644760.0074253399</v>
      </c>
      <c r="AC78">
        <v>3586827.9499162999</v>
      </c>
      <c r="AD78">
        <v>-952295.60201588995</v>
      </c>
      <c r="AE78">
        <v>-3311.5816023913198</v>
      </c>
      <c r="AF78">
        <v>-1048919.36368082</v>
      </c>
      <c r="AG78">
        <v>0</v>
      </c>
      <c r="AH78">
        <v>-7701131.40333304</v>
      </c>
      <c r="AI78">
        <v>233.63713250081801</v>
      </c>
      <c r="AJ78">
        <v>0</v>
      </c>
      <c r="AK78">
        <v>197576.62580653001</v>
      </c>
      <c r="AL78">
        <v>0</v>
      </c>
      <c r="AM78">
        <v>15102259.8033423</v>
      </c>
      <c r="AN78">
        <v>14894912.6271048</v>
      </c>
      <c r="AO78">
        <v>1829341.6428946401</v>
      </c>
      <c r="AP78">
        <v>0</v>
      </c>
      <c r="AQ78">
        <v>16724254.2699995</v>
      </c>
    </row>
    <row r="79" spans="1:43" x14ac:dyDescent="0.2">
      <c r="A79">
        <v>1</v>
      </c>
      <c r="B79">
        <v>1</v>
      </c>
      <c r="C79">
        <v>2013</v>
      </c>
      <c r="D79">
        <v>160</v>
      </c>
      <c r="E79">
        <v>1257928197.22699</v>
      </c>
      <c r="F79">
        <v>1528025615.5</v>
      </c>
      <c r="G79">
        <v>1528442156.7</v>
      </c>
      <c r="H79">
        <v>416541.20000042702</v>
      </c>
      <c r="I79">
        <v>1549769922.83021</v>
      </c>
      <c r="J79">
        <v>-24910278.755238701</v>
      </c>
      <c r="K79">
        <v>63688841.954673797</v>
      </c>
      <c r="L79">
        <v>2.02341853345869</v>
      </c>
      <c r="M79">
        <v>8855667.2851862796</v>
      </c>
      <c r="N79">
        <v>3.9168497014098</v>
      </c>
      <c r="O79">
        <v>35976.370004504803</v>
      </c>
      <c r="P79">
        <v>11.121563902216501</v>
      </c>
      <c r="Q79">
        <v>37.175894893478699</v>
      </c>
      <c r="R79">
        <v>4.8495393652482903</v>
      </c>
      <c r="S79">
        <v>0</v>
      </c>
      <c r="T79">
        <v>1.5725122501455799</v>
      </c>
      <c r="U79">
        <v>0.37368790811347502</v>
      </c>
      <c r="V79">
        <v>0</v>
      </c>
      <c r="W79">
        <v>0.263666567980128</v>
      </c>
      <c r="X79">
        <v>0</v>
      </c>
      <c r="Y79">
        <v>26244700.580044899</v>
      </c>
      <c r="Z79">
        <v>-23932528.042079099</v>
      </c>
      <c r="AA79">
        <v>6159585.2908982104</v>
      </c>
      <c r="AB79">
        <v>-10856001.3487377</v>
      </c>
      <c r="AC79">
        <v>-3849858.6225773902</v>
      </c>
      <c r="AD79">
        <v>-3054956.5064564398</v>
      </c>
      <c r="AE79">
        <v>-169278.37175186799</v>
      </c>
      <c r="AF79">
        <v>135503.32054425799</v>
      </c>
      <c r="AG79">
        <v>0</v>
      </c>
      <c r="AH79">
        <v>-13722366.6041201</v>
      </c>
      <c r="AI79">
        <v>0</v>
      </c>
      <c r="AJ79">
        <v>0</v>
      </c>
      <c r="AK79">
        <v>0</v>
      </c>
      <c r="AL79">
        <v>0</v>
      </c>
      <c r="AM79">
        <v>-23045200.304235399</v>
      </c>
      <c r="AN79">
        <v>-23052806.820774801</v>
      </c>
      <c r="AO79">
        <v>23469348.020775199</v>
      </c>
      <c r="AP79">
        <v>0</v>
      </c>
      <c r="AQ79">
        <v>416541.20000042702</v>
      </c>
    </row>
    <row r="80" spans="1:43" x14ac:dyDescent="0.2">
      <c r="A80">
        <v>1</v>
      </c>
      <c r="B80">
        <v>1</v>
      </c>
      <c r="C80">
        <v>2014</v>
      </c>
      <c r="D80">
        <v>170</v>
      </c>
      <c r="E80">
        <v>1284275432.3969901</v>
      </c>
      <c r="F80">
        <v>1528442156.7</v>
      </c>
      <c r="G80">
        <v>1599496854.3099999</v>
      </c>
      <c r="H80">
        <v>44707462.440000199</v>
      </c>
      <c r="I80">
        <v>1599974026.6302099</v>
      </c>
      <c r="J80">
        <v>20657812.234628402</v>
      </c>
      <c r="K80">
        <v>65331472.421926901</v>
      </c>
      <c r="L80">
        <v>1.9992949616223901</v>
      </c>
      <c r="M80">
        <v>8942348.5544542503</v>
      </c>
      <c r="N80">
        <v>3.7063532740255898</v>
      </c>
      <c r="O80">
        <v>36066.009593771298</v>
      </c>
      <c r="P80">
        <v>11.080356341216699</v>
      </c>
      <c r="Q80">
        <v>37.285252001691198</v>
      </c>
      <c r="R80">
        <v>5.1254245480639504</v>
      </c>
      <c r="S80">
        <v>0</v>
      </c>
      <c r="T80">
        <v>2.5071199953379302</v>
      </c>
      <c r="U80">
        <v>0.62360003196841896</v>
      </c>
      <c r="V80">
        <v>0</v>
      </c>
      <c r="W80">
        <v>0.56468829992486302</v>
      </c>
      <c r="X80">
        <v>0</v>
      </c>
      <c r="Y80">
        <v>47803601.0793036</v>
      </c>
      <c r="Z80">
        <v>2374338.7595277</v>
      </c>
      <c r="AA80">
        <v>7179503.1208848199</v>
      </c>
      <c r="AB80">
        <v>-15293443.903181501</v>
      </c>
      <c r="AC80">
        <v>-1679083.4831962399</v>
      </c>
      <c r="AD80">
        <v>-308670.21731644799</v>
      </c>
      <c r="AE80">
        <v>267563.17904823902</v>
      </c>
      <c r="AF80">
        <v>-5749256.9284813805</v>
      </c>
      <c r="AG80">
        <v>0</v>
      </c>
      <c r="AH80">
        <v>-14036466.9577938</v>
      </c>
      <c r="AI80">
        <v>8390.8014337351706</v>
      </c>
      <c r="AJ80">
        <v>0</v>
      </c>
      <c r="AK80">
        <v>7095730.96256088</v>
      </c>
      <c r="AL80">
        <v>0</v>
      </c>
      <c r="AM80">
        <v>20566475.450228602</v>
      </c>
      <c r="AN80">
        <v>20153731.3695588</v>
      </c>
      <c r="AO80">
        <v>24553731.070441399</v>
      </c>
      <c r="AP80">
        <v>26347235.169999901</v>
      </c>
      <c r="AQ80">
        <v>71054697.610000193</v>
      </c>
    </row>
    <row r="81" spans="1:43" x14ac:dyDescent="0.2">
      <c r="A81">
        <v>1</v>
      </c>
      <c r="B81">
        <v>1</v>
      </c>
      <c r="C81">
        <v>2015</v>
      </c>
      <c r="D81">
        <v>170</v>
      </c>
      <c r="E81">
        <v>1284275432.3969901</v>
      </c>
      <c r="F81">
        <v>1599496854.3099999</v>
      </c>
      <c r="G81">
        <v>1585656035.3</v>
      </c>
      <c r="H81">
        <v>-13840819.010001</v>
      </c>
      <c r="I81">
        <v>1500307304.42099</v>
      </c>
      <c r="J81">
        <v>-99666722.209216103</v>
      </c>
      <c r="K81">
        <v>65057206.843937002</v>
      </c>
      <c r="L81">
        <v>2.1314579573790602</v>
      </c>
      <c r="M81">
        <v>8932476.0175988209</v>
      </c>
      <c r="N81">
        <v>2.7196356655758098</v>
      </c>
      <c r="O81">
        <v>37084.843779306597</v>
      </c>
      <c r="P81">
        <v>11.0009231456275</v>
      </c>
      <c r="Q81">
        <v>37.723274690026102</v>
      </c>
      <c r="R81">
        <v>5.1781539801420298</v>
      </c>
      <c r="S81">
        <v>0</v>
      </c>
      <c r="T81">
        <v>3.4954863581159601</v>
      </c>
      <c r="U81">
        <v>0.94670307003087195</v>
      </c>
      <c r="V81">
        <v>0</v>
      </c>
      <c r="W81">
        <v>0.96800174220683799</v>
      </c>
      <c r="X81">
        <v>0</v>
      </c>
      <c r="Y81">
        <v>26418945.6747454</v>
      </c>
      <c r="Z81">
        <v>-24119510.1162696</v>
      </c>
      <c r="AA81">
        <v>6969086.7081745202</v>
      </c>
      <c r="AB81">
        <v>-84212694.8479276</v>
      </c>
      <c r="AC81">
        <v>-11713889.3317679</v>
      </c>
      <c r="AD81">
        <v>165250.38260240501</v>
      </c>
      <c r="AE81">
        <v>837741.41317988804</v>
      </c>
      <c r="AF81">
        <v>-244908.75238621901</v>
      </c>
      <c r="AG81">
        <v>0</v>
      </c>
      <c r="AH81">
        <v>-15696310.1967221</v>
      </c>
      <c r="AI81">
        <v>11141.536938412701</v>
      </c>
      <c r="AJ81">
        <v>0</v>
      </c>
      <c r="AK81">
        <v>9421906.7449935991</v>
      </c>
      <c r="AL81">
        <v>0</v>
      </c>
      <c r="AM81">
        <v>-101585147.529433</v>
      </c>
      <c r="AN81">
        <v>-100896993.263285</v>
      </c>
      <c r="AO81">
        <v>87056174.253284603</v>
      </c>
      <c r="AP81">
        <v>0</v>
      </c>
      <c r="AQ81">
        <v>-13840819.010001</v>
      </c>
    </row>
    <row r="82" spans="1:43" x14ac:dyDescent="0.2">
      <c r="A82">
        <v>1</v>
      </c>
      <c r="B82">
        <v>1</v>
      </c>
      <c r="C82">
        <v>2016</v>
      </c>
      <c r="D82">
        <v>170</v>
      </c>
      <c r="E82">
        <v>1284275432.3969901</v>
      </c>
      <c r="F82">
        <v>1585656035.3</v>
      </c>
      <c r="G82">
        <v>1548193920.07499</v>
      </c>
      <c r="H82">
        <v>-37462115.225000203</v>
      </c>
      <c r="I82">
        <v>1456064038.4635799</v>
      </c>
      <c r="J82">
        <v>-44243265.957415998</v>
      </c>
      <c r="K82">
        <v>65360129.364882097</v>
      </c>
      <c r="L82">
        <v>2.17438537378922</v>
      </c>
      <c r="M82">
        <v>9020522.1910464205</v>
      </c>
      <c r="N82">
        <v>2.4193390062973199</v>
      </c>
      <c r="O82">
        <v>37813.802308960097</v>
      </c>
      <c r="P82">
        <v>10.855374060765</v>
      </c>
      <c r="Q82">
        <v>38.052315242613801</v>
      </c>
      <c r="R82">
        <v>5.7103499473735999</v>
      </c>
      <c r="S82">
        <v>0</v>
      </c>
      <c r="T82">
        <v>4.4905645878002902</v>
      </c>
      <c r="U82">
        <v>0.99304763746702795</v>
      </c>
      <c r="V82">
        <v>0</v>
      </c>
      <c r="W82">
        <v>0.99322906626782903</v>
      </c>
      <c r="X82">
        <v>0</v>
      </c>
      <c r="Y82">
        <v>23140034.718164299</v>
      </c>
      <c r="Z82">
        <v>-8994776.0166349206</v>
      </c>
      <c r="AA82">
        <v>5284178.2596993595</v>
      </c>
      <c r="AB82">
        <v>-29894639.505732998</v>
      </c>
      <c r="AC82">
        <v>-8670492.0273243897</v>
      </c>
      <c r="AD82">
        <v>-897807.21915837401</v>
      </c>
      <c r="AE82">
        <v>1247185.5327129301</v>
      </c>
      <c r="AF82">
        <v>-11612595.185015799</v>
      </c>
      <c r="AG82">
        <v>0</v>
      </c>
      <c r="AH82">
        <v>-15560486.3668894</v>
      </c>
      <c r="AI82">
        <v>1536.2133308785001</v>
      </c>
      <c r="AJ82">
        <v>0</v>
      </c>
      <c r="AK82">
        <v>781587.93885293102</v>
      </c>
      <c r="AL82">
        <v>0</v>
      </c>
      <c r="AM82">
        <v>-45957861.596848503</v>
      </c>
      <c r="AN82">
        <v>-46120475.9555353</v>
      </c>
      <c r="AO82">
        <v>8658360.7305350807</v>
      </c>
      <c r="AP82">
        <v>0</v>
      </c>
      <c r="AQ82">
        <v>-37462115.225000203</v>
      </c>
    </row>
    <row r="83" spans="1:43" x14ac:dyDescent="0.2">
      <c r="A83">
        <v>1</v>
      </c>
      <c r="B83">
        <v>1</v>
      </c>
      <c r="C83">
        <v>2017</v>
      </c>
      <c r="D83">
        <v>170</v>
      </c>
      <c r="E83">
        <v>1284275432.3969901</v>
      </c>
      <c r="F83">
        <v>1548193920.07499</v>
      </c>
      <c r="G83">
        <v>1510838191.5319901</v>
      </c>
      <c r="H83">
        <v>-37355728.542999998</v>
      </c>
      <c r="I83">
        <v>1490321798.0917001</v>
      </c>
      <c r="J83">
        <v>34257759.628124297</v>
      </c>
      <c r="K83">
        <v>66881503.293943003</v>
      </c>
      <c r="L83">
        <v>2.1320858387781101</v>
      </c>
      <c r="M83">
        <v>9089749.88774167</v>
      </c>
      <c r="N83">
        <v>2.6356059473244602</v>
      </c>
      <c r="O83">
        <v>38493.9497296298</v>
      </c>
      <c r="P83">
        <v>10.691631705429501</v>
      </c>
      <c r="Q83">
        <v>37.942972423518803</v>
      </c>
      <c r="R83">
        <v>5.8619304886350099</v>
      </c>
      <c r="S83">
        <v>0</v>
      </c>
      <c r="T83">
        <v>5.4754634625256298</v>
      </c>
      <c r="U83">
        <v>0.99359061801216697</v>
      </c>
      <c r="V83">
        <v>0</v>
      </c>
      <c r="W83">
        <v>0.99322906626782903</v>
      </c>
      <c r="X83">
        <v>0</v>
      </c>
      <c r="Y83">
        <v>29603318.0294149</v>
      </c>
      <c r="Z83">
        <v>5466191.4812772702</v>
      </c>
      <c r="AA83">
        <v>6367272.2845898699</v>
      </c>
      <c r="AB83">
        <v>21637907.997310299</v>
      </c>
      <c r="AC83">
        <v>-7967446.6057385197</v>
      </c>
      <c r="AD83">
        <v>-1492534.7945487001</v>
      </c>
      <c r="AE83">
        <v>378937.77781168302</v>
      </c>
      <c r="AF83">
        <v>-3113139.63081295</v>
      </c>
      <c r="AG83">
        <v>0</v>
      </c>
      <c r="AH83">
        <v>-15192860.147674</v>
      </c>
      <c r="AI83">
        <v>0</v>
      </c>
      <c r="AJ83">
        <v>0</v>
      </c>
      <c r="AK83">
        <v>0</v>
      </c>
      <c r="AL83">
        <v>0</v>
      </c>
      <c r="AM83">
        <v>35687646.391629897</v>
      </c>
      <c r="AN83">
        <v>35586886.845014699</v>
      </c>
      <c r="AO83">
        <v>-72942615.388014793</v>
      </c>
      <c r="AP83">
        <v>0</v>
      </c>
      <c r="AQ83">
        <v>-37355728.542999998</v>
      </c>
    </row>
    <row r="84" spans="1:43" x14ac:dyDescent="0.2">
      <c r="A84">
        <v>1</v>
      </c>
      <c r="B84">
        <v>1</v>
      </c>
      <c r="C84">
        <v>2018</v>
      </c>
      <c r="D84">
        <v>170</v>
      </c>
      <c r="E84">
        <v>1284275432.3969901</v>
      </c>
      <c r="F84">
        <v>1510838191.5319901</v>
      </c>
      <c r="G84">
        <v>1483144813.8280001</v>
      </c>
      <c r="H84">
        <v>-27693377.703999501</v>
      </c>
      <c r="I84">
        <v>1466105947.7529399</v>
      </c>
      <c r="J84">
        <v>-24215850.3387646</v>
      </c>
      <c r="K84">
        <v>67281869.411406696</v>
      </c>
      <c r="L84">
        <v>2.1234660514154702</v>
      </c>
      <c r="M84">
        <v>9163824.1818603799</v>
      </c>
      <c r="N84">
        <v>2.9074199515158701</v>
      </c>
      <c r="O84">
        <v>39401.747177395599</v>
      </c>
      <c r="P84">
        <v>10.5117300310269</v>
      </c>
      <c r="Q84">
        <v>37.978054116380498</v>
      </c>
      <c r="R84">
        <v>6.11354174638159</v>
      </c>
      <c r="S84">
        <v>0</v>
      </c>
      <c r="T84">
        <v>6.4722961877343304</v>
      </c>
      <c r="U84">
        <v>1</v>
      </c>
      <c r="V84">
        <v>0.672227880738272</v>
      </c>
      <c r="W84">
        <v>1</v>
      </c>
      <c r="X84">
        <v>0.59587869958059203</v>
      </c>
      <c r="Y84">
        <v>8854635.7614759896</v>
      </c>
      <c r="Z84">
        <v>2007416.64763513</v>
      </c>
      <c r="AA84">
        <v>5681704.8091572504</v>
      </c>
      <c r="AB84">
        <v>24954918.502085</v>
      </c>
      <c r="AC84">
        <v>-8662866.92713717</v>
      </c>
      <c r="AD84">
        <v>-1277983.4092167199</v>
      </c>
      <c r="AE84">
        <v>554845.31708200602</v>
      </c>
      <c r="AF84">
        <v>-5070346.7128886003</v>
      </c>
      <c r="AG84">
        <v>0</v>
      </c>
      <c r="AH84">
        <v>-14826277.930737801</v>
      </c>
      <c r="AI84">
        <v>187.473127810401</v>
      </c>
      <c r="AJ84">
        <v>-36833383.422892399</v>
      </c>
      <c r="AK84">
        <v>158537.76163789199</v>
      </c>
      <c r="AL84">
        <v>-62067345.017925002</v>
      </c>
      <c r="AM84">
        <v>-24617149.892309401</v>
      </c>
      <c r="AN84">
        <v>-25128826.7828223</v>
      </c>
      <c r="AO84">
        <v>-2564550.9211772298</v>
      </c>
      <c r="AP84">
        <v>0</v>
      </c>
      <c r="AQ84">
        <v>-27693377.703999501</v>
      </c>
    </row>
    <row r="85" spans="1:43" x14ac:dyDescent="0.2">
      <c r="A85">
        <v>2</v>
      </c>
      <c r="B85">
        <v>1</v>
      </c>
      <c r="C85">
        <v>2002</v>
      </c>
      <c r="D85">
        <v>109</v>
      </c>
      <c r="E85">
        <v>38197016.026399903</v>
      </c>
      <c r="F85">
        <v>0</v>
      </c>
      <c r="G85">
        <v>38197016.026399903</v>
      </c>
      <c r="H85">
        <v>0</v>
      </c>
      <c r="I85">
        <v>34536894.236580901</v>
      </c>
      <c r="J85">
        <v>0</v>
      </c>
      <c r="W85">
        <v>0.315237150933454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38197016.026399903</v>
      </c>
      <c r="AQ85">
        <v>38197016.026399903</v>
      </c>
    </row>
    <row r="86" spans="1:43" x14ac:dyDescent="0.2">
      <c r="A86">
        <v>2</v>
      </c>
      <c r="B86">
        <v>1</v>
      </c>
      <c r="C86">
        <v>2003</v>
      </c>
      <c r="D86">
        <v>131</v>
      </c>
      <c r="E86">
        <v>47866616.026399903</v>
      </c>
      <c r="F86">
        <v>38197016.026399903</v>
      </c>
      <c r="G86">
        <v>47137743.312599897</v>
      </c>
      <c r="H86">
        <v>-728872.71380000899</v>
      </c>
      <c r="I86">
        <v>44010786.563698202</v>
      </c>
      <c r="J86">
        <v>990355.12529937504</v>
      </c>
      <c r="K86">
        <v>3277833.3760513701</v>
      </c>
      <c r="L86">
        <v>0.94956487326535399</v>
      </c>
      <c r="M86">
        <v>2785585.8377948301</v>
      </c>
      <c r="N86">
        <v>2.1637561443202902</v>
      </c>
      <c r="O86">
        <v>34544.388698738599</v>
      </c>
      <c r="P86">
        <v>8.1673536725564606</v>
      </c>
      <c r="Q86">
        <v>32.721734938219001</v>
      </c>
      <c r="R86">
        <v>3.2820571716165898</v>
      </c>
      <c r="S86">
        <v>0</v>
      </c>
      <c r="T86">
        <v>0</v>
      </c>
      <c r="U86">
        <v>0.39121613556597901</v>
      </c>
      <c r="V86">
        <v>0</v>
      </c>
      <c r="W86">
        <v>0.31220773642698901</v>
      </c>
      <c r="X86">
        <v>0</v>
      </c>
      <c r="Y86">
        <v>159788.76275012299</v>
      </c>
      <c r="Z86">
        <v>104301.645886599</v>
      </c>
      <c r="AA86">
        <v>234121.233627865</v>
      </c>
      <c r="AB86">
        <v>687545.64071017795</v>
      </c>
      <c r="AC86">
        <v>230259.11405805801</v>
      </c>
      <c r="AD86">
        <v>4893.9828926666896</v>
      </c>
      <c r="AE86">
        <v>-344258.80433804198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1076651.5755874501</v>
      </c>
      <c r="AN86">
        <v>1071689.9175529999</v>
      </c>
      <c r="AO86">
        <v>-1800562.63135301</v>
      </c>
      <c r="AP86">
        <v>9669599.9999999795</v>
      </c>
      <c r="AQ86">
        <v>8940727.2861999702</v>
      </c>
    </row>
    <row r="87" spans="1:43" x14ac:dyDescent="0.2">
      <c r="A87">
        <v>2</v>
      </c>
      <c r="B87">
        <v>1</v>
      </c>
      <c r="C87">
        <v>2004</v>
      </c>
      <c r="D87">
        <v>131</v>
      </c>
      <c r="E87">
        <v>47866616.026399903</v>
      </c>
      <c r="F87">
        <v>47137743.312599897</v>
      </c>
      <c r="G87">
        <v>51857065.175399899</v>
      </c>
      <c r="H87">
        <v>4719321.8628000198</v>
      </c>
      <c r="I87">
        <v>46499530.689716898</v>
      </c>
      <c r="J87">
        <v>2488744.1260186699</v>
      </c>
      <c r="K87">
        <v>2993976.78988194</v>
      </c>
      <c r="L87">
        <v>0.87844683364682696</v>
      </c>
      <c r="M87">
        <v>2817647.4385665399</v>
      </c>
      <c r="N87">
        <v>2.5384134049420299</v>
      </c>
      <c r="O87">
        <v>33876.878519908802</v>
      </c>
      <c r="P87">
        <v>7.66493338337055</v>
      </c>
      <c r="Q87">
        <v>35.408934546307499</v>
      </c>
      <c r="R87">
        <v>3.59107005293468</v>
      </c>
      <c r="S87">
        <v>0</v>
      </c>
      <c r="T87">
        <v>0</v>
      </c>
      <c r="U87">
        <v>0.31000815849607899</v>
      </c>
      <c r="V87">
        <v>0</v>
      </c>
      <c r="W87">
        <v>0.31220773642698901</v>
      </c>
      <c r="X87">
        <v>0</v>
      </c>
      <c r="Y87">
        <v>1175493.00820813</v>
      </c>
      <c r="Z87">
        <v>627243.96849798202</v>
      </c>
      <c r="AA87">
        <v>338128.30971601099</v>
      </c>
      <c r="AB87">
        <v>985114.366554457</v>
      </c>
      <c r="AC87">
        <v>337439.36581493798</v>
      </c>
      <c r="AD87">
        <v>13901.1736693114</v>
      </c>
      <c r="AE87">
        <v>-440968.76007188298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3036351.4323889501</v>
      </c>
      <c r="AN87">
        <v>3061789.58795533</v>
      </c>
      <c r="AO87">
        <v>1657532.27484468</v>
      </c>
      <c r="AP87">
        <v>0</v>
      </c>
      <c r="AQ87">
        <v>4719321.8628000198</v>
      </c>
    </row>
    <row r="88" spans="1:43" x14ac:dyDescent="0.2">
      <c r="A88">
        <v>2</v>
      </c>
      <c r="B88">
        <v>1</v>
      </c>
      <c r="C88">
        <v>2005</v>
      </c>
      <c r="D88">
        <v>131</v>
      </c>
      <c r="E88">
        <v>47866616.026399903</v>
      </c>
      <c r="F88">
        <v>51857065.175399899</v>
      </c>
      <c r="G88">
        <v>58175136.232999898</v>
      </c>
      <c r="H88">
        <v>6318071.0575999701</v>
      </c>
      <c r="I88">
        <v>50750175.191069297</v>
      </c>
      <c r="J88">
        <v>4250644.5013523297</v>
      </c>
      <c r="K88">
        <v>3169791.7618066799</v>
      </c>
      <c r="L88">
        <v>0.837741658768834</v>
      </c>
      <c r="M88">
        <v>2853136.50794501</v>
      </c>
      <c r="N88">
        <v>3.0011753040005802</v>
      </c>
      <c r="O88">
        <v>33120.884477797197</v>
      </c>
      <c r="P88">
        <v>7.5532431600726904</v>
      </c>
      <c r="Q88">
        <v>35.233114614049498</v>
      </c>
      <c r="R88">
        <v>3.6546050098782499</v>
      </c>
      <c r="S88">
        <v>0</v>
      </c>
      <c r="T88">
        <v>0</v>
      </c>
      <c r="U88">
        <v>0.28848730543078999</v>
      </c>
      <c r="V88">
        <v>0</v>
      </c>
      <c r="W88">
        <v>0.31220773642698901</v>
      </c>
      <c r="X88">
        <v>0</v>
      </c>
      <c r="Y88">
        <v>2464606.8483456601</v>
      </c>
      <c r="Z88">
        <v>351614.96104872797</v>
      </c>
      <c r="AA88">
        <v>430122.88015971199</v>
      </c>
      <c r="AB88">
        <v>1445642.26414649</v>
      </c>
      <c r="AC88">
        <v>321041.35173251398</v>
      </c>
      <c r="AD88">
        <v>7457.1836609894399</v>
      </c>
      <c r="AE88">
        <v>-453262.69696745201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4567222.79212665</v>
      </c>
      <c r="AN88">
        <v>4667769.5662048804</v>
      </c>
      <c r="AO88">
        <v>1650301.49139508</v>
      </c>
      <c r="AP88">
        <v>0</v>
      </c>
      <c r="AQ88">
        <v>6318071.0575999701</v>
      </c>
    </row>
    <row r="89" spans="1:43" x14ac:dyDescent="0.2">
      <c r="A89">
        <v>2</v>
      </c>
      <c r="B89">
        <v>1</v>
      </c>
      <c r="C89">
        <v>2006</v>
      </c>
      <c r="D89">
        <v>131</v>
      </c>
      <c r="E89">
        <v>47866616.026399903</v>
      </c>
      <c r="F89">
        <v>58175136.232999898</v>
      </c>
      <c r="G89">
        <v>63899477.717999898</v>
      </c>
      <c r="H89">
        <v>5724341.4849999901</v>
      </c>
      <c r="I89">
        <v>55103598.5921892</v>
      </c>
      <c r="J89">
        <v>4353423.4011199297</v>
      </c>
      <c r="K89">
        <v>3416713.6723116599</v>
      </c>
      <c r="L89">
        <v>0.81736323085253304</v>
      </c>
      <c r="M89">
        <v>2925808.79675481</v>
      </c>
      <c r="N89">
        <v>3.28430605984112</v>
      </c>
      <c r="O89">
        <v>31802.2718082887</v>
      </c>
      <c r="P89">
        <v>7.6851133281382999</v>
      </c>
      <c r="Q89">
        <v>33.954151634314897</v>
      </c>
      <c r="R89">
        <v>3.7149398235514002</v>
      </c>
      <c r="S89">
        <v>0</v>
      </c>
      <c r="T89">
        <v>0</v>
      </c>
      <c r="U89">
        <v>0.27680631353408602</v>
      </c>
      <c r="V89">
        <v>0</v>
      </c>
      <c r="W89">
        <v>0.30787799941444299</v>
      </c>
      <c r="X89">
        <v>0</v>
      </c>
      <c r="Y89">
        <v>3103607.37222829</v>
      </c>
      <c r="Z89">
        <v>288645.24101661798</v>
      </c>
      <c r="AA89">
        <v>557994.71238955006</v>
      </c>
      <c r="AB89">
        <v>924354.24476110097</v>
      </c>
      <c r="AC89">
        <v>605336.50701314094</v>
      </c>
      <c r="AD89">
        <v>39220.0407472066</v>
      </c>
      <c r="AE89">
        <v>-547838.12641370099</v>
      </c>
      <c r="AF89">
        <v>-54984.2837816631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4916335.7079605404</v>
      </c>
      <c r="AN89">
        <v>5018043.6981472699</v>
      </c>
      <c r="AO89">
        <v>706297.78685271495</v>
      </c>
      <c r="AP89">
        <v>0</v>
      </c>
      <c r="AQ89">
        <v>5724341.4849999901</v>
      </c>
    </row>
    <row r="90" spans="1:43" x14ac:dyDescent="0.2">
      <c r="A90">
        <v>2</v>
      </c>
      <c r="B90">
        <v>1</v>
      </c>
      <c r="C90">
        <v>2007</v>
      </c>
      <c r="D90">
        <v>153</v>
      </c>
      <c r="E90">
        <v>48618902.026399903</v>
      </c>
      <c r="F90">
        <v>63899477.717999898</v>
      </c>
      <c r="G90">
        <v>68524730.954400003</v>
      </c>
      <c r="H90">
        <v>3872967.2364001102</v>
      </c>
      <c r="I90">
        <v>58421671.002076603</v>
      </c>
      <c r="J90">
        <v>2944079.89691051</v>
      </c>
      <c r="K90">
        <v>3898519.0732153198</v>
      </c>
      <c r="L90">
        <v>0.87746882591679098</v>
      </c>
      <c r="M90">
        <v>2947695.7473591701</v>
      </c>
      <c r="N90">
        <v>3.4852123895372999</v>
      </c>
      <c r="O90">
        <v>32340.6056231525</v>
      </c>
      <c r="P90">
        <v>7.3976181158226098</v>
      </c>
      <c r="Q90">
        <v>33.159220725635798</v>
      </c>
      <c r="R90">
        <v>4.0584511438431896</v>
      </c>
      <c r="S90">
        <v>0</v>
      </c>
      <c r="T90">
        <v>0</v>
      </c>
      <c r="U90">
        <v>0.29274957586594602</v>
      </c>
      <c r="V90">
        <v>0</v>
      </c>
      <c r="W90">
        <v>0.29875432004875102</v>
      </c>
      <c r="X90">
        <v>0</v>
      </c>
      <c r="Y90">
        <v>4381166.3232470099</v>
      </c>
      <c r="Z90">
        <v>-895816.36538150301</v>
      </c>
      <c r="AA90">
        <v>178582.70687078801</v>
      </c>
      <c r="AB90">
        <v>690707.07767895597</v>
      </c>
      <c r="AC90">
        <v>-279555.70239437401</v>
      </c>
      <c r="AD90">
        <v>-96536.019035245496</v>
      </c>
      <c r="AE90">
        <v>-246435.55322459101</v>
      </c>
      <c r="AF90">
        <v>-319441.88637285802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3412670.5813881801</v>
      </c>
      <c r="AN90">
        <v>3431581.5234334199</v>
      </c>
      <c r="AO90">
        <v>441385.71296669502</v>
      </c>
      <c r="AP90">
        <v>752285.99999999895</v>
      </c>
      <c r="AQ90">
        <v>4625253.2364001097</v>
      </c>
    </row>
    <row r="91" spans="1:43" x14ac:dyDescent="0.2">
      <c r="A91">
        <v>2</v>
      </c>
      <c r="B91">
        <v>1</v>
      </c>
      <c r="C91">
        <v>2008</v>
      </c>
      <c r="D91">
        <v>177</v>
      </c>
      <c r="E91">
        <v>53105540.619399898</v>
      </c>
      <c r="F91">
        <v>68524730.954400003</v>
      </c>
      <c r="G91">
        <v>78897639.362200007</v>
      </c>
      <c r="H91">
        <v>5886269.8147999197</v>
      </c>
      <c r="I91">
        <v>68579786.1187554</v>
      </c>
      <c r="J91">
        <v>6613521.8451197799</v>
      </c>
      <c r="K91">
        <v>4531843.8580332296</v>
      </c>
      <c r="L91">
        <v>0.96839669898846203</v>
      </c>
      <c r="M91">
        <v>3068317.5691488502</v>
      </c>
      <c r="N91">
        <v>3.8741467737980599</v>
      </c>
      <c r="O91">
        <v>32076.904146363799</v>
      </c>
      <c r="P91">
        <v>7.5826991232247902</v>
      </c>
      <c r="Q91">
        <v>31.315039033325501</v>
      </c>
      <c r="R91">
        <v>3.99095438188801</v>
      </c>
      <c r="S91">
        <v>0</v>
      </c>
      <c r="T91">
        <v>0</v>
      </c>
      <c r="U91">
        <v>0.34665531216470502</v>
      </c>
      <c r="V91">
        <v>0</v>
      </c>
      <c r="W91">
        <v>0.274162164029568</v>
      </c>
      <c r="X91">
        <v>0</v>
      </c>
      <c r="Y91">
        <v>6817821.6968105696</v>
      </c>
      <c r="Z91">
        <v>-353693.56088196801</v>
      </c>
      <c r="AA91">
        <v>10533.2817719088</v>
      </c>
      <c r="AB91">
        <v>1308761.79492138</v>
      </c>
      <c r="AC91">
        <v>150053.96841226201</v>
      </c>
      <c r="AD91">
        <v>54477.367378428302</v>
      </c>
      <c r="AE91">
        <v>-182997.279138618</v>
      </c>
      <c r="AF91">
        <v>12840.200666417801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7817797.4699403802</v>
      </c>
      <c r="AN91">
        <v>7730400.3715162501</v>
      </c>
      <c r="AO91">
        <v>-1844130.5567163201</v>
      </c>
      <c r="AP91">
        <v>4486638.5929999901</v>
      </c>
      <c r="AQ91">
        <v>10372908.4077999</v>
      </c>
    </row>
    <row r="92" spans="1:43" x14ac:dyDescent="0.2">
      <c r="A92">
        <v>2</v>
      </c>
      <c r="B92">
        <v>1</v>
      </c>
      <c r="C92">
        <v>2009</v>
      </c>
      <c r="D92">
        <v>199</v>
      </c>
      <c r="E92">
        <v>54456627.619399898</v>
      </c>
      <c r="F92">
        <v>78897639.362200007</v>
      </c>
      <c r="G92">
        <v>70183308.629999995</v>
      </c>
      <c r="H92">
        <v>-10065417.7321999</v>
      </c>
      <c r="I92">
        <v>64352948.135084502</v>
      </c>
      <c r="J92">
        <v>-4941935.2731774598</v>
      </c>
      <c r="K92">
        <v>4146371.4295041901</v>
      </c>
      <c r="L92">
        <v>1.1376250929771701</v>
      </c>
      <c r="M92">
        <v>2919761.5103286901</v>
      </c>
      <c r="N92">
        <v>2.8207061108831701</v>
      </c>
      <c r="O92">
        <v>30900.9269862156</v>
      </c>
      <c r="P92">
        <v>7.7703650145667797</v>
      </c>
      <c r="Q92">
        <v>30.574360390149799</v>
      </c>
      <c r="R92">
        <v>4.1373019651255802</v>
      </c>
      <c r="S92">
        <v>0</v>
      </c>
      <c r="T92">
        <v>0</v>
      </c>
      <c r="U92">
        <v>0.28718662792914401</v>
      </c>
      <c r="V92">
        <v>0</v>
      </c>
      <c r="W92">
        <v>0.274162164029568</v>
      </c>
      <c r="X92">
        <v>0</v>
      </c>
      <c r="Y92">
        <v>310074.55910243298</v>
      </c>
      <c r="Z92">
        <v>-2595242.2522835801</v>
      </c>
      <c r="AA92">
        <v>-223639.31930006301</v>
      </c>
      <c r="AB92">
        <v>-4290912.7827910697</v>
      </c>
      <c r="AC92">
        <v>861223.70612919505</v>
      </c>
      <c r="AD92">
        <v>140247.19322331101</v>
      </c>
      <c r="AE92">
        <v>-236034.972358784</v>
      </c>
      <c r="AF92">
        <v>-83873.235213057706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-6118157.1034916202</v>
      </c>
      <c r="AN92">
        <v>-5968349.2092107004</v>
      </c>
      <c r="AO92">
        <v>-4097068.5229892801</v>
      </c>
      <c r="AP92">
        <v>1351087</v>
      </c>
      <c r="AQ92">
        <v>-8714330.7321999799</v>
      </c>
    </row>
    <row r="93" spans="1:43" x14ac:dyDescent="0.2">
      <c r="A93">
        <v>2</v>
      </c>
      <c r="B93">
        <v>1</v>
      </c>
      <c r="C93">
        <v>2010</v>
      </c>
      <c r="D93">
        <v>199</v>
      </c>
      <c r="E93">
        <v>54456627.619399898</v>
      </c>
      <c r="F93">
        <v>70183308.629999995</v>
      </c>
      <c r="G93">
        <v>64672544.250399902</v>
      </c>
      <c r="H93">
        <v>-5510764.3796000397</v>
      </c>
      <c r="I93">
        <v>64943050.408938497</v>
      </c>
      <c r="J93">
        <v>590102.27385397302</v>
      </c>
      <c r="K93">
        <v>3917823.2281750701</v>
      </c>
      <c r="L93">
        <v>1.1804579994299</v>
      </c>
      <c r="M93">
        <v>2845573.3385570399</v>
      </c>
      <c r="N93">
        <v>3.2976922511465698</v>
      </c>
      <c r="O93">
        <v>30124.179276287101</v>
      </c>
      <c r="P93">
        <v>7.5768097339707801</v>
      </c>
      <c r="Q93">
        <v>31.146452931850099</v>
      </c>
      <c r="R93">
        <v>4.1769113844668802</v>
      </c>
      <c r="S93">
        <v>0</v>
      </c>
      <c r="T93">
        <v>0</v>
      </c>
      <c r="U93">
        <v>0.258410701262488</v>
      </c>
      <c r="V93">
        <v>0</v>
      </c>
      <c r="W93">
        <v>0.27068377821182799</v>
      </c>
      <c r="X93">
        <v>0</v>
      </c>
      <c r="Y93">
        <v>-424095.06706837198</v>
      </c>
      <c r="Z93">
        <v>-428782.46640659397</v>
      </c>
      <c r="AA93">
        <v>86477.525095752702</v>
      </c>
      <c r="AB93">
        <v>1881499.14459265</v>
      </c>
      <c r="AC93">
        <v>516407.70575846499</v>
      </c>
      <c r="AD93">
        <v>1017.53716844396</v>
      </c>
      <c r="AE93">
        <v>-164517.228130106</v>
      </c>
      <c r="AF93">
        <v>55189.469675414402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1523196.62068565</v>
      </c>
      <c r="AN93">
        <v>1533833.4141318901</v>
      </c>
      <c r="AO93">
        <v>-7044597.7937319297</v>
      </c>
      <c r="AP93">
        <v>0</v>
      </c>
      <c r="AQ93">
        <v>-5510764.3796000397</v>
      </c>
    </row>
    <row r="94" spans="1:43" x14ac:dyDescent="0.2">
      <c r="A94">
        <v>2</v>
      </c>
      <c r="B94">
        <v>1</v>
      </c>
      <c r="C94">
        <v>2011</v>
      </c>
      <c r="D94">
        <v>199</v>
      </c>
      <c r="E94">
        <v>54456627.619399898</v>
      </c>
      <c r="F94">
        <v>64672544.250399902</v>
      </c>
      <c r="G94">
        <v>68057451.472599894</v>
      </c>
      <c r="H94">
        <v>3384907.2222000202</v>
      </c>
      <c r="I94">
        <v>72256223.801247999</v>
      </c>
      <c r="J94">
        <v>7313173.3923094403</v>
      </c>
      <c r="K94">
        <v>4161217.0107804202</v>
      </c>
      <c r="L94">
        <v>1.1933253177324701</v>
      </c>
      <c r="M94">
        <v>2802698.0431532301</v>
      </c>
      <c r="N94">
        <v>4.0111689902876799</v>
      </c>
      <c r="O94">
        <v>29477.322385387601</v>
      </c>
      <c r="P94">
        <v>8.0562630596151497</v>
      </c>
      <c r="Q94">
        <v>30.860850230441699</v>
      </c>
      <c r="R94">
        <v>4.2446428605854898</v>
      </c>
      <c r="S94">
        <v>0</v>
      </c>
      <c r="T94">
        <v>0</v>
      </c>
      <c r="U94">
        <v>0.243940812640944</v>
      </c>
      <c r="V94">
        <v>0</v>
      </c>
      <c r="W94">
        <v>0.27068377821182799</v>
      </c>
      <c r="X94">
        <v>0</v>
      </c>
      <c r="Y94">
        <v>4690420.3417956401</v>
      </c>
      <c r="Z94">
        <v>-237606.03352535001</v>
      </c>
      <c r="AA94">
        <v>146701.133097335</v>
      </c>
      <c r="AB94">
        <v>2331005.34379768</v>
      </c>
      <c r="AC94">
        <v>343634.12931393698</v>
      </c>
      <c r="AD94">
        <v>179450.153874368</v>
      </c>
      <c r="AE94">
        <v>-199697.13224460999</v>
      </c>
      <c r="AF94">
        <v>-86694.424692047003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7167213.5114169596</v>
      </c>
      <c r="AN94">
        <v>7320183.9652664904</v>
      </c>
      <c r="AO94">
        <v>-3935276.7430664701</v>
      </c>
      <c r="AP94">
        <v>0</v>
      </c>
      <c r="AQ94">
        <v>3384907.2222000202</v>
      </c>
    </row>
    <row r="95" spans="1:43" x14ac:dyDescent="0.2">
      <c r="A95">
        <v>2</v>
      </c>
      <c r="B95">
        <v>1</v>
      </c>
      <c r="C95">
        <v>2012</v>
      </c>
      <c r="D95">
        <v>288</v>
      </c>
      <c r="E95">
        <v>65930099.717399903</v>
      </c>
      <c r="F95">
        <v>68057451.472599894</v>
      </c>
      <c r="G95">
        <v>83660823.231399998</v>
      </c>
      <c r="H95">
        <v>4129899.66080005</v>
      </c>
      <c r="I95">
        <v>90124509.636549503</v>
      </c>
      <c r="J95">
        <v>5971006.4588479204</v>
      </c>
      <c r="K95">
        <v>4674021.8146237601</v>
      </c>
      <c r="L95">
        <v>1.17270548739313</v>
      </c>
      <c r="M95">
        <v>2781542.4252258502</v>
      </c>
      <c r="N95">
        <v>4.02185937234725</v>
      </c>
      <c r="O95">
        <v>29093.0067479426</v>
      </c>
      <c r="P95">
        <v>8.1793718575987597</v>
      </c>
      <c r="Q95">
        <v>30.815534687732299</v>
      </c>
      <c r="R95">
        <v>4.4981357794990098</v>
      </c>
      <c r="S95">
        <v>0</v>
      </c>
      <c r="T95">
        <v>0</v>
      </c>
      <c r="U95">
        <v>0.305979983828572</v>
      </c>
      <c r="V95">
        <v>0</v>
      </c>
      <c r="W95">
        <v>0.34173315906429802</v>
      </c>
      <c r="X95">
        <v>0</v>
      </c>
      <c r="Y95">
        <v>5417427.85391986</v>
      </c>
      <c r="Z95">
        <v>113566.358131523</v>
      </c>
      <c r="AA95">
        <v>233320.03290315499</v>
      </c>
      <c r="AB95">
        <v>55624.212617430603</v>
      </c>
      <c r="AC95">
        <v>214655.40666033799</v>
      </c>
      <c r="AD95">
        <v>25246.842021952001</v>
      </c>
      <c r="AE95">
        <v>-56477.909020766499</v>
      </c>
      <c r="AF95">
        <v>-296171.62647891499</v>
      </c>
      <c r="AG95">
        <v>0</v>
      </c>
      <c r="AH95">
        <v>0</v>
      </c>
      <c r="AI95">
        <v>93.537616547128806</v>
      </c>
      <c r="AJ95">
        <v>0</v>
      </c>
      <c r="AK95">
        <v>79100.639806483305</v>
      </c>
      <c r="AL95">
        <v>0</v>
      </c>
      <c r="AM95">
        <v>5707284.7083711298</v>
      </c>
      <c r="AN95">
        <v>5690119.2601685598</v>
      </c>
      <c r="AO95">
        <v>-1560219.5993685101</v>
      </c>
      <c r="AP95">
        <v>11473472.097999901</v>
      </c>
      <c r="AQ95">
        <v>15603371.7588</v>
      </c>
    </row>
    <row r="96" spans="1:43" x14ac:dyDescent="0.2">
      <c r="A96">
        <v>2</v>
      </c>
      <c r="B96">
        <v>1</v>
      </c>
      <c r="C96">
        <v>2013</v>
      </c>
      <c r="D96">
        <v>288</v>
      </c>
      <c r="E96">
        <v>65930099.717399903</v>
      </c>
      <c r="F96">
        <v>83660823.231399998</v>
      </c>
      <c r="G96">
        <v>87620774.020399898</v>
      </c>
      <c r="H96">
        <v>3959950.7889999398</v>
      </c>
      <c r="I96">
        <v>97790883.175008506</v>
      </c>
      <c r="J96">
        <v>7666373.5384590197</v>
      </c>
      <c r="K96">
        <v>5184458.3231309801</v>
      </c>
      <c r="L96">
        <v>1.19786808742227</v>
      </c>
      <c r="M96">
        <v>2805939.5175096798</v>
      </c>
      <c r="N96">
        <v>3.8461872106766699</v>
      </c>
      <c r="O96">
        <v>29460.071188046499</v>
      </c>
      <c r="P96">
        <v>8.0997967440520195</v>
      </c>
      <c r="Q96">
        <v>31.513180232806999</v>
      </c>
      <c r="R96">
        <v>4.3328460008238201</v>
      </c>
      <c r="S96">
        <v>0</v>
      </c>
      <c r="T96">
        <v>0</v>
      </c>
      <c r="U96">
        <v>0.49014018789393898</v>
      </c>
      <c r="V96">
        <v>0</v>
      </c>
      <c r="W96">
        <v>0.51519279337892399</v>
      </c>
      <c r="X96">
        <v>0</v>
      </c>
      <c r="Y96">
        <v>8701419.5582771599</v>
      </c>
      <c r="Z96">
        <v>-1077614.8020545901</v>
      </c>
      <c r="AA96">
        <v>404411.19131254999</v>
      </c>
      <c r="AB96">
        <v>-578227.91876836796</v>
      </c>
      <c r="AC96">
        <v>-445915.40455382998</v>
      </c>
      <c r="AD96">
        <v>-83770.233691620902</v>
      </c>
      <c r="AE96">
        <v>149787.123774879</v>
      </c>
      <c r="AF96">
        <v>-3166.6573140742198</v>
      </c>
      <c r="AG96">
        <v>0</v>
      </c>
      <c r="AH96">
        <v>0</v>
      </c>
      <c r="AI96">
        <v>420.24181110934501</v>
      </c>
      <c r="AJ96">
        <v>0</v>
      </c>
      <c r="AK96">
        <v>360231.05495353701</v>
      </c>
      <c r="AL96">
        <v>0</v>
      </c>
      <c r="AM96">
        <v>7067343.0987932105</v>
      </c>
      <c r="AN96">
        <v>6883810.4126002602</v>
      </c>
      <c r="AO96">
        <v>-2923859.6236003102</v>
      </c>
      <c r="AP96">
        <v>0</v>
      </c>
      <c r="AQ96">
        <v>3959950.7889999398</v>
      </c>
    </row>
    <row r="97" spans="1:43" x14ac:dyDescent="0.2">
      <c r="A97">
        <v>2</v>
      </c>
      <c r="B97">
        <v>1</v>
      </c>
      <c r="C97">
        <v>2014</v>
      </c>
      <c r="D97">
        <v>312</v>
      </c>
      <c r="E97">
        <v>66546510.717399903</v>
      </c>
      <c r="F97">
        <v>87620774.020399898</v>
      </c>
      <c r="G97">
        <v>86965361.080799907</v>
      </c>
      <c r="H97">
        <v>-1271823.9396000199</v>
      </c>
      <c r="I97">
        <v>99657783.779631093</v>
      </c>
      <c r="J97">
        <v>1024120.45931125</v>
      </c>
      <c r="K97">
        <v>5477279.4339894699</v>
      </c>
      <c r="L97">
        <v>1.2020856164867699</v>
      </c>
      <c r="M97">
        <v>2787959.0015729899</v>
      </c>
      <c r="N97">
        <v>3.6339867679559998</v>
      </c>
      <c r="O97">
        <v>29516.313863192499</v>
      </c>
      <c r="P97">
        <v>7.9543150633647404</v>
      </c>
      <c r="Q97">
        <v>31.939452699675801</v>
      </c>
      <c r="R97">
        <v>4.4253189188011897</v>
      </c>
      <c r="S97">
        <v>0</v>
      </c>
      <c r="T97">
        <v>0.22881664851913</v>
      </c>
      <c r="U97">
        <v>0.51304241667089001</v>
      </c>
      <c r="V97">
        <v>0</v>
      </c>
      <c r="W97">
        <v>0.51767034697535297</v>
      </c>
      <c r="X97">
        <v>0</v>
      </c>
      <c r="Y97">
        <v>1961275.68882952</v>
      </c>
      <c r="Z97">
        <v>64778.190531362401</v>
      </c>
      <c r="AA97">
        <v>337001.50937371899</v>
      </c>
      <c r="AB97">
        <v>-858991.46506312897</v>
      </c>
      <c r="AC97">
        <v>-53115.071252424597</v>
      </c>
      <c r="AD97">
        <v>-3206.3202608285601</v>
      </c>
      <c r="AE97">
        <v>-46075.055859583401</v>
      </c>
      <c r="AF97">
        <v>-83923.672230015596</v>
      </c>
      <c r="AG97">
        <v>0</v>
      </c>
      <c r="AH97">
        <v>-196747.34840746</v>
      </c>
      <c r="AI97">
        <v>6.42638252417039</v>
      </c>
      <c r="AJ97">
        <v>0</v>
      </c>
      <c r="AK97">
        <v>5434.5084690816202</v>
      </c>
      <c r="AL97">
        <v>0</v>
      </c>
      <c r="AM97">
        <v>1121002.88204369</v>
      </c>
      <c r="AN97">
        <v>1085980.89102995</v>
      </c>
      <c r="AO97">
        <v>-2357804.8306299699</v>
      </c>
      <c r="AP97">
        <v>616410.99999999895</v>
      </c>
      <c r="AQ97">
        <v>-655412.93960002204</v>
      </c>
    </row>
    <row r="98" spans="1:43" x14ac:dyDescent="0.2">
      <c r="A98">
        <v>2</v>
      </c>
      <c r="B98">
        <v>1</v>
      </c>
      <c r="C98">
        <v>2015</v>
      </c>
      <c r="D98">
        <v>335</v>
      </c>
      <c r="E98">
        <v>67529565.871599898</v>
      </c>
      <c r="F98">
        <v>86965361.080799907</v>
      </c>
      <c r="G98">
        <v>87111074.186599895</v>
      </c>
      <c r="H98">
        <v>-837342.04839999694</v>
      </c>
      <c r="I98">
        <v>93957804.104634196</v>
      </c>
      <c r="J98">
        <v>-6617190.57818559</v>
      </c>
      <c r="K98">
        <v>5743745.8595620003</v>
      </c>
      <c r="L98">
        <v>1.2569908865408099</v>
      </c>
      <c r="M98">
        <v>2825783.9854661101</v>
      </c>
      <c r="N98">
        <v>2.6653613589129299</v>
      </c>
      <c r="O98">
        <v>31081.683422431801</v>
      </c>
      <c r="P98">
        <v>7.5805724302876998</v>
      </c>
      <c r="Q98">
        <v>31.852732943177099</v>
      </c>
      <c r="R98">
        <v>4.6615738986655204</v>
      </c>
      <c r="S98">
        <v>0</v>
      </c>
      <c r="T98">
        <v>1.1404864056810899</v>
      </c>
      <c r="U98">
        <v>0.64979461819857798</v>
      </c>
      <c r="V98">
        <v>0</v>
      </c>
      <c r="W98">
        <v>0.64894138224336695</v>
      </c>
      <c r="X98">
        <v>0</v>
      </c>
      <c r="Y98">
        <v>1200869.64293965</v>
      </c>
      <c r="Z98">
        <v>-602457.88089587796</v>
      </c>
      <c r="AA98">
        <v>379116.58721942198</v>
      </c>
      <c r="AB98">
        <v>-4560327.6425846703</v>
      </c>
      <c r="AC98">
        <v>-1142356.5459684599</v>
      </c>
      <c r="AD98">
        <v>-113120.12421176099</v>
      </c>
      <c r="AE98">
        <v>-53897.435767891002</v>
      </c>
      <c r="AF98">
        <v>-222846.22422275</v>
      </c>
      <c r="AG98">
        <v>0</v>
      </c>
      <c r="AH98">
        <v>-780249.87960866001</v>
      </c>
      <c r="AI98">
        <v>219.09552731444501</v>
      </c>
      <c r="AJ98">
        <v>0</v>
      </c>
      <c r="AK98">
        <v>165806.97545887501</v>
      </c>
      <c r="AL98">
        <v>0</v>
      </c>
      <c r="AM98">
        <v>-5895050.4075736897</v>
      </c>
      <c r="AN98">
        <v>-5867633.4051088896</v>
      </c>
      <c r="AO98">
        <v>5030291.3567088898</v>
      </c>
      <c r="AP98">
        <v>983055.15419999999</v>
      </c>
      <c r="AQ98">
        <v>145713.10580000299</v>
      </c>
    </row>
    <row r="99" spans="1:43" x14ac:dyDescent="0.2">
      <c r="A99">
        <v>2</v>
      </c>
      <c r="B99">
        <v>1</v>
      </c>
      <c r="C99">
        <v>2016</v>
      </c>
      <c r="D99">
        <v>335</v>
      </c>
      <c r="E99">
        <v>67529565.871599898</v>
      </c>
      <c r="F99">
        <v>87111074.186599895</v>
      </c>
      <c r="G99">
        <v>85592591.039000005</v>
      </c>
      <c r="H99">
        <v>-1518483.14759994</v>
      </c>
      <c r="I99">
        <v>93011446.263644993</v>
      </c>
      <c r="J99">
        <v>-946357.84098927397</v>
      </c>
      <c r="K99">
        <v>5722108.0413811598</v>
      </c>
      <c r="L99">
        <v>1.2169875021722001</v>
      </c>
      <c r="M99">
        <v>2809985.2026562099</v>
      </c>
      <c r="N99">
        <v>2.3652279833804601</v>
      </c>
      <c r="O99">
        <v>31578.127518277801</v>
      </c>
      <c r="P99">
        <v>7.3562377395148104</v>
      </c>
      <c r="Q99">
        <v>31.7783187816432</v>
      </c>
      <c r="R99">
        <v>5.28894413749717</v>
      </c>
      <c r="S99">
        <v>0</v>
      </c>
      <c r="T99">
        <v>2.1456811905684399</v>
      </c>
      <c r="U99">
        <v>0.72722579212259097</v>
      </c>
      <c r="V99">
        <v>0</v>
      </c>
      <c r="W99">
        <v>0.75657486769109605</v>
      </c>
      <c r="X99">
        <v>0</v>
      </c>
      <c r="Y99">
        <v>2259518.3602853301</v>
      </c>
      <c r="Z99">
        <v>688621.22414063197</v>
      </c>
      <c r="AA99">
        <v>319139.03106756398</v>
      </c>
      <c r="AB99">
        <v>-1695121.24325593</v>
      </c>
      <c r="AC99">
        <v>-432098.59973928099</v>
      </c>
      <c r="AD99">
        <v>-156027.08806258501</v>
      </c>
      <c r="AE99">
        <v>-56538.6949920072</v>
      </c>
      <c r="AF99">
        <v>-783771.823062054</v>
      </c>
      <c r="AG99">
        <v>0</v>
      </c>
      <c r="AH99">
        <v>-854845.34609628096</v>
      </c>
      <c r="AI99">
        <v>165.07991858467801</v>
      </c>
      <c r="AJ99">
        <v>0</v>
      </c>
      <c r="AK99">
        <v>139600.811537367</v>
      </c>
      <c r="AL99">
        <v>0</v>
      </c>
      <c r="AM99">
        <v>-710959.09979602799</v>
      </c>
      <c r="AN99">
        <v>-741405.02595446899</v>
      </c>
      <c r="AO99">
        <v>-777078.12164547201</v>
      </c>
      <c r="AP99">
        <v>0</v>
      </c>
      <c r="AQ99">
        <v>-1518483.14759994</v>
      </c>
    </row>
    <row r="100" spans="1:43" x14ac:dyDescent="0.2">
      <c r="A100">
        <v>2</v>
      </c>
      <c r="B100">
        <v>1</v>
      </c>
      <c r="C100">
        <v>2017</v>
      </c>
      <c r="D100">
        <v>335</v>
      </c>
      <c r="E100">
        <v>67529565.871599898</v>
      </c>
      <c r="F100">
        <v>85592591.039000005</v>
      </c>
      <c r="G100">
        <v>83288801.085199997</v>
      </c>
      <c r="H100">
        <v>-2303789.9538000198</v>
      </c>
      <c r="I100">
        <v>93549691.318242595</v>
      </c>
      <c r="J100">
        <v>538245.054597612</v>
      </c>
      <c r="K100">
        <v>5679960.8529996602</v>
      </c>
      <c r="L100">
        <v>1.2334165708204401</v>
      </c>
      <c r="M100">
        <v>2817733.0160750002</v>
      </c>
      <c r="N100">
        <v>2.58104993815344</v>
      </c>
      <c r="O100">
        <v>31413.883641234701</v>
      </c>
      <c r="P100">
        <v>7.1341167756483603</v>
      </c>
      <c r="Q100">
        <v>31.707025094237299</v>
      </c>
      <c r="R100">
        <v>5.6153758819578199</v>
      </c>
      <c r="S100">
        <v>0</v>
      </c>
      <c r="T100">
        <v>3.1353134357426198</v>
      </c>
      <c r="U100">
        <v>0.821222684806589</v>
      </c>
      <c r="V100">
        <v>0</v>
      </c>
      <c r="W100">
        <v>0.79791236471638405</v>
      </c>
      <c r="X100">
        <v>0</v>
      </c>
      <c r="Y100">
        <v>511631.09933478897</v>
      </c>
      <c r="Z100">
        <v>-148024.91488644501</v>
      </c>
      <c r="AA100">
        <v>333401.62184138701</v>
      </c>
      <c r="AB100">
        <v>1232602.80838455</v>
      </c>
      <c r="AC100">
        <v>87354.455538607406</v>
      </c>
      <c r="AD100">
        <v>-120427.15117747</v>
      </c>
      <c r="AE100">
        <v>-88390.708906066604</v>
      </c>
      <c r="AF100">
        <v>-378382.85293983901</v>
      </c>
      <c r="AG100">
        <v>0</v>
      </c>
      <c r="AH100">
        <v>-839944.04607246502</v>
      </c>
      <c r="AI100">
        <v>194.39551417871701</v>
      </c>
      <c r="AJ100">
        <v>0</v>
      </c>
      <c r="AK100">
        <v>164391.71869746401</v>
      </c>
      <c r="AL100">
        <v>0</v>
      </c>
      <c r="AM100">
        <v>590014.70663122705</v>
      </c>
      <c r="AN100">
        <v>601354.90417628002</v>
      </c>
      <c r="AO100">
        <v>-2905144.8579763002</v>
      </c>
      <c r="AP100">
        <v>0</v>
      </c>
      <c r="AQ100">
        <v>-2303789.9538000198</v>
      </c>
    </row>
    <row r="101" spans="1:43" x14ac:dyDescent="0.2">
      <c r="A101">
        <v>2</v>
      </c>
      <c r="B101">
        <v>1</v>
      </c>
      <c r="C101">
        <v>2018</v>
      </c>
      <c r="D101">
        <v>335</v>
      </c>
      <c r="E101">
        <v>67529565.871599898</v>
      </c>
      <c r="F101">
        <v>83288801.085199997</v>
      </c>
      <c r="G101">
        <v>82136472.483399898</v>
      </c>
      <c r="H101">
        <v>-1152328.6018000201</v>
      </c>
      <c r="I101">
        <v>95366569.848984793</v>
      </c>
      <c r="J101">
        <v>1816878.5307422599</v>
      </c>
      <c r="K101">
        <v>5706034.8356936602</v>
      </c>
      <c r="L101">
        <v>1.21386331405793</v>
      </c>
      <c r="M101">
        <v>2860170.4821333201</v>
      </c>
      <c r="N101">
        <v>2.8736334560948502</v>
      </c>
      <c r="O101">
        <v>31586.2772673402</v>
      </c>
      <c r="P101">
        <v>6.8499542813669896</v>
      </c>
      <c r="Q101">
        <v>31.7455892896267</v>
      </c>
      <c r="R101">
        <v>6.0206635540455702</v>
      </c>
      <c r="S101">
        <v>0</v>
      </c>
      <c r="T101">
        <v>4.1415788675975396</v>
      </c>
      <c r="U101">
        <v>0.85024579730423799</v>
      </c>
      <c r="V101">
        <v>0.56463895337973202</v>
      </c>
      <c r="W101">
        <v>0.83118909351194803</v>
      </c>
      <c r="X101">
        <v>0.52942500436659901</v>
      </c>
      <c r="Y101">
        <v>2790903.44166853</v>
      </c>
      <c r="Z101">
        <v>299780.93203827902</v>
      </c>
      <c r="AA101">
        <v>291374.97368368797</v>
      </c>
      <c r="AB101">
        <v>1508562.89725382</v>
      </c>
      <c r="AC101">
        <v>-119243.456938189</v>
      </c>
      <c r="AD101">
        <v>-122863.22579041999</v>
      </c>
      <c r="AE101">
        <v>-76704.766450518</v>
      </c>
      <c r="AF101">
        <v>-469989.15470700897</v>
      </c>
      <c r="AG101">
        <v>0</v>
      </c>
      <c r="AH101">
        <v>-817336.31061772001</v>
      </c>
      <c r="AI101">
        <v>47.043849075037002</v>
      </c>
      <c r="AJ101">
        <v>-1705550.50776245</v>
      </c>
      <c r="AK101">
        <v>39782.909787103003</v>
      </c>
      <c r="AL101">
        <v>-3997871.8731295201</v>
      </c>
      <c r="AM101">
        <v>1578981.8662270801</v>
      </c>
      <c r="AN101">
        <v>1679228.2705635801</v>
      </c>
      <c r="AO101">
        <v>-2831556.8723635999</v>
      </c>
      <c r="AP101">
        <v>0</v>
      </c>
      <c r="AQ101">
        <v>-1152328.6018000201</v>
      </c>
    </row>
    <row r="102" spans="1:43" x14ac:dyDescent="0.2">
      <c r="A102">
        <v>10</v>
      </c>
      <c r="B102">
        <v>1</v>
      </c>
      <c r="C102">
        <v>2002</v>
      </c>
      <c r="D102">
        <v>100</v>
      </c>
      <c r="E102">
        <v>2028458449</v>
      </c>
      <c r="F102">
        <v>0</v>
      </c>
      <c r="G102">
        <v>2028458449</v>
      </c>
      <c r="H102">
        <v>0</v>
      </c>
      <c r="I102">
        <v>2336003387.4271998</v>
      </c>
      <c r="J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2028458449</v>
      </c>
      <c r="AQ102">
        <v>2028458449</v>
      </c>
    </row>
    <row r="103" spans="1:43" x14ac:dyDescent="0.2">
      <c r="A103">
        <v>10</v>
      </c>
      <c r="B103">
        <v>1</v>
      </c>
      <c r="C103">
        <v>2003</v>
      </c>
      <c r="D103">
        <v>100</v>
      </c>
      <c r="E103">
        <v>2028458449</v>
      </c>
      <c r="F103">
        <v>2028458449</v>
      </c>
      <c r="G103">
        <v>1999850729.99999</v>
      </c>
      <c r="H103">
        <v>-28607719.0000019</v>
      </c>
      <c r="I103">
        <v>2431001654.4691</v>
      </c>
      <c r="J103">
        <v>94998267.041904896</v>
      </c>
      <c r="K103">
        <v>503552796.69999999</v>
      </c>
      <c r="L103">
        <v>1.9292153139999999</v>
      </c>
      <c r="M103">
        <v>26042245.269999899</v>
      </c>
      <c r="N103">
        <v>2.2467999999999901</v>
      </c>
      <c r="O103">
        <v>41148.635000000002</v>
      </c>
      <c r="P103">
        <v>31.36</v>
      </c>
      <c r="Q103">
        <v>77.880399100855897</v>
      </c>
      <c r="R103">
        <v>3.5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95876315.700180307</v>
      </c>
      <c r="Z103">
        <v>-43011712.942693397</v>
      </c>
      <c r="AA103">
        <v>9948450.1446343102</v>
      </c>
      <c r="AB103">
        <v>41043214.847124897</v>
      </c>
      <c r="AC103">
        <v>16250478.243756199</v>
      </c>
      <c r="AD103">
        <v>-4084522.8325726599</v>
      </c>
      <c r="AE103">
        <v>-31750656.759124499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84271566.401305199</v>
      </c>
      <c r="AN103">
        <v>82491334.755188093</v>
      </c>
      <c r="AO103">
        <v>-111099053.75519</v>
      </c>
      <c r="AP103">
        <v>0</v>
      </c>
      <c r="AQ103">
        <v>-28607719.0000019</v>
      </c>
    </row>
    <row r="104" spans="1:43" x14ac:dyDescent="0.2">
      <c r="A104">
        <v>10</v>
      </c>
      <c r="B104">
        <v>1</v>
      </c>
      <c r="C104">
        <v>2004</v>
      </c>
      <c r="D104">
        <v>100</v>
      </c>
      <c r="E104">
        <v>2028458449</v>
      </c>
      <c r="F104">
        <v>1999850729.99999</v>
      </c>
      <c r="G104">
        <v>2115153451.99999</v>
      </c>
      <c r="H104">
        <v>115302722</v>
      </c>
      <c r="I104">
        <v>2563026123.4807701</v>
      </c>
      <c r="J104">
        <v>132024469.011669</v>
      </c>
      <c r="K104">
        <v>521860484</v>
      </c>
      <c r="L104">
        <v>1.9019918869999899</v>
      </c>
      <c r="M104">
        <v>26563773.749999899</v>
      </c>
      <c r="N104">
        <v>2.5669</v>
      </c>
      <c r="O104">
        <v>39531.589999999997</v>
      </c>
      <c r="P104">
        <v>31</v>
      </c>
      <c r="Q104">
        <v>75.769629990336796</v>
      </c>
      <c r="R104">
        <v>3.5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56421822.976576798</v>
      </c>
      <c r="Z104">
        <v>6778434.8855516501</v>
      </c>
      <c r="AA104">
        <v>14611946.7726321</v>
      </c>
      <c r="AB104">
        <v>43384054.914977401</v>
      </c>
      <c r="AC104">
        <v>20825632.4931468</v>
      </c>
      <c r="AD104">
        <v>-4141853.6397265801</v>
      </c>
      <c r="AE104">
        <v>-30461327.125916898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107418711.27724101</v>
      </c>
      <c r="AN104">
        <v>108609235.310664</v>
      </c>
      <c r="AO104">
        <v>6693486.6893355204</v>
      </c>
      <c r="AP104">
        <v>0</v>
      </c>
      <c r="AQ104">
        <v>115302722</v>
      </c>
    </row>
    <row r="105" spans="1:43" x14ac:dyDescent="0.2">
      <c r="A105">
        <v>10</v>
      </c>
      <c r="B105">
        <v>1</v>
      </c>
      <c r="C105">
        <v>2005</v>
      </c>
      <c r="D105">
        <v>100</v>
      </c>
      <c r="E105">
        <v>2028458449</v>
      </c>
      <c r="F105">
        <v>2115153451.99999</v>
      </c>
      <c r="G105">
        <v>2507212522.99999</v>
      </c>
      <c r="H105">
        <v>392059070.99999601</v>
      </c>
      <c r="I105">
        <v>2766704677.82548</v>
      </c>
      <c r="J105">
        <v>203678554.34471399</v>
      </c>
      <c r="K105">
        <v>527998936.69999999</v>
      </c>
      <c r="L105">
        <v>1.608699594</v>
      </c>
      <c r="M105">
        <v>27081157.499999899</v>
      </c>
      <c r="N105">
        <v>3.0314999999999901</v>
      </c>
      <c r="O105">
        <v>38116.919999999896</v>
      </c>
      <c r="P105">
        <v>30.68</v>
      </c>
      <c r="Q105">
        <v>73.864023075675206</v>
      </c>
      <c r="R105">
        <v>3.5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19358321.994918399</v>
      </c>
      <c r="Z105">
        <v>83266002.035615996</v>
      </c>
      <c r="AA105">
        <v>15033154.7891401</v>
      </c>
      <c r="AB105">
        <v>59946698.258179799</v>
      </c>
      <c r="AC105">
        <v>20012157.0403823</v>
      </c>
      <c r="AD105">
        <v>-3894363.9000978698</v>
      </c>
      <c r="AE105">
        <v>-29107766.427336998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164614203.790802</v>
      </c>
      <c r="AN105">
        <v>168087009.872345</v>
      </c>
      <c r="AO105">
        <v>223972061.12764999</v>
      </c>
      <c r="AP105">
        <v>0</v>
      </c>
      <c r="AQ105">
        <v>392059070.99999601</v>
      </c>
    </row>
    <row r="106" spans="1:43" x14ac:dyDescent="0.2">
      <c r="A106">
        <v>10</v>
      </c>
      <c r="B106">
        <v>1</v>
      </c>
      <c r="C106">
        <v>2006</v>
      </c>
      <c r="D106">
        <v>100</v>
      </c>
      <c r="E106">
        <v>2028458449</v>
      </c>
      <c r="F106">
        <v>2507212522.99999</v>
      </c>
      <c r="G106">
        <v>2603647774.99999</v>
      </c>
      <c r="H106">
        <v>96435252.000002801</v>
      </c>
      <c r="I106">
        <v>2873139888.33179</v>
      </c>
      <c r="J106">
        <v>106435210.506303</v>
      </c>
      <c r="K106">
        <v>539962610.09999895</v>
      </c>
      <c r="L106">
        <v>1.587646779</v>
      </c>
      <c r="M106">
        <v>27655014.75</v>
      </c>
      <c r="N106">
        <v>3.3499999999999899</v>
      </c>
      <c r="O106">
        <v>36028.75</v>
      </c>
      <c r="P106">
        <v>30.18</v>
      </c>
      <c r="Q106">
        <v>71.580004948312606</v>
      </c>
      <c r="R106">
        <v>3.7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44149676.309830397</v>
      </c>
      <c r="Z106">
        <v>7373145.4350354802</v>
      </c>
      <c r="AA106">
        <v>19376763.2500461</v>
      </c>
      <c r="AB106">
        <v>43893840.3088843</v>
      </c>
      <c r="AC106">
        <v>36769379.771979101</v>
      </c>
      <c r="AD106">
        <v>-7209096.1067321496</v>
      </c>
      <c r="AE106">
        <v>-41297937.7779034</v>
      </c>
      <c r="AF106">
        <v>-6932021.81330577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96123749.377834097</v>
      </c>
      <c r="AN106">
        <v>96452539.661472693</v>
      </c>
      <c r="AO106">
        <v>-17287.661469921401</v>
      </c>
      <c r="AP106">
        <v>0</v>
      </c>
      <c r="AQ106">
        <v>96435252.000002801</v>
      </c>
    </row>
    <row r="107" spans="1:43" x14ac:dyDescent="0.2">
      <c r="A107">
        <v>10</v>
      </c>
      <c r="B107">
        <v>1</v>
      </c>
      <c r="C107">
        <v>2007</v>
      </c>
      <c r="D107">
        <v>100</v>
      </c>
      <c r="E107">
        <v>2028458449</v>
      </c>
      <c r="F107">
        <v>2603647774.99999</v>
      </c>
      <c r="G107">
        <v>2751026060</v>
      </c>
      <c r="H107">
        <v>147378285.00000399</v>
      </c>
      <c r="I107">
        <v>2916663751.9642901</v>
      </c>
      <c r="J107">
        <v>43523863.632496797</v>
      </c>
      <c r="K107">
        <v>543107372.799999</v>
      </c>
      <c r="L107">
        <v>1.5239354949999999</v>
      </c>
      <c r="M107">
        <v>27714120</v>
      </c>
      <c r="N107">
        <v>3.4605999999999901</v>
      </c>
      <c r="O107">
        <v>36660.58</v>
      </c>
      <c r="P107">
        <v>30.4</v>
      </c>
      <c r="Q107">
        <v>71.140340863312602</v>
      </c>
      <c r="R107">
        <v>3.5999999999999899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11806220.396052901</v>
      </c>
      <c r="Z107">
        <v>23628620.241026301</v>
      </c>
      <c r="AA107">
        <v>2041657.2678652001</v>
      </c>
      <c r="AB107">
        <v>14963773.0985542</v>
      </c>
      <c r="AC107">
        <v>-11670308.708928799</v>
      </c>
      <c r="AD107">
        <v>3300842.8334332001</v>
      </c>
      <c r="AE107">
        <v>-8310906.5375026502</v>
      </c>
      <c r="AF107">
        <v>3606805.4339993899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39366704.024499796</v>
      </c>
      <c r="AN107">
        <v>39441452.595595904</v>
      </c>
      <c r="AO107">
        <v>107936832.40440799</v>
      </c>
      <c r="AP107">
        <v>0</v>
      </c>
      <c r="AQ107">
        <v>147378285.00000399</v>
      </c>
    </row>
    <row r="108" spans="1:43" x14ac:dyDescent="0.2">
      <c r="A108">
        <v>10</v>
      </c>
      <c r="B108">
        <v>1</v>
      </c>
      <c r="C108">
        <v>2008</v>
      </c>
      <c r="D108">
        <v>100</v>
      </c>
      <c r="E108">
        <v>2028458449</v>
      </c>
      <c r="F108">
        <v>2751026060</v>
      </c>
      <c r="G108">
        <v>2818659238.99999</v>
      </c>
      <c r="H108">
        <v>67633178.999994695</v>
      </c>
      <c r="I108">
        <v>3016123035.27456</v>
      </c>
      <c r="J108">
        <v>99459283.310274601</v>
      </c>
      <c r="K108">
        <v>558408346.89999902</v>
      </c>
      <c r="L108">
        <v>1.54893287999999</v>
      </c>
      <c r="M108">
        <v>27956797.669999901</v>
      </c>
      <c r="N108">
        <v>3.9195000000000002</v>
      </c>
      <c r="O108">
        <v>36716.94</v>
      </c>
      <c r="P108">
        <v>30.42</v>
      </c>
      <c r="Q108">
        <v>69.981314054055801</v>
      </c>
      <c r="R108">
        <v>3.7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60196751.8065845</v>
      </c>
      <c r="Z108">
        <v>-9807837.9691409301</v>
      </c>
      <c r="AA108">
        <v>8819948.5045502093</v>
      </c>
      <c r="AB108">
        <v>62180765.799574398</v>
      </c>
      <c r="AC108">
        <v>-1091820.8906646401</v>
      </c>
      <c r="AD108">
        <v>316879.75669611699</v>
      </c>
      <c r="AE108">
        <v>-23088650.972821102</v>
      </c>
      <c r="AF108">
        <v>-3805695.00836031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93720341.026418194</v>
      </c>
      <c r="AN108">
        <v>93810978.420538694</v>
      </c>
      <c r="AO108">
        <v>-26177799.420543902</v>
      </c>
      <c r="AP108">
        <v>0</v>
      </c>
      <c r="AQ108">
        <v>67633178.999994695</v>
      </c>
    </row>
    <row r="109" spans="1:43" x14ac:dyDescent="0.2">
      <c r="A109">
        <v>10</v>
      </c>
      <c r="B109">
        <v>1</v>
      </c>
      <c r="C109">
        <v>2009</v>
      </c>
      <c r="D109">
        <v>100</v>
      </c>
      <c r="E109">
        <v>2028458449</v>
      </c>
      <c r="F109">
        <v>2818659238.99999</v>
      </c>
      <c r="G109">
        <v>2717269399.99999</v>
      </c>
      <c r="H109">
        <v>-101389838.999999</v>
      </c>
      <c r="I109">
        <v>2830355040.5248799</v>
      </c>
      <c r="J109">
        <v>-185767994.74967501</v>
      </c>
      <c r="K109">
        <v>562176551.29999995</v>
      </c>
      <c r="L109">
        <v>1.632493051</v>
      </c>
      <c r="M109">
        <v>27734538</v>
      </c>
      <c r="N109">
        <v>2.84309999999999</v>
      </c>
      <c r="O109">
        <v>35494.29</v>
      </c>
      <c r="P109">
        <v>30.61</v>
      </c>
      <c r="Q109">
        <v>69.306750843060897</v>
      </c>
      <c r="R109">
        <v>3.9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14807626.596445899</v>
      </c>
      <c r="Z109">
        <v>-32756973.724565402</v>
      </c>
      <c r="AA109">
        <v>-8248094.1382169202</v>
      </c>
      <c r="AB109">
        <v>-154469359.44224599</v>
      </c>
      <c r="AC109">
        <v>24775239.325081799</v>
      </c>
      <c r="AD109">
        <v>3085876.8181163399</v>
      </c>
      <c r="AE109">
        <v>-13792396.6385732</v>
      </c>
      <c r="AF109">
        <v>-7793119.7095507896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-174391200.913508</v>
      </c>
      <c r="AN109">
        <v>-173605873.69540399</v>
      </c>
      <c r="AO109">
        <v>72216034.695404693</v>
      </c>
      <c r="AP109">
        <v>0</v>
      </c>
      <c r="AQ109">
        <v>-101389838.999999</v>
      </c>
    </row>
    <row r="110" spans="1:43" x14ac:dyDescent="0.2">
      <c r="A110">
        <v>10</v>
      </c>
      <c r="B110">
        <v>1</v>
      </c>
      <c r="C110">
        <v>2010</v>
      </c>
      <c r="D110">
        <v>100</v>
      </c>
      <c r="E110">
        <v>2028458449</v>
      </c>
      <c r="F110">
        <v>2717269399.99999</v>
      </c>
      <c r="G110">
        <v>2812782058</v>
      </c>
      <c r="H110">
        <v>95512658.000002801</v>
      </c>
      <c r="I110">
        <v>2868822138.7670398</v>
      </c>
      <c r="J110">
        <v>38467098.2421574</v>
      </c>
      <c r="K110">
        <v>552453534.09999895</v>
      </c>
      <c r="L110">
        <v>1.6339541179999999</v>
      </c>
      <c r="M110">
        <v>27553600.749999899</v>
      </c>
      <c r="N110">
        <v>3.2889999999999899</v>
      </c>
      <c r="O110">
        <v>35213</v>
      </c>
      <c r="P110">
        <v>30.93</v>
      </c>
      <c r="Q110">
        <v>69.408651159993099</v>
      </c>
      <c r="R110">
        <v>3.9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-36684202.761617899</v>
      </c>
      <c r="Z110">
        <v>-546324.70587294805</v>
      </c>
      <c r="AA110">
        <v>-6521994.7406336404</v>
      </c>
      <c r="AB110">
        <v>68944064.878573</v>
      </c>
      <c r="AC110">
        <v>5592500.4522478404</v>
      </c>
      <c r="AD110">
        <v>5012191.97484871</v>
      </c>
      <c r="AE110">
        <v>2014226.8748404901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37810461.972385503</v>
      </c>
      <c r="AN110">
        <v>36930161.574649699</v>
      </c>
      <c r="AO110">
        <v>58582496.425353102</v>
      </c>
      <c r="AP110">
        <v>0</v>
      </c>
      <c r="AQ110">
        <v>95512658.000002801</v>
      </c>
    </row>
    <row r="111" spans="1:43" x14ac:dyDescent="0.2">
      <c r="A111">
        <v>10</v>
      </c>
      <c r="B111">
        <v>1</v>
      </c>
      <c r="C111">
        <v>2011</v>
      </c>
      <c r="D111">
        <v>100</v>
      </c>
      <c r="E111">
        <v>2028458449</v>
      </c>
      <c r="F111">
        <v>2812782058</v>
      </c>
      <c r="G111">
        <v>2875478446.99999</v>
      </c>
      <c r="H111">
        <v>62696388.999994203</v>
      </c>
      <c r="I111">
        <v>2915535531.2719998</v>
      </c>
      <c r="J111">
        <v>46713392.504953802</v>
      </c>
      <c r="K111">
        <v>542784230.60000002</v>
      </c>
      <c r="L111">
        <v>1.7383207569999899</v>
      </c>
      <c r="M111">
        <v>27682634.670000002</v>
      </c>
      <c r="N111">
        <v>4.0655999999999999</v>
      </c>
      <c r="O111">
        <v>34147.68</v>
      </c>
      <c r="P111">
        <v>31.299999999999901</v>
      </c>
      <c r="Q111">
        <v>68.613917826660796</v>
      </c>
      <c r="R111">
        <v>3.8999999999999901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-38429403.246041499</v>
      </c>
      <c r="Z111">
        <v>-39332295.376102701</v>
      </c>
      <c r="AA111">
        <v>4829043.62001401</v>
      </c>
      <c r="AB111">
        <v>108899241.25763699</v>
      </c>
      <c r="AC111">
        <v>22417959.910066601</v>
      </c>
      <c r="AD111">
        <v>5999918.8364999704</v>
      </c>
      <c r="AE111">
        <v>-16208485.5480722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48175979.4540013</v>
      </c>
      <c r="AN111">
        <v>45800884.805886403</v>
      </c>
      <c r="AO111">
        <v>16895504.194107801</v>
      </c>
      <c r="AP111">
        <v>0</v>
      </c>
      <c r="AQ111">
        <v>62696388.999994203</v>
      </c>
    </row>
    <row r="112" spans="1:43" x14ac:dyDescent="0.2">
      <c r="A112">
        <v>10</v>
      </c>
      <c r="B112">
        <v>1</v>
      </c>
      <c r="C112">
        <v>2012</v>
      </c>
      <c r="D112">
        <v>100</v>
      </c>
      <c r="E112">
        <v>2028458449</v>
      </c>
      <c r="F112">
        <v>2875478446.99999</v>
      </c>
      <c r="G112">
        <v>2926682201</v>
      </c>
      <c r="H112">
        <v>51203754.0000076</v>
      </c>
      <c r="I112">
        <v>2910159645.6638799</v>
      </c>
      <c r="J112">
        <v>-5375885.6081161499</v>
      </c>
      <c r="K112">
        <v>541132314.10000002</v>
      </c>
      <c r="L112">
        <v>1.69722137399999</v>
      </c>
      <c r="M112">
        <v>27909105.420000002</v>
      </c>
      <c r="N112">
        <v>4.1093000000000002</v>
      </c>
      <c r="O112">
        <v>33963.31</v>
      </c>
      <c r="P112">
        <v>31.509999999999899</v>
      </c>
      <c r="Q112">
        <v>68.630248062319694</v>
      </c>
      <c r="R112">
        <v>4.0999999999999996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-6820251.9957456104</v>
      </c>
      <c r="Z112">
        <v>15801954.7766228</v>
      </c>
      <c r="AA112">
        <v>8614617.6699347496</v>
      </c>
      <c r="AB112">
        <v>5643276.0883533498</v>
      </c>
      <c r="AC112">
        <v>4025520.0375669198</v>
      </c>
      <c r="AD112">
        <v>3479660.2096668999</v>
      </c>
      <c r="AE112">
        <v>341481.82496242999</v>
      </c>
      <c r="AF112">
        <v>-7950215.2830841597</v>
      </c>
      <c r="AG112">
        <v>0</v>
      </c>
      <c r="AH112">
        <v>-28217874.606306098</v>
      </c>
      <c r="AI112">
        <v>0</v>
      </c>
      <c r="AJ112">
        <v>0</v>
      </c>
      <c r="AK112">
        <v>0</v>
      </c>
      <c r="AL112">
        <v>0</v>
      </c>
      <c r="AM112">
        <v>-5081831.2780287201</v>
      </c>
      <c r="AN112">
        <v>-5302025.3170886496</v>
      </c>
      <c r="AO112">
        <v>56505779.317096204</v>
      </c>
      <c r="AP112">
        <v>0</v>
      </c>
      <c r="AQ112">
        <v>51203754.0000076</v>
      </c>
    </row>
    <row r="113" spans="1:43" x14ac:dyDescent="0.2">
      <c r="A113">
        <v>10</v>
      </c>
      <c r="B113">
        <v>1</v>
      </c>
      <c r="C113">
        <v>2013</v>
      </c>
      <c r="D113">
        <v>100</v>
      </c>
      <c r="E113">
        <v>2028458449</v>
      </c>
      <c r="F113">
        <v>2926682201</v>
      </c>
      <c r="G113">
        <v>3025842522</v>
      </c>
      <c r="H113">
        <v>99160321.000001401</v>
      </c>
      <c r="I113">
        <v>2849236294.89153</v>
      </c>
      <c r="J113">
        <v>-60923350.772346497</v>
      </c>
      <c r="K113">
        <v>553170967.49999905</v>
      </c>
      <c r="L113">
        <v>1.7585519999999999</v>
      </c>
      <c r="M113">
        <v>28818049.079999998</v>
      </c>
      <c r="N113">
        <v>3.9420000000000002</v>
      </c>
      <c r="O113">
        <v>33700.32</v>
      </c>
      <c r="P113">
        <v>29.93</v>
      </c>
      <c r="Q113">
        <v>66.429372522682499</v>
      </c>
      <c r="R113">
        <v>4.2</v>
      </c>
      <c r="S113">
        <v>0</v>
      </c>
      <c r="T113">
        <v>2</v>
      </c>
      <c r="U113">
        <v>1</v>
      </c>
      <c r="V113">
        <v>0</v>
      </c>
      <c r="W113">
        <v>0</v>
      </c>
      <c r="X113">
        <v>0</v>
      </c>
      <c r="Y113">
        <v>50602772.345608696</v>
      </c>
      <c r="Z113">
        <v>-23749595.959237099</v>
      </c>
      <c r="AA113">
        <v>34640824.187954202</v>
      </c>
      <c r="AB113">
        <v>-22155509.3722363</v>
      </c>
      <c r="AC113">
        <v>5884801.3525965502</v>
      </c>
      <c r="AD113">
        <v>-26509593.982868601</v>
      </c>
      <c r="AE113">
        <v>-46466466.662800401</v>
      </c>
      <c r="AF113">
        <v>-4048692.9605470798</v>
      </c>
      <c r="AG113">
        <v>0</v>
      </c>
      <c r="AH113">
        <v>-28720351.371955901</v>
      </c>
      <c r="AI113">
        <v>63384.1517551543</v>
      </c>
      <c r="AJ113">
        <v>0</v>
      </c>
      <c r="AK113">
        <v>0</v>
      </c>
      <c r="AL113">
        <v>0</v>
      </c>
      <c r="AM113">
        <v>-60458428.2717309</v>
      </c>
      <c r="AN113">
        <v>-61269245.691169202</v>
      </c>
      <c r="AO113">
        <v>160429566.69117001</v>
      </c>
      <c r="AP113">
        <v>0</v>
      </c>
      <c r="AQ113">
        <v>99160321.000001401</v>
      </c>
    </row>
    <row r="114" spans="1:43" x14ac:dyDescent="0.2">
      <c r="A114">
        <v>10</v>
      </c>
      <c r="B114">
        <v>1</v>
      </c>
      <c r="C114">
        <v>2014</v>
      </c>
      <c r="D114">
        <v>100</v>
      </c>
      <c r="E114">
        <v>2028458449</v>
      </c>
      <c r="F114">
        <v>3025842522</v>
      </c>
      <c r="G114">
        <v>3134495495.99999</v>
      </c>
      <c r="H114">
        <v>108652973.99999399</v>
      </c>
      <c r="I114">
        <v>2847522075.0178199</v>
      </c>
      <c r="J114">
        <v>-1714219.8737087201</v>
      </c>
      <c r="K114">
        <v>560050466.89999998</v>
      </c>
      <c r="L114">
        <v>1.7493823119999901</v>
      </c>
      <c r="M114">
        <v>29110612.079999998</v>
      </c>
      <c r="N114">
        <v>3.75239999999999</v>
      </c>
      <c r="O114">
        <v>33580.799999999901</v>
      </c>
      <c r="P114">
        <v>30.2</v>
      </c>
      <c r="Q114">
        <v>66.590503712184997</v>
      </c>
      <c r="R114">
        <v>4.2</v>
      </c>
      <c r="S114">
        <v>0</v>
      </c>
      <c r="T114">
        <v>3</v>
      </c>
      <c r="U114">
        <v>1</v>
      </c>
      <c r="V114">
        <v>0</v>
      </c>
      <c r="W114">
        <v>0</v>
      </c>
      <c r="X114">
        <v>0</v>
      </c>
      <c r="Y114">
        <v>29277436.999796402</v>
      </c>
      <c r="Z114">
        <v>3653288.4793259501</v>
      </c>
      <c r="AA114">
        <v>11242253.376472401</v>
      </c>
      <c r="AB114">
        <v>-26898186.155014601</v>
      </c>
      <c r="AC114">
        <v>2779248.0042217402</v>
      </c>
      <c r="AD114">
        <v>4708608.2729173303</v>
      </c>
      <c r="AE114">
        <v>3547477.3493826101</v>
      </c>
      <c r="AF114">
        <v>0</v>
      </c>
      <c r="AG114">
        <v>0</v>
      </c>
      <c r="AH114">
        <v>-29693439.348608401</v>
      </c>
      <c r="AI114">
        <v>0</v>
      </c>
      <c r="AJ114">
        <v>0</v>
      </c>
      <c r="AK114">
        <v>0</v>
      </c>
      <c r="AL114">
        <v>0</v>
      </c>
      <c r="AM114">
        <v>-1383313.0215065901</v>
      </c>
      <c r="AN114">
        <v>-1820473.57575252</v>
      </c>
      <c r="AO114">
        <v>110473447.575746</v>
      </c>
      <c r="AP114">
        <v>0</v>
      </c>
      <c r="AQ114">
        <v>108652973.99999399</v>
      </c>
    </row>
    <row r="115" spans="1:43" x14ac:dyDescent="0.2">
      <c r="A115">
        <v>10</v>
      </c>
      <c r="B115">
        <v>1</v>
      </c>
      <c r="C115">
        <v>2015</v>
      </c>
      <c r="D115">
        <v>100</v>
      </c>
      <c r="E115">
        <v>2028458449</v>
      </c>
      <c r="F115">
        <v>3134495495.99999</v>
      </c>
      <c r="G115">
        <v>3047199073.99999</v>
      </c>
      <c r="H115">
        <v>-87296422.000000894</v>
      </c>
      <c r="I115">
        <v>2626013870.5942702</v>
      </c>
      <c r="J115">
        <v>-221508204.42355099</v>
      </c>
      <c r="K115">
        <v>561246899.20000005</v>
      </c>
      <c r="L115">
        <v>1.8849589099999999</v>
      </c>
      <c r="M115">
        <v>29378317.829999901</v>
      </c>
      <c r="N115">
        <v>2.7029999999999998</v>
      </c>
      <c r="O115">
        <v>34173.339999999902</v>
      </c>
      <c r="P115">
        <v>30.17</v>
      </c>
      <c r="Q115">
        <v>66.804748020605103</v>
      </c>
      <c r="R115">
        <v>4.0999999999999996</v>
      </c>
      <c r="S115">
        <v>0</v>
      </c>
      <c r="T115">
        <v>4</v>
      </c>
      <c r="U115">
        <v>1</v>
      </c>
      <c r="V115">
        <v>0</v>
      </c>
      <c r="W115">
        <v>0</v>
      </c>
      <c r="X115">
        <v>0</v>
      </c>
      <c r="Y115">
        <v>5215662.6330834599</v>
      </c>
      <c r="Z115">
        <v>-54202605.056482099</v>
      </c>
      <c r="AA115">
        <v>10552530.765923999</v>
      </c>
      <c r="AB115">
        <v>-173521387.20479</v>
      </c>
      <c r="AC115">
        <v>-14135569.688984601</v>
      </c>
      <c r="AD115">
        <v>-541497.14826464804</v>
      </c>
      <c r="AE115">
        <v>4887137.14648428</v>
      </c>
      <c r="AF115">
        <v>4342183.10801253</v>
      </c>
      <c r="AG115">
        <v>0</v>
      </c>
      <c r="AH115">
        <v>-30759681.3853494</v>
      </c>
      <c r="AI115">
        <v>0</v>
      </c>
      <c r="AJ115">
        <v>0</v>
      </c>
      <c r="AK115">
        <v>0</v>
      </c>
      <c r="AL115">
        <v>0</v>
      </c>
      <c r="AM115">
        <v>-248163226.83036599</v>
      </c>
      <c r="AN115">
        <v>-243831812.64304</v>
      </c>
      <c r="AO115">
        <v>156535390.64303899</v>
      </c>
      <c r="AP115">
        <v>0</v>
      </c>
      <c r="AQ115">
        <v>-87296422.000000894</v>
      </c>
    </row>
    <row r="116" spans="1:43" x14ac:dyDescent="0.2">
      <c r="A116">
        <v>10</v>
      </c>
      <c r="B116">
        <v>1</v>
      </c>
      <c r="C116">
        <v>2016</v>
      </c>
      <c r="D116">
        <v>100</v>
      </c>
      <c r="E116">
        <v>2028458449</v>
      </c>
      <c r="F116">
        <v>3047199073.99999</v>
      </c>
      <c r="G116">
        <v>3069648696.99999</v>
      </c>
      <c r="H116">
        <v>22449622.999998499</v>
      </c>
      <c r="I116">
        <v>2517999555.3461499</v>
      </c>
      <c r="J116">
        <v>-108014315.248126</v>
      </c>
      <c r="K116">
        <v>560737093.89999998</v>
      </c>
      <c r="L116">
        <v>1.8947735489999999</v>
      </c>
      <c r="M116">
        <v>29437697.499999899</v>
      </c>
      <c r="N116">
        <v>2.4255</v>
      </c>
      <c r="O116">
        <v>35302.049999999901</v>
      </c>
      <c r="P116">
        <v>29.8799999999999</v>
      </c>
      <c r="Q116">
        <v>67.140437302771304</v>
      </c>
      <c r="R116">
        <v>4.5</v>
      </c>
      <c r="S116">
        <v>0</v>
      </c>
      <c r="T116">
        <v>5</v>
      </c>
      <c r="U116">
        <v>1</v>
      </c>
      <c r="V116">
        <v>0</v>
      </c>
      <c r="W116">
        <v>0</v>
      </c>
      <c r="X116">
        <v>0</v>
      </c>
      <c r="Y116">
        <v>-2156642.1502541802</v>
      </c>
      <c r="Z116">
        <v>-3748089.9333270201</v>
      </c>
      <c r="AA116">
        <v>2259831.4343213402</v>
      </c>
      <c r="AB116">
        <v>-53699654.0396678</v>
      </c>
      <c r="AC116">
        <v>-25480180.234379798</v>
      </c>
      <c r="AD116">
        <v>-5084883.4496116498</v>
      </c>
      <c r="AE116">
        <v>7447452.0692341998</v>
      </c>
      <c r="AF116">
        <v>-16826694.295653399</v>
      </c>
      <c r="AG116">
        <v>0</v>
      </c>
      <c r="AH116">
        <v>-29903017.169296902</v>
      </c>
      <c r="AI116">
        <v>0</v>
      </c>
      <c r="AJ116">
        <v>0</v>
      </c>
      <c r="AK116">
        <v>0</v>
      </c>
      <c r="AL116">
        <v>0</v>
      </c>
      <c r="AM116">
        <v>-127191877.768635</v>
      </c>
      <c r="AN116">
        <v>-125338683.50373399</v>
      </c>
      <c r="AO116">
        <v>147788306.50373301</v>
      </c>
      <c r="AP116">
        <v>0</v>
      </c>
      <c r="AQ116">
        <v>22449622.999998499</v>
      </c>
    </row>
    <row r="117" spans="1:43" x14ac:dyDescent="0.2">
      <c r="A117">
        <v>10</v>
      </c>
      <c r="B117">
        <v>1</v>
      </c>
      <c r="C117">
        <v>2017</v>
      </c>
      <c r="D117">
        <v>100</v>
      </c>
      <c r="E117">
        <v>2028458449</v>
      </c>
      <c r="F117">
        <v>3069648696.99999</v>
      </c>
      <c r="G117">
        <v>3090688329.99999</v>
      </c>
      <c r="H117">
        <v>21039632.999999002</v>
      </c>
      <c r="I117">
        <v>2546415096.9183502</v>
      </c>
      <c r="J117">
        <v>28415541.5722031</v>
      </c>
      <c r="K117">
        <v>563993926.60000002</v>
      </c>
      <c r="L117">
        <v>1.8987041730000001</v>
      </c>
      <c r="M117">
        <v>29668394.669999901</v>
      </c>
      <c r="N117">
        <v>2.6928000000000001</v>
      </c>
      <c r="O117">
        <v>35945.819999999898</v>
      </c>
      <c r="P117">
        <v>29.999999999999901</v>
      </c>
      <c r="Q117">
        <v>67.2815187691711</v>
      </c>
      <c r="R117">
        <v>4.5</v>
      </c>
      <c r="S117">
        <v>0</v>
      </c>
      <c r="T117">
        <v>6</v>
      </c>
      <c r="U117">
        <v>1</v>
      </c>
      <c r="V117">
        <v>0</v>
      </c>
      <c r="W117">
        <v>0</v>
      </c>
      <c r="X117">
        <v>0</v>
      </c>
      <c r="Y117">
        <v>13881297.5037365</v>
      </c>
      <c r="Z117">
        <v>-1509084.3739732499</v>
      </c>
      <c r="AA117">
        <v>8810393.5045125894</v>
      </c>
      <c r="AB117">
        <v>53099012.624995001</v>
      </c>
      <c r="AC117">
        <v>-14301453.7000592</v>
      </c>
      <c r="AD117">
        <v>2122094.7975296802</v>
      </c>
      <c r="AE117">
        <v>3150798.8054774799</v>
      </c>
      <c r="AF117">
        <v>0</v>
      </c>
      <c r="AG117">
        <v>0</v>
      </c>
      <c r="AH117">
        <v>-30123321.601567499</v>
      </c>
      <c r="AI117">
        <v>0</v>
      </c>
      <c r="AJ117">
        <v>0</v>
      </c>
      <c r="AK117">
        <v>0</v>
      </c>
      <c r="AL117">
        <v>0</v>
      </c>
      <c r="AM117">
        <v>35129737.560651302</v>
      </c>
      <c r="AN117">
        <v>34640883.862138398</v>
      </c>
      <c r="AO117">
        <v>-13601250.8621393</v>
      </c>
      <c r="AP117">
        <v>0</v>
      </c>
      <c r="AQ117">
        <v>21039632.999999002</v>
      </c>
    </row>
    <row r="118" spans="1:43" x14ac:dyDescent="0.2">
      <c r="A118">
        <v>10</v>
      </c>
      <c r="B118">
        <v>1</v>
      </c>
      <c r="C118">
        <v>2018</v>
      </c>
      <c r="D118">
        <v>100</v>
      </c>
      <c r="E118">
        <v>2028458449</v>
      </c>
      <c r="F118">
        <v>3090688329.99999</v>
      </c>
      <c r="G118">
        <v>3025899128.99999</v>
      </c>
      <c r="H118">
        <v>-64789200.999997102</v>
      </c>
      <c r="I118">
        <v>2419691285.5737801</v>
      </c>
      <c r="J118">
        <v>-126723811.34457199</v>
      </c>
      <c r="K118">
        <v>559394026.10000002</v>
      </c>
      <c r="L118">
        <v>1.956607269</v>
      </c>
      <c r="M118">
        <v>29807700.839999899</v>
      </c>
      <c r="N118">
        <v>2.9199999999999902</v>
      </c>
      <c r="O118">
        <v>36801.5</v>
      </c>
      <c r="P118">
        <v>30.01</v>
      </c>
      <c r="Q118">
        <v>67.468769080655605</v>
      </c>
      <c r="R118">
        <v>4.5999999999999996</v>
      </c>
      <c r="S118">
        <v>0</v>
      </c>
      <c r="T118">
        <v>7</v>
      </c>
      <c r="U118">
        <v>1</v>
      </c>
      <c r="V118">
        <v>1</v>
      </c>
      <c r="W118">
        <v>0</v>
      </c>
      <c r="X118">
        <v>0.67745183135096998</v>
      </c>
      <c r="Y118">
        <v>-19656440.910363302</v>
      </c>
      <c r="Z118">
        <v>-22073695.5700441</v>
      </c>
      <c r="AA118">
        <v>5320216.8189596301</v>
      </c>
      <c r="AB118">
        <v>42408428.250890501</v>
      </c>
      <c r="AC118">
        <v>-18732034.554591</v>
      </c>
      <c r="AD118">
        <v>177996.926178447</v>
      </c>
      <c r="AE118">
        <v>4211266.3422810603</v>
      </c>
      <c r="AF118">
        <v>-4275574.6013828898</v>
      </c>
      <c r="AG118">
        <v>0</v>
      </c>
      <c r="AH118">
        <v>-30329789.4074299</v>
      </c>
      <c r="AI118">
        <v>0</v>
      </c>
      <c r="AJ118">
        <v>-112088833.813403</v>
      </c>
      <c r="AK118">
        <v>0</v>
      </c>
      <c r="AL118">
        <v>-7937.9282636026801</v>
      </c>
      <c r="AM118">
        <v>-155038460.51890501</v>
      </c>
      <c r="AN118">
        <v>-153809881.71558401</v>
      </c>
      <c r="AO118">
        <v>89020680.715587005</v>
      </c>
      <c r="AP118">
        <v>0</v>
      </c>
      <c r="AQ118">
        <v>-64789200.999997102</v>
      </c>
    </row>
  </sheetData>
  <sortState xmlns:xlrd2="http://schemas.microsoft.com/office/spreadsheetml/2017/richdata2" ref="A2:AQ1048489">
    <sortCondition ref="A2:A1048489"/>
    <sortCondition ref="B2:B104848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workbookViewId="0">
      <selection activeCell="Y7" sqref="Y7"/>
    </sheetView>
  </sheetViews>
  <sheetFormatPr baseColWidth="10" defaultColWidth="11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35</v>
      </c>
      <c r="E1" t="s">
        <v>42</v>
      </c>
      <c r="F1" t="s">
        <v>50</v>
      </c>
      <c r="G1" t="s">
        <v>36</v>
      </c>
      <c r="H1" t="s">
        <v>43</v>
      </c>
      <c r="I1" t="s">
        <v>52</v>
      </c>
      <c r="J1" t="s">
        <v>37</v>
      </c>
      <c r="K1" t="s">
        <v>44</v>
      </c>
      <c r="L1" t="s">
        <v>49</v>
      </c>
      <c r="M1" t="s">
        <v>38</v>
      </c>
      <c r="N1" t="s">
        <v>45</v>
      </c>
      <c r="O1" t="s">
        <v>53</v>
      </c>
      <c r="P1" t="s">
        <v>41</v>
      </c>
      <c r="Q1" t="s">
        <v>48</v>
      </c>
      <c r="R1" t="s">
        <v>54</v>
      </c>
      <c r="S1" t="s">
        <v>40</v>
      </c>
      <c r="T1" t="s">
        <v>47</v>
      </c>
      <c r="U1" t="s">
        <v>55</v>
      </c>
      <c r="V1" t="s">
        <v>39</v>
      </c>
      <c r="W1" t="s">
        <v>46</v>
      </c>
      <c r="X1" t="s">
        <v>56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51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5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1DEF-EB28-4A81-8806-522CEECABAFA}">
  <dimension ref="B1:T26"/>
  <sheetViews>
    <sheetView showGridLines="0" workbookViewId="0">
      <selection activeCell="G15" sqref="G15"/>
    </sheetView>
  </sheetViews>
  <sheetFormatPr baseColWidth="10" defaultColWidth="8.83203125" defaultRowHeight="16" x14ac:dyDescent="0.2"/>
  <cols>
    <col min="1" max="1" width="4.1640625" customWidth="1"/>
    <col min="2" max="2" width="27" customWidth="1"/>
    <col min="3" max="3" width="8.33203125" bestFit="1" customWidth="1"/>
    <col min="4" max="5" width="8" bestFit="1" customWidth="1"/>
    <col min="6" max="6" width="7.33203125" bestFit="1" customWidth="1"/>
    <col min="7" max="7" width="8.33203125" bestFit="1" customWidth="1"/>
    <col min="8" max="9" width="8" bestFit="1" customWidth="1"/>
    <col min="10" max="10" width="7.33203125" bestFit="1" customWidth="1"/>
    <col min="11" max="11" width="5.1640625" customWidth="1"/>
    <col min="12" max="12" width="26.832031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166" t="s">
        <v>139</v>
      </c>
      <c r="L1" s="166" t="s">
        <v>140</v>
      </c>
    </row>
    <row r="2" spans="2:20" ht="17" thickBot="1" x14ac:dyDescent="0.25"/>
    <row r="3" spans="2:20" ht="17" thickTop="1" x14ac:dyDescent="0.2">
      <c r="B3" s="156"/>
      <c r="C3" s="171" t="s">
        <v>141</v>
      </c>
      <c r="D3" s="171"/>
      <c r="E3" s="171"/>
      <c r="F3" s="171"/>
      <c r="G3" s="171" t="s">
        <v>135</v>
      </c>
      <c r="H3" s="171"/>
      <c r="I3" s="171"/>
      <c r="J3" s="171"/>
      <c r="L3" s="156"/>
      <c r="M3" s="171" t="s">
        <v>141</v>
      </c>
      <c r="N3" s="171"/>
      <c r="O3" s="171"/>
      <c r="P3" s="171"/>
      <c r="Q3" s="171" t="s">
        <v>135</v>
      </c>
      <c r="R3" s="171"/>
      <c r="S3" s="171"/>
      <c r="T3" s="171"/>
    </row>
    <row r="4" spans="2:20" x14ac:dyDescent="0.2">
      <c r="B4" s="16" t="s">
        <v>28</v>
      </c>
      <c r="C4" s="39" t="s">
        <v>136</v>
      </c>
      <c r="D4" s="39" t="s">
        <v>137</v>
      </c>
      <c r="E4" s="39" t="s">
        <v>138</v>
      </c>
      <c r="F4" s="39" t="s">
        <v>70</v>
      </c>
      <c r="G4" s="39" t="s">
        <v>136</v>
      </c>
      <c r="H4" s="39" t="s">
        <v>137</v>
      </c>
      <c r="I4" s="39" t="s">
        <v>138</v>
      </c>
      <c r="J4" s="39" t="s">
        <v>70</v>
      </c>
      <c r="L4" s="16" t="s">
        <v>28</v>
      </c>
      <c r="M4" s="39" t="s">
        <v>136</v>
      </c>
      <c r="N4" s="39" t="s">
        <v>137</v>
      </c>
      <c r="O4" s="39" t="s">
        <v>138</v>
      </c>
      <c r="P4" s="39" t="s">
        <v>70</v>
      </c>
      <c r="Q4" s="39" t="s">
        <v>136</v>
      </c>
      <c r="R4" s="39" t="s">
        <v>137</v>
      </c>
      <c r="S4" s="39" t="s">
        <v>138</v>
      </c>
      <c r="T4" s="39" t="s">
        <v>70</v>
      </c>
    </row>
    <row r="5" spans="2:20" x14ac:dyDescent="0.2">
      <c r="B5" s="37" t="s">
        <v>95</v>
      </c>
      <c r="C5" s="161" t="str">
        <f>'FAC 2002-2018 BUS'!I13</f>
        <v>-</v>
      </c>
      <c r="D5" s="161" t="str">
        <f>'FAC 2002-2018 BUS'!I44</f>
        <v>-</v>
      </c>
      <c r="E5" s="161" t="str">
        <f>'FAC 2002-2018 BUS'!I75</f>
        <v>-</v>
      </c>
      <c r="F5" s="161" t="str">
        <f>'FAC 2002-2018 BUS'!I106</f>
        <v>-</v>
      </c>
      <c r="G5" s="161">
        <f>'FAC 2002-2018 BUS'!AE13</f>
        <v>5.7448251199148509E-2</v>
      </c>
      <c r="H5" s="161">
        <f>'FAC 2002-2018 BUS'!AE44</f>
        <v>0.10782097486789638</v>
      </c>
      <c r="I5" s="161">
        <f>'FAC 2002-2018 BUS'!AE75</f>
        <v>0.46223904883814881</v>
      </c>
      <c r="J5" s="161" t="e">
        <f>'FAC 2002-2018 BUS'!AE106</f>
        <v>#N/A</v>
      </c>
      <c r="L5" s="37" t="s">
        <v>95</v>
      </c>
      <c r="M5" s="161">
        <f>'FAC 2012-2018 BUS'!I13</f>
        <v>4.791764367047735E-2</v>
      </c>
      <c r="N5" s="161">
        <f>'FAC 2012-2018 BUS'!I44</f>
        <v>0.12376074289927885</v>
      </c>
      <c r="O5" s="161">
        <f>'FAC 2012-2018 BUS'!I75</f>
        <v>2.9385991774210529E-2</v>
      </c>
      <c r="P5" s="161">
        <f>'FAC 2012-2018 BUS'!I106</f>
        <v>0.14330255219192267</v>
      </c>
      <c r="Q5" s="161">
        <f>'FAC 2012-2018 BUS'!AE13</f>
        <v>5.1970814531963075E-2</v>
      </c>
      <c r="R5" s="161">
        <f>'FAC 2012-2018 BUS'!AE44</f>
        <v>9.1199401141422831E-2</v>
      </c>
      <c r="S5" s="161">
        <f>'FAC 2002-2018 BUS'!AE13</f>
        <v>5.7448251199148509E-2</v>
      </c>
      <c r="T5" s="161">
        <f>'FAC 2012-2018 BUS'!AE106</f>
        <v>0.10986050512131168</v>
      </c>
    </row>
    <row r="6" spans="2:20" x14ac:dyDescent="0.2">
      <c r="B6" s="37" t="s">
        <v>129</v>
      </c>
      <c r="C6" s="161" t="str">
        <f>'FAC 2002-2018 BUS'!I14</f>
        <v>-</v>
      </c>
      <c r="D6" s="161" t="str">
        <f>'FAC 2002-2018 BUS'!I45</f>
        <v>-</v>
      </c>
      <c r="E6" s="161" t="str">
        <f>'FAC 2002-2018 BUS'!I76</f>
        <v>-</v>
      </c>
      <c r="F6" s="161" t="str">
        <f>'FAC 2002-2018 BUS'!I107</f>
        <v>-</v>
      </c>
      <c r="G6" s="161">
        <f>'FAC 2002-2018 BUS'!AE14</f>
        <v>-2.1637506394992484E-2</v>
      </c>
      <c r="H6" s="161">
        <f>'FAC 2002-2018 BUS'!AE45</f>
        <v>-3.7618880380106849E-2</v>
      </c>
      <c r="I6" s="161">
        <f>'FAC 2002-2018 BUS'!AE76</f>
        <v>-7.4748042449243476E-2</v>
      </c>
      <c r="J6" s="161" t="e">
        <f>'FAC 2002-2018 BUS'!AE107</f>
        <v>#N/A</v>
      </c>
      <c r="L6" s="37" t="s">
        <v>129</v>
      </c>
      <c r="M6" s="161">
        <f>'FAC 2012-2018 BUS'!I14</f>
        <v>-4.865662184937336E-3</v>
      </c>
      <c r="N6" s="161">
        <f>'FAC 2012-2018 BUS'!I45</f>
        <v>4.8797897610483254E-2</v>
      </c>
      <c r="O6" s="161">
        <f>'FAC 2012-2018 BUS'!I76</f>
        <v>0.15665417659151282</v>
      </c>
      <c r="P6" s="161">
        <f>'FAC 2012-2018 BUS'!I107</f>
        <v>0.19752873989827835</v>
      </c>
      <c r="Q6" s="161">
        <f>'FAC 2012-2018 BUS'!AE14</f>
        <v>-8.1608764342768121E-4</v>
      </c>
      <c r="R6" s="161">
        <f>'FAC 2012-2018 BUS'!AE45</f>
        <v>-6.2644059948169326E-3</v>
      </c>
      <c r="S6" s="161">
        <f>'FAC 2002-2018 BUS'!AE14</f>
        <v>-2.1637506394992484E-2</v>
      </c>
      <c r="T6" s="161">
        <f>'FAC 2012-2018 BUS'!AE107</f>
        <v>-3.9318950334766192E-2</v>
      </c>
    </row>
    <row r="7" spans="2:20" x14ac:dyDescent="0.2">
      <c r="B7" s="37" t="s">
        <v>125</v>
      </c>
      <c r="C7" s="161" t="str">
        <f>'FAC 2002-2018 BUS'!I15</f>
        <v>-</v>
      </c>
      <c r="D7" s="161" t="str">
        <f>'FAC 2002-2018 BUS'!I46</f>
        <v>-</v>
      </c>
      <c r="E7" s="161" t="str">
        <f>'FAC 2002-2018 BUS'!I77</f>
        <v>-</v>
      </c>
      <c r="F7" s="161" t="str">
        <f>'FAC 2002-2018 BUS'!I108</f>
        <v>-</v>
      </c>
      <c r="G7" s="161">
        <f>'FAC 2002-2018 BUS'!AE15</f>
        <v>8.6026089207227832E-2</v>
      </c>
      <c r="H7" s="161">
        <f>'FAC 2002-2018 BUS'!AE46</f>
        <v>0.10884664901118087</v>
      </c>
      <c r="I7" s="161">
        <f>'FAC 2002-2018 BUS'!AE77</f>
        <v>0.15687474161611659</v>
      </c>
      <c r="J7" s="161" t="e">
        <f>'FAC 2002-2018 BUS'!AE108</f>
        <v>#N/A</v>
      </c>
      <c r="L7" s="37" t="s">
        <v>125</v>
      </c>
      <c r="M7" s="161">
        <f>'FAC 2012-2018 BUS'!I15</f>
        <v>4.9848519928377355E-2</v>
      </c>
      <c r="N7" s="161">
        <f>'FAC 2012-2018 BUS'!I46</f>
        <v>6.257710709380615E-2</v>
      </c>
      <c r="O7" s="161">
        <f>'FAC 2012-2018 BUS'!I77</f>
        <v>2.749462635892308E-2</v>
      </c>
      <c r="P7" s="161">
        <f>'FAC 2012-2018 BUS'!I108</f>
        <v>6.8027813555046501E-2</v>
      </c>
      <c r="Q7" s="161">
        <f>'FAC 2012-2018 BUS'!AE15</f>
        <v>2.4890663439099313E-2</v>
      </c>
      <c r="R7" s="161">
        <f>'FAC 2012-2018 BUS'!AE46</f>
        <v>3.0294216874063386E-2</v>
      </c>
      <c r="S7" s="161">
        <f>'FAC 2002-2018 BUS'!AE15</f>
        <v>8.6026089207227832E-2</v>
      </c>
      <c r="T7" s="161">
        <f>'FAC 2012-2018 BUS'!AE108</f>
        <v>2.3835511634890606E-2</v>
      </c>
    </row>
    <row r="8" spans="2:20" x14ac:dyDescent="0.2">
      <c r="B8" s="37" t="s">
        <v>126</v>
      </c>
      <c r="C8" s="161" t="str">
        <f>'FAC 2002-2018 BUS'!I16</f>
        <v>-</v>
      </c>
      <c r="D8" s="161" t="str">
        <f>'FAC 2002-2018 BUS'!I47</f>
        <v>-</v>
      </c>
      <c r="E8" s="161" t="str">
        <f>'FAC 2002-2018 BUS'!I78</f>
        <v>-</v>
      </c>
      <c r="F8" s="161" t="str">
        <f>'FAC 2002-2018 BUS'!I109</f>
        <v>-</v>
      </c>
      <c r="G8" s="161">
        <f>'FAC 2002-2018 BUS'!AE16</f>
        <v>7.1374989176263295E-2</v>
      </c>
      <c r="H8" s="161">
        <f>'FAC 2002-2018 BUS'!AE47</f>
        <v>5.647367091602256E-2</v>
      </c>
      <c r="I8" s="161">
        <f>'FAC 2002-2018 BUS'!AE78</f>
        <v>3.8918214510343677E-2</v>
      </c>
      <c r="J8" s="161" t="e">
        <f>'FAC 2002-2018 BUS'!AE109</f>
        <v>#N/A</v>
      </c>
      <c r="L8" s="37" t="s">
        <v>126</v>
      </c>
      <c r="M8" s="161">
        <f>'FAC 2012-2018 BUS'!I16</f>
        <v>-0.27847255256853309</v>
      </c>
      <c r="N8" s="161">
        <f>'FAC 2012-2018 BUS'!I47</f>
        <v>-0.28497010748329077</v>
      </c>
      <c r="O8" s="161">
        <f>'FAC 2012-2018 BUS'!I78</f>
        <v>-0.29537884312069074</v>
      </c>
      <c r="P8" s="161">
        <f>'FAC 2012-2018 BUS'!I109</f>
        <v>-0.28941668897379358</v>
      </c>
      <c r="Q8" s="161">
        <f>'FAC 2012-2018 BUS'!AE16</f>
        <v>-5.8214757653919855E-2</v>
      </c>
      <c r="R8" s="161">
        <f>'FAC 2012-2018 BUS'!AE47</f>
        <v>-6.1142562999611245E-2</v>
      </c>
      <c r="S8" s="161">
        <f>'FAC 2002-2018 BUS'!AE16</f>
        <v>7.1374989176263295E-2</v>
      </c>
      <c r="T8" s="161">
        <f>'FAC 2012-2018 BUS'!AE109</f>
        <v>-5.9250577196137764E-2</v>
      </c>
    </row>
    <row r="9" spans="2:20" x14ac:dyDescent="0.2">
      <c r="B9" s="37" t="s">
        <v>130</v>
      </c>
      <c r="C9" s="161" t="str">
        <f>'FAC 2002-2018 BUS'!I17</f>
        <v>-</v>
      </c>
      <c r="D9" s="161" t="str">
        <f>'FAC 2002-2018 BUS'!I48</f>
        <v>-</v>
      </c>
      <c r="E9" s="161" t="str">
        <f>'FAC 2002-2018 BUS'!I79</f>
        <v>-</v>
      </c>
      <c r="F9" s="161" t="str">
        <f>'FAC 2002-2018 BUS'!I110</f>
        <v>-</v>
      </c>
      <c r="G9" s="161">
        <f>'FAC 2002-2018 BUS'!AE17</f>
        <v>-4.2767026408634286E-3</v>
      </c>
      <c r="H9" s="161">
        <f>'FAC 2002-2018 BUS'!AE48</f>
        <v>-2.2332142809718286E-3</v>
      </c>
      <c r="I9" s="161">
        <f>'FAC 2002-2018 BUS'!AE79</f>
        <v>5.3228402618379174E-3</v>
      </c>
      <c r="J9" s="161" t="e">
        <f>'FAC 2002-2018 BUS'!AE110</f>
        <v>#N/A</v>
      </c>
      <c r="L9" s="37" t="s">
        <v>130</v>
      </c>
      <c r="M9" s="161">
        <f>'FAC 2012-2018 BUS'!I17</f>
        <v>-7.6715253255138283E-2</v>
      </c>
      <c r="N9" s="161">
        <f>'FAC 2012-2018 BUS'!I48</f>
        <v>-0.10574366940478119</v>
      </c>
      <c r="O9" s="161">
        <f>'FAC 2012-2018 BUS'!I79</f>
        <v>-7.8204846835649766E-2</v>
      </c>
      <c r="P9" s="161">
        <f>'FAC 2012-2018 BUS'!I110</f>
        <v>-4.7603935258648034E-2</v>
      </c>
      <c r="Q9" s="161">
        <f>'FAC 2012-2018 BUS'!AE17</f>
        <v>-4.6625454000021622E-3</v>
      </c>
      <c r="R9" s="161">
        <f>'FAC 2012-2018 BUS'!AE48</f>
        <v>-5.3621398964534888E-3</v>
      </c>
      <c r="S9" s="161">
        <f>'FAC 2002-2018 BUS'!AE17</f>
        <v>-4.2767026408634286E-3</v>
      </c>
      <c r="T9" s="161">
        <f>'FAC 2012-2018 BUS'!AE110</f>
        <v>-8.4268454740510229E-3</v>
      </c>
    </row>
    <row r="10" spans="2:20" x14ac:dyDescent="0.2">
      <c r="B10" s="37" t="s">
        <v>124</v>
      </c>
      <c r="C10" s="161" t="str">
        <f>'FAC 2002-2018 BUS'!I18</f>
        <v>-</v>
      </c>
      <c r="D10" s="161" t="str">
        <f>'FAC 2002-2018 BUS'!I49</f>
        <v>-</v>
      </c>
      <c r="E10" s="161" t="str">
        <f>'FAC 2002-2018 BUS'!I80</f>
        <v>-</v>
      </c>
      <c r="F10" s="161" t="str">
        <f>'FAC 2002-2018 BUS'!I111</f>
        <v>-</v>
      </c>
      <c r="G10" s="161">
        <f>'FAC 2002-2018 BUS'!AE18</f>
        <v>-8.6285731562964943E-2</v>
      </c>
      <c r="H10" s="161">
        <f>'FAC 2002-2018 BUS'!AE49</f>
        <v>-8.0592808363099011E-2</v>
      </c>
      <c r="I10" s="161">
        <f>'FAC 2002-2018 BUS'!AE80</f>
        <v>-6.4019345765602004E-2</v>
      </c>
      <c r="J10" s="161" t="e">
        <f>'FAC 2002-2018 BUS'!AE111</f>
        <v>#N/A</v>
      </c>
      <c r="L10" s="37" t="s">
        <v>124</v>
      </c>
      <c r="M10" s="161">
        <f>'FAC 2012-2018 BUS'!I18</f>
        <v>-5.2750208814068555E-3</v>
      </c>
      <c r="N10" s="161">
        <f>'FAC 2012-2018 BUS'!I49</f>
        <v>-3.7539459853085377E-3</v>
      </c>
      <c r="O10" s="161">
        <f>'FAC 2012-2018 BUS'!I80</f>
        <v>-4.5671347062192447E-2</v>
      </c>
      <c r="P10" s="161">
        <f>'FAC 2012-2018 BUS'!I111</f>
        <v>-1.6923718250433928E-2</v>
      </c>
      <c r="Q10" s="161">
        <f>'FAC 2012-2018 BUS'!AE18</f>
        <v>1.3440220788560541E-3</v>
      </c>
      <c r="R10" s="161">
        <f>'FAC 2012-2018 BUS'!AE49</f>
        <v>-5.218326493303593E-3</v>
      </c>
      <c r="S10" s="161">
        <f>'FAC 2002-2018 BUS'!AE18</f>
        <v>-8.6285731562964943E-2</v>
      </c>
      <c r="T10" s="161">
        <f>'FAC 2012-2018 BUS'!AE111</f>
        <v>-8.2836049109203877E-3</v>
      </c>
    </row>
    <row r="11" spans="2:20" x14ac:dyDescent="0.2">
      <c r="B11" s="37" t="s">
        <v>119</v>
      </c>
      <c r="C11" s="161" t="str">
        <f>'FAC 2002-2018 BUS'!I19</f>
        <v>-</v>
      </c>
      <c r="D11" s="161" t="str">
        <f>'FAC 2002-2018 BUS'!I50</f>
        <v>-</v>
      </c>
      <c r="E11" s="161" t="str">
        <f>'FAC 2002-2018 BUS'!I81</f>
        <v>-</v>
      </c>
      <c r="F11" s="161" t="str">
        <f>'FAC 2002-2018 BUS'!I112</f>
        <v>-</v>
      </c>
      <c r="G11" s="161">
        <f>'FAC 2002-2018 BUS'!AE19</f>
        <v>3.0436589204510308E-2</v>
      </c>
      <c r="H11" s="161">
        <f>'FAC 2002-2018 BUS'!AE50</f>
        <v>3.7508077840472692E-2</v>
      </c>
      <c r="I11" s="161">
        <f>'FAC 2002-2018 BUS'!AE81</f>
        <v>4.5870584018007671E-2</v>
      </c>
      <c r="J11" s="161" t="e">
        <f>'FAC 2002-2018 BUS'!AE112</f>
        <v>#N/A</v>
      </c>
      <c r="L11" s="37" t="s">
        <v>119</v>
      </c>
      <c r="M11" s="161">
        <f>'FAC 2012-2018 BUS'!I19</f>
        <v>0.11549487877437592</v>
      </c>
      <c r="N11" s="161">
        <f>'FAC 2012-2018 BUS'!I50</f>
        <v>9.1296297467405418E-2</v>
      </c>
      <c r="O11" s="161">
        <f>'FAC 2012-2018 BUS'!I81</f>
        <v>8.5966257566041149E-2</v>
      </c>
      <c r="P11" s="161">
        <f>'FAC 2012-2018 BUS'!I112</f>
        <v>8.3566354398319831E-2</v>
      </c>
      <c r="Q11" s="161">
        <f>'FAC 2012-2018 BUS'!AE19</f>
        <v>-2.5442371023967795E-2</v>
      </c>
      <c r="R11" s="161">
        <f>'FAC 2012-2018 BUS'!AE50</f>
        <v>-2.2775852723281767E-2</v>
      </c>
      <c r="S11" s="161">
        <f>'FAC 2002-2018 BUS'!AE19</f>
        <v>3.0436589204510308E-2</v>
      </c>
      <c r="T11" s="161">
        <f>'FAC 2012-2018 BUS'!AE112</f>
        <v>-1.9813176738910816E-2</v>
      </c>
    </row>
    <row r="12" spans="2:20" x14ac:dyDescent="0.2">
      <c r="B12" s="37" t="s">
        <v>120</v>
      </c>
      <c r="C12" s="161" t="str">
        <f>'FAC 2002-2018 BUS'!I20</f>
        <v>-</v>
      </c>
      <c r="D12" s="161" t="str">
        <f>'FAC 2002-2018 BUS'!I51</f>
        <v>-</v>
      </c>
      <c r="E12" s="161" t="str">
        <f>'FAC 2002-2018 BUS'!I82</f>
        <v>-</v>
      </c>
      <c r="F12" s="161" t="str">
        <f>'FAC 2002-2018 BUS'!I113</f>
        <v>-</v>
      </c>
      <c r="G12" s="161">
        <f>'FAC 2002-2018 BUS'!AE20</f>
        <v>-3.5183271555286853E-2</v>
      </c>
      <c r="H12" s="161">
        <f>'FAC 2002-2018 BUS'!AE51</f>
        <v>-3.6419054813955271E-2</v>
      </c>
      <c r="I12" s="161">
        <f>'FAC 2002-2018 BUS'!AE82</f>
        <v>-5.7581061776087815E-2</v>
      </c>
      <c r="J12" s="161" t="e">
        <f>'FAC 2002-2018 BUS'!AE113</f>
        <v>#N/A</v>
      </c>
      <c r="L12" s="37" t="s">
        <v>120</v>
      </c>
      <c r="M12" s="161">
        <f>'FAC 2012-2018 BUS'!I20</f>
        <v>0.25271321328237017</v>
      </c>
      <c r="N12" s="161">
        <f>'FAC 2012-2018 BUS'!I51</f>
        <v>0.29461947102344022</v>
      </c>
      <c r="O12" s="161">
        <f>'FAC 2012-2018 BUS'!I82</f>
        <v>0.34956544984923932</v>
      </c>
      <c r="P12" s="161">
        <f>'FAC 2012-2018 BUS'!I113</f>
        <v>0.12195121951219523</v>
      </c>
      <c r="Q12" s="161">
        <f>'FAC 2012-2018 BUS'!AE20</f>
        <v>-1.621335611412161E-2</v>
      </c>
      <c r="R12" s="161">
        <f>'FAC 2012-2018 BUS'!AE51</f>
        <v>-1.7268099609878004E-2</v>
      </c>
      <c r="S12" s="161">
        <f>'FAC 2002-2018 BUS'!AE20</f>
        <v>-3.5183271555286853E-2</v>
      </c>
      <c r="T12" s="161">
        <f>'FAC 2012-2018 BUS'!AE113</f>
        <v>-6.612248008052872E-3</v>
      </c>
    </row>
    <row r="13" spans="2:20" x14ac:dyDescent="0.2">
      <c r="B13" s="37" t="s">
        <v>121</v>
      </c>
      <c r="C13" s="161" t="str">
        <f>'FAC 2002-2018 BUS'!I21</f>
        <v>-</v>
      </c>
      <c r="D13" s="161" t="str">
        <f>'FAC 2002-2018 BUS'!I52</f>
        <v>-</v>
      </c>
      <c r="E13" s="161" t="str">
        <f>'FAC 2002-2018 BUS'!I83</f>
        <v>-</v>
      </c>
      <c r="F13" s="161" t="str">
        <f>'FAC 2002-2018 BUS'!I114</f>
        <v>-</v>
      </c>
      <c r="G13" s="161">
        <f>'FAC 2002-2018 BUS'!AE21</f>
        <v>-0.1164724648337572</v>
      </c>
      <c r="H13" s="161">
        <f>'FAC 2002-2018 BUS'!AE52</f>
        <v>-8.045474031045316E-2</v>
      </c>
      <c r="I13" s="161">
        <f>'FAC 2002-2018 BUS'!AE83</f>
        <v>-0.1403208640927634</v>
      </c>
      <c r="J13" s="161" t="e">
        <f>'FAC 2002-2018 BUS'!AE114</f>
        <v>#N/A</v>
      </c>
      <c r="L13" s="37" t="s">
        <v>121</v>
      </c>
      <c r="M13" s="161">
        <f>'FAC 2012-2018 BUS'!I21</f>
        <v>9.7302452562550279</v>
      </c>
      <c r="N13" s="161" t="str">
        <f>'FAC 2012-2018 BUS'!I52</f>
        <v>-</v>
      </c>
      <c r="O13" s="161" t="str">
        <f>'FAC 2012-2018 BUS'!I83</f>
        <v>-</v>
      </c>
      <c r="P13" s="161">
        <f>'FAC 2012-2018 BUS'!I114</f>
        <v>6</v>
      </c>
      <c r="Q13" s="161">
        <f>'FAC 2012-2018 BUS'!AE21</f>
        <v>-9.0301660552301585E-2</v>
      </c>
      <c r="R13" s="161">
        <f>'FAC 2012-2018 BUS'!AE52</f>
        <v>-6.1308304635883222E-2</v>
      </c>
      <c r="S13" s="161">
        <f>'FAC 2002-2018 BUS'!AE21</f>
        <v>-0.1164724648337572</v>
      </c>
      <c r="T13" s="161">
        <f>'FAC 2012-2018 BUS'!AE114</f>
        <v>-9.8897935343191135E-2</v>
      </c>
    </row>
    <row r="14" spans="2:20" hidden="1" x14ac:dyDescent="0.2">
      <c r="B14" s="37" t="s">
        <v>121</v>
      </c>
      <c r="C14" s="161" t="str">
        <f>'FAC 2002-2018 BUS'!I22</f>
        <v>-</v>
      </c>
      <c r="D14" s="161" t="str">
        <f>'FAC 2002-2018 BUS'!I53</f>
        <v>-</v>
      </c>
      <c r="E14" s="161" t="str">
        <f>'FAC 2002-2018 BUS'!I84</f>
        <v>-</v>
      </c>
      <c r="F14" s="161" t="str">
        <f>'FAC 2002-2018 BUS'!I115</f>
        <v>-</v>
      </c>
      <c r="G14" s="161">
        <f>'FAC 2002-2018 BUS'!AE22</f>
        <v>0</v>
      </c>
      <c r="H14" s="161">
        <f>'FAC 2002-2018 BUS'!AE53</f>
        <v>0</v>
      </c>
      <c r="I14" s="161">
        <f>'FAC 2002-2018 BUS'!AE84</f>
        <v>0</v>
      </c>
      <c r="J14" s="161" t="e">
        <f>'FAC 2002-2018 BUS'!AE115</f>
        <v>#N/A</v>
      </c>
      <c r="L14" s="37" t="s">
        <v>121</v>
      </c>
      <c r="M14" s="161" t="str">
        <f>'FAC 2012-2018 BUS'!I22</f>
        <v>-</v>
      </c>
      <c r="N14" s="161" t="str">
        <f>'FAC 2012-2018 BUS'!I53</f>
        <v>-</v>
      </c>
      <c r="O14" s="161" t="str">
        <f>'FAC 2012-2018 BUS'!I84</f>
        <v>-</v>
      </c>
      <c r="P14" s="161" t="str">
        <f>'FAC 2012-2018 BUS'!I115</f>
        <v>-</v>
      </c>
      <c r="Q14" s="161">
        <f>'FAC 2012-2018 BUS'!AE22</f>
        <v>0</v>
      </c>
      <c r="R14" s="161">
        <f>'FAC 2012-2018 BUS'!AE53</f>
        <v>0</v>
      </c>
      <c r="S14" s="161">
        <f>'FAC 2002-2018 BUS'!AE22</f>
        <v>0</v>
      </c>
      <c r="T14" s="161">
        <f>'FAC 2012-2018 BUS'!AE115</f>
        <v>0</v>
      </c>
    </row>
    <row r="15" spans="2:20" x14ac:dyDescent="0.2">
      <c r="B15" s="37" t="s">
        <v>122</v>
      </c>
      <c r="C15" s="161" t="str">
        <f>'FAC 2002-2018 BUS'!I23</f>
        <v>-</v>
      </c>
      <c r="D15" s="161" t="str">
        <f>'FAC 2002-2018 BUS'!I54</f>
        <v>-</v>
      </c>
      <c r="E15" s="161" t="str">
        <f>'FAC 2002-2018 BUS'!I85</f>
        <v>-</v>
      </c>
      <c r="F15" s="161" t="str">
        <f>'FAC 2002-2018 BUS'!I116</f>
        <v>-</v>
      </c>
      <c r="G15" s="161">
        <f>'FAC 2002-2018 BUS'!AE23</f>
        <v>2.4761171216198058E-5</v>
      </c>
      <c r="H15" s="161">
        <f>'FAC 2002-2018 BUS'!AE54</f>
        <v>2.1561492726242141E-5</v>
      </c>
      <c r="I15" s="161">
        <f>'FAC 2002-2018 BUS'!AE85</f>
        <v>2.9642169112887744E-5</v>
      </c>
      <c r="J15" s="161" t="e">
        <f>'FAC 2002-2018 BUS'!AE116</f>
        <v>#N/A</v>
      </c>
      <c r="L15" s="37" t="s">
        <v>122</v>
      </c>
      <c r="M15" s="161">
        <f>'FAC 2012-2018 BUS'!I23</f>
        <v>2.5398488506711647</v>
      </c>
      <c r="N15" s="161">
        <f>'FAC 2012-2018 BUS'!I54</f>
        <v>7.4513076689229081</v>
      </c>
      <c r="O15" s="161">
        <f>'FAC 2012-2018 BUS'!I85</f>
        <v>13.036365081753866</v>
      </c>
      <c r="P15" s="161" t="str">
        <f>'FAC 2012-2018 BUS'!I116</f>
        <v>-</v>
      </c>
      <c r="Q15" s="161">
        <f>'FAC 2012-2018 BUS'!AE23</f>
        <v>1.5365433823786207E-5</v>
      </c>
      <c r="R15" s="161">
        <f>'FAC 2012-2018 BUS'!AE54</f>
        <v>1.5110550177630223E-5</v>
      </c>
      <c r="S15" s="161">
        <f>'FAC 2002-2018 BUS'!AE23</f>
        <v>2.4761171216198058E-5</v>
      </c>
      <c r="T15" s="161">
        <f>'FAC 2012-2018 BUS'!AE116</f>
        <v>2.1330908326304767E-5</v>
      </c>
    </row>
    <row r="16" spans="2:20" x14ac:dyDescent="0.2">
      <c r="B16" s="16" t="s">
        <v>123</v>
      </c>
      <c r="C16" s="162" t="str">
        <f>'FAC 2002-2018 BUS'!I24</f>
        <v>-</v>
      </c>
      <c r="D16" s="162" t="str">
        <f>'FAC 2002-2018 BUS'!I55</f>
        <v>-</v>
      </c>
      <c r="E16" s="162" t="str">
        <f>'FAC 2002-2018 BUS'!I86</f>
        <v>-</v>
      </c>
      <c r="F16" s="162" t="str">
        <f>'FAC 2002-2018 BUS'!I117</f>
        <v>-</v>
      </c>
      <c r="G16" s="162">
        <f>'FAC 2002-2018 BUS'!AE24</f>
        <v>-2.4888662179846671E-2</v>
      </c>
      <c r="H16" s="162">
        <f>'FAC 2002-2018 BUS'!AE55</f>
        <v>-1.7297841472097824E-2</v>
      </c>
      <c r="I16" s="162">
        <f>'FAC 2002-2018 BUS'!AE86</f>
        <v>-7.1918102802604736E-3</v>
      </c>
      <c r="J16" s="162" t="e">
        <f>'FAC 2002-2018 BUS'!AE117</f>
        <v>#N/A</v>
      </c>
      <c r="L16" s="16" t="s">
        <v>123</v>
      </c>
      <c r="M16" s="162" t="str">
        <f>'FAC 2012-2018 BUS'!I24</f>
        <v>-</v>
      </c>
      <c r="N16" s="162" t="str">
        <f>'FAC 2012-2018 BUS'!I55</f>
        <v>-</v>
      </c>
      <c r="O16" s="162" t="str">
        <f>'FAC 2012-2018 BUS'!I86</f>
        <v>-</v>
      </c>
      <c r="P16" s="162" t="str">
        <f>'FAC 2012-2018 BUS'!I117</f>
        <v>-</v>
      </c>
      <c r="Q16" s="162">
        <f>'FAC 2012-2018 BUS'!AE24</f>
        <v>-2.1322663810990697E-2</v>
      </c>
      <c r="R16" s="162">
        <f>'FAC 2012-2018 BUS'!AE55</f>
        <v>-1.3181340595002849E-2</v>
      </c>
      <c r="S16" s="162">
        <f>'FAC 2002-2018 BUS'!AE24</f>
        <v>-2.4888662179846671E-2</v>
      </c>
      <c r="T16" s="162">
        <f>'FAC 2012-2018 BUS'!AE117</f>
        <v>-3.3367762584968368E-2</v>
      </c>
    </row>
    <row r="17" spans="2:20" hidden="1" x14ac:dyDescent="0.2">
      <c r="B17" s="37" t="s">
        <v>122</v>
      </c>
      <c r="C17" s="161" t="e">
        <f>'FAC 2002-2018 BUS'!#REF!</f>
        <v>#REF!</v>
      </c>
      <c r="D17" s="161" t="e">
        <f>'FAC 2002-2018 BUS'!#REF!</f>
        <v>#REF!</v>
      </c>
      <c r="E17" s="161" t="e">
        <f>'FAC 2002-2018 BUS'!#REF!</f>
        <v>#REF!</v>
      </c>
      <c r="F17" s="161" t="e">
        <f>'FAC 2002-2018 BUS'!#REF!</f>
        <v>#REF!</v>
      </c>
      <c r="G17" s="161" t="e">
        <f>'FAC 2002-2018 BUS'!#REF!</f>
        <v>#REF!</v>
      </c>
      <c r="H17" s="161" t="e">
        <f>'FAC 2002-2018 BUS'!#REF!</f>
        <v>#REF!</v>
      </c>
      <c r="I17" s="161" t="e">
        <f>'FAC 2002-2018 BUS'!#REF!</f>
        <v>#REF!</v>
      </c>
      <c r="J17" s="161" t="e">
        <f>'FAC 2002-2018 BUS'!#REF!</f>
        <v>#REF!</v>
      </c>
      <c r="L17" s="37" t="s">
        <v>122</v>
      </c>
      <c r="M17" s="161" t="e">
        <f>'FAC 2012-2018 BUS'!#REF!</f>
        <v>#REF!</v>
      </c>
      <c r="N17" s="161" t="e">
        <f>'FAC 2012-2018 BUS'!#REF!</f>
        <v>#REF!</v>
      </c>
      <c r="O17" s="161" t="e">
        <f>'FAC 2012-2018 BUS'!#REF!</f>
        <v>#REF!</v>
      </c>
      <c r="P17" s="161" t="e">
        <f>'FAC 2012-2018 BUS'!#REF!</f>
        <v>#REF!</v>
      </c>
      <c r="Q17" s="161" t="e">
        <f>'FAC 2012-2018 BUS'!#REF!</f>
        <v>#REF!</v>
      </c>
      <c r="R17" s="161" t="e">
        <f>'FAC 2012-2018 BUS'!#REF!</f>
        <v>#REF!</v>
      </c>
      <c r="S17" s="161" t="e">
        <f>'FAC 2002-2018 BUS'!#REF!</f>
        <v>#REF!</v>
      </c>
      <c r="T17" s="161" t="e">
        <f>'FAC 2012-2018 BUS'!#REF!</f>
        <v>#REF!</v>
      </c>
    </row>
    <row r="18" spans="2:20" hidden="1" x14ac:dyDescent="0.2">
      <c r="B18" s="16" t="s">
        <v>123</v>
      </c>
      <c r="C18" s="162" t="e">
        <f>'FAC 2002-2018 BUS'!#REF!</f>
        <v>#REF!</v>
      </c>
      <c r="D18" s="162" t="e">
        <f>'FAC 2002-2018 BUS'!#REF!</f>
        <v>#REF!</v>
      </c>
      <c r="E18" s="162" t="e">
        <f>'FAC 2002-2018 BUS'!#REF!</f>
        <v>#REF!</v>
      </c>
      <c r="F18" s="162" t="e">
        <f>'FAC 2002-2018 BUS'!#REF!</f>
        <v>#REF!</v>
      </c>
      <c r="G18" s="162" t="e">
        <f>'FAC 2002-2018 BUS'!#REF!</f>
        <v>#REF!</v>
      </c>
      <c r="H18" s="162" t="e">
        <f>'FAC 2002-2018 BUS'!#REF!</f>
        <v>#REF!</v>
      </c>
      <c r="I18" s="162" t="e">
        <f>'FAC 2002-2018 BUS'!#REF!</f>
        <v>#REF!</v>
      </c>
      <c r="J18" s="162" t="e">
        <f>'FAC 2002-2018 BUS'!#REF!</f>
        <v>#REF!</v>
      </c>
      <c r="L18" s="16" t="s">
        <v>123</v>
      </c>
      <c r="M18" s="162" t="e">
        <f>'FAC 2012-2018 BUS'!#REF!</f>
        <v>#REF!</v>
      </c>
      <c r="N18" s="162" t="e">
        <f>'FAC 2012-2018 BUS'!#REF!</f>
        <v>#REF!</v>
      </c>
      <c r="O18" s="162" t="e">
        <f>'FAC 2012-2018 BUS'!#REF!</f>
        <v>#REF!</v>
      </c>
      <c r="P18" s="162" t="e">
        <f>'FAC 2012-2018 BUS'!#REF!</f>
        <v>#REF!</v>
      </c>
      <c r="Q18" s="162" t="e">
        <f>'FAC 2012-2018 BUS'!#REF!</f>
        <v>#REF!</v>
      </c>
      <c r="R18" s="162" t="e">
        <f>'FAC 2012-2018 BUS'!#REF!</f>
        <v>#REF!</v>
      </c>
      <c r="S18" s="162" t="e">
        <f>'FAC 2002-2018 BUS'!#REF!</f>
        <v>#REF!</v>
      </c>
      <c r="T18" s="162" t="e">
        <f>'FAC 2012-2018 BUS'!#REF!</f>
        <v>#REF!</v>
      </c>
    </row>
    <row r="19" spans="2:20" x14ac:dyDescent="0.2">
      <c r="B19" s="56" t="s">
        <v>131</v>
      </c>
      <c r="C19" s="163"/>
      <c r="D19" s="163"/>
      <c r="E19" s="163"/>
      <c r="F19" s="163"/>
      <c r="G19" s="163">
        <f>'FAC 2002-2018 BUS'!AE25</f>
        <v>5.8115211285013506E-2</v>
      </c>
      <c r="H19" s="163">
        <f>'FAC 2002-2018 BUS'!AE56</f>
        <v>0.12916621166356262</v>
      </c>
      <c r="I19" s="163">
        <f>'FAC 2002-2018 BUS'!AE87</f>
        <v>1.0237208824183464</v>
      </c>
      <c r="J19" s="163" t="e">
        <f>'FAC 2002-2018 BUS'!AE118</f>
        <v>#N/A</v>
      </c>
      <c r="L19" s="56" t="s">
        <v>131</v>
      </c>
      <c r="M19" s="163"/>
      <c r="N19" s="163"/>
      <c r="O19" s="163"/>
      <c r="P19" s="163"/>
      <c r="Q19" s="163">
        <f>'FAC 2012-2018 BUS'!AE25</f>
        <v>0</v>
      </c>
      <c r="R19" s="163">
        <f>'FAC 2012-2018 BUS'!AE56</f>
        <v>0</v>
      </c>
      <c r="S19" s="163">
        <f>'FAC 2002-2018 BUS'!AE25</f>
        <v>5.8115211285013506E-2</v>
      </c>
      <c r="T19" s="163">
        <f>'FAC 2012-2018 BUS'!AE118</f>
        <v>0</v>
      </c>
    </row>
    <row r="20" spans="2:20" hidden="1" x14ac:dyDescent="0.2">
      <c r="B20" s="37"/>
      <c r="C20" s="161"/>
      <c r="D20" s="161"/>
      <c r="E20" s="161"/>
      <c r="F20" s="161"/>
      <c r="G20" s="161">
        <f>'FAC 2002-2018 BUS'!AE26</f>
        <v>0</v>
      </c>
      <c r="H20" s="161">
        <f>'FAC 2002-2018 BUS'!AE57</f>
        <v>0</v>
      </c>
      <c r="I20" s="161">
        <f>'FAC 2002-2018 BUS'!AE88</f>
        <v>0</v>
      </c>
      <c r="J20" s="161">
        <f>'FAC 2002-2018 BUS'!AE119</f>
        <v>0</v>
      </c>
      <c r="L20" s="37"/>
      <c r="M20" s="161"/>
      <c r="N20" s="161"/>
      <c r="O20" s="161"/>
      <c r="P20" s="161"/>
      <c r="Q20" s="161">
        <f>'FAC 2012-2018 BUS'!AE26</f>
        <v>0</v>
      </c>
      <c r="R20" s="161">
        <f>'FAC 2012-2018 BUS'!AE57</f>
        <v>0</v>
      </c>
      <c r="S20" s="161">
        <f>'FAC 2002-2018 BUS'!AE26</f>
        <v>0</v>
      </c>
      <c r="T20" s="161">
        <f>'FAC 2012-2018 BUS'!AE119</f>
        <v>0</v>
      </c>
    </row>
    <row r="21" spans="2:20" x14ac:dyDescent="0.2">
      <c r="B21" s="37" t="s">
        <v>67</v>
      </c>
      <c r="C21" s="161"/>
      <c r="D21" s="161"/>
      <c r="E21" s="161"/>
      <c r="F21" s="161"/>
      <c r="G21" s="161">
        <f>'FAC 2002-2018 BUS'!AE27</f>
        <v>1.7290419999294763E-2</v>
      </c>
      <c r="H21" s="161">
        <f>'FAC 2002-2018 BUS'!AE58</f>
        <v>0.18359726410379257</v>
      </c>
      <c r="I21" s="161">
        <f>'FAC 2002-2018 BUS'!AE89</f>
        <v>1.3751598182664468</v>
      </c>
      <c r="J21" s="161" t="e">
        <f>'FAC 2002-2018 BUS'!AE120</f>
        <v>#N/A</v>
      </c>
      <c r="L21" s="37" t="s">
        <v>67</v>
      </c>
      <c r="M21" s="161"/>
      <c r="N21" s="161"/>
      <c r="O21" s="161"/>
      <c r="P21" s="161"/>
      <c r="Q21" s="161">
        <f>'FAC 2012-2018 BUS'!AE27</f>
        <v>-0.13964358313528905</v>
      </c>
      <c r="R21" s="161">
        <f>'FAC 2012-2018 BUS'!AE58</f>
        <v>-6.8970306241517759E-2</v>
      </c>
      <c r="S21" s="161">
        <f>'FAC 2002-2018 BUS'!AE27</f>
        <v>1.7290419999294763E-2</v>
      </c>
      <c r="T21" s="161">
        <f>'FAC 2012-2018 BUS'!AE120</f>
        <v>-0.14240008813567767</v>
      </c>
    </row>
    <row r="22" spans="2:20" hidden="1" x14ac:dyDescent="0.2">
      <c r="B22" s="14" t="s">
        <v>34</v>
      </c>
      <c r="C22" s="161"/>
      <c r="D22" s="161"/>
      <c r="E22" s="161"/>
      <c r="F22" s="161"/>
      <c r="G22" s="161">
        <f>'FAC 2002-2018 BUS'!AE28</f>
        <v>0</v>
      </c>
      <c r="H22" s="161">
        <f>'FAC 2002-2018 BUS'!AE59</f>
        <v>0</v>
      </c>
      <c r="I22" s="161">
        <f>'FAC 2002-2018 BUS'!AE90</f>
        <v>0</v>
      </c>
      <c r="J22" s="161">
        <f>'FAC 2002-2018 BUS'!AE121</f>
        <v>0</v>
      </c>
      <c r="L22" s="14" t="s">
        <v>34</v>
      </c>
      <c r="M22" s="161"/>
      <c r="N22" s="161"/>
      <c r="O22" s="161"/>
      <c r="P22" s="161"/>
      <c r="Q22" s="161">
        <f>'FAC 2012-2018 BUS'!AE28</f>
        <v>0</v>
      </c>
      <c r="R22" s="161">
        <f>'FAC 2012-2018 BUS'!AE59</f>
        <v>0</v>
      </c>
      <c r="S22" s="161">
        <f>'FAC 2002-2018 BUS'!AE28</f>
        <v>0</v>
      </c>
      <c r="T22" s="161">
        <f>'FAC 2012-2018 BUS'!AE121</f>
        <v>0</v>
      </c>
    </row>
    <row r="23" spans="2:20" ht="17" thickBot="1" x14ac:dyDescent="0.25">
      <c r="B23" s="17" t="s">
        <v>71</v>
      </c>
      <c r="C23" s="164"/>
      <c r="D23" s="164"/>
      <c r="E23" s="164"/>
      <c r="F23" s="164"/>
      <c r="G23" s="164">
        <f>'FAC 2002-2018 BUS'!AE29</f>
        <v>-6.9072486425175217E-2</v>
      </c>
      <c r="H23" s="164">
        <f>'FAC 2002-2018 BUS'!AE60</f>
        <v>-5.8787538970280717E-2</v>
      </c>
      <c r="I23" s="164">
        <f>'FAC 2002-2018 BUS'!AE91</f>
        <v>-4.8890466771132735E-2</v>
      </c>
      <c r="J23" s="164" t="e">
        <f>'FAC 2002-2018 BUS'!AE122</f>
        <v>#N/A</v>
      </c>
      <c r="L23" s="17" t="s">
        <v>71</v>
      </c>
      <c r="M23" s="164"/>
      <c r="N23" s="164"/>
      <c r="O23" s="164"/>
      <c r="P23" s="164"/>
      <c r="Q23" s="164">
        <f>'FAC 2012-2018 BUS'!AE29</f>
        <v>9.4656969901127097E-3</v>
      </c>
      <c r="R23" s="164">
        <f>'FAC 2012-2018 BUS'!AE60</f>
        <v>-7.371905230036882E-2</v>
      </c>
      <c r="S23" s="164">
        <f>'FAC 2002-2018 BUS'!AE29</f>
        <v>-6.9072486425175217E-2</v>
      </c>
      <c r="T23" s="164">
        <f>'FAC 2012-2018 BUS'!AE122</f>
        <v>8.2625126735169474E-2</v>
      </c>
    </row>
    <row r="24" spans="2:20" ht="18" hidden="1" thickTop="1" thickBot="1" x14ac:dyDescent="0.25">
      <c r="B24" s="17" t="s">
        <v>127</v>
      </c>
      <c r="C24" s="165"/>
      <c r="D24" s="165"/>
      <c r="E24" s="165"/>
      <c r="F24" s="165"/>
      <c r="G24" s="165">
        <f>'FAC 2002-2018 BUS'!AE30</f>
        <v>-5.1782066425880457E-2</v>
      </c>
      <c r="H24" s="165">
        <f>'FAC 2002-2018 BUS'!AE61</f>
        <v>0.12480972513351185</v>
      </c>
      <c r="I24" s="165">
        <f>'FAC 2002-2018 BUS'!AE92</f>
        <v>1.3262693514953141</v>
      </c>
      <c r="J24" s="165" t="e">
        <f>'FAC 2002-2018 BUS'!AE123</f>
        <v>#N/A</v>
      </c>
      <c r="L24" s="17" t="s">
        <v>127</v>
      </c>
      <c r="M24" s="165"/>
      <c r="N24" s="165"/>
      <c r="O24" s="165"/>
      <c r="P24" s="165"/>
      <c r="Q24" s="165">
        <f>'FAC 2012-2018 BUS'!AE30</f>
        <v>-0.13017788614517634</v>
      </c>
      <c r="R24" s="165">
        <f>'FAC 2012-2018 BUS'!AE61</f>
        <v>-0.14268935854188658</v>
      </c>
      <c r="S24" s="165">
        <f>'FAC 2002-2018 BUS'!AE30</f>
        <v>-5.1782066425880457E-2</v>
      </c>
      <c r="T24" s="165">
        <f>'FAC 2012-2018 BUS'!AE123</f>
        <v>-5.9774961400508198E-2</v>
      </c>
    </row>
    <row r="25" spans="2:20" ht="18" thickTop="1" thickBot="1" x14ac:dyDescent="0.25">
      <c r="B25" s="145" t="s">
        <v>134</v>
      </c>
      <c r="C25" s="165"/>
      <c r="D25" s="165"/>
      <c r="E25" s="165"/>
      <c r="F25" s="165"/>
      <c r="G25" s="165">
        <f>'FAC 2002-2018 BUS'!AE31</f>
        <v>-5.1782066425880457E-2</v>
      </c>
      <c r="H25" s="165">
        <f>'FAC 2002-2018 BUS'!AE62</f>
        <v>0.12480972513351185</v>
      </c>
      <c r="I25" s="165">
        <f>'FAC 2002-2018 BUS'!AE93</f>
        <v>1.3262693514953141</v>
      </c>
      <c r="J25" s="165" t="e">
        <f>'FAC 2002-2018 BUS'!AE124</f>
        <v>#N/A</v>
      </c>
      <c r="L25" s="145" t="s">
        <v>134</v>
      </c>
      <c r="M25" s="165"/>
      <c r="N25" s="165"/>
      <c r="O25" s="165"/>
      <c r="P25" s="165"/>
      <c r="Q25" s="165">
        <f>'FAC 2012-2018 BUS'!AE31</f>
        <v>-0.13017788614517634</v>
      </c>
      <c r="R25" s="165">
        <f>'FAC 2012-2018 BUS'!AE62</f>
        <v>-0.14268935854188658</v>
      </c>
      <c r="S25" s="165">
        <f>'FAC 2002-2018 BUS'!AE31</f>
        <v>-5.1782066425880457E-2</v>
      </c>
      <c r="T25" s="165">
        <f>'FAC 2012-2018 BUS'!AE124</f>
        <v>-5.9774961400508198E-2</v>
      </c>
    </row>
    <row r="26" spans="2:20" ht="17" thickTop="1" x14ac:dyDescent="0.2">
      <c r="B26" s="27"/>
      <c r="C26" s="167"/>
      <c r="D26" s="167"/>
      <c r="E26" s="167"/>
      <c r="F26" s="167"/>
      <c r="G26" s="167"/>
      <c r="H26" s="167"/>
      <c r="I26" s="167"/>
      <c r="J26" s="167"/>
      <c r="L26" s="27"/>
      <c r="M26" s="167"/>
      <c r="N26" s="167"/>
      <c r="O26" s="167"/>
      <c r="P26" s="167"/>
      <c r="Q26" s="167"/>
      <c r="R26" s="167"/>
      <c r="S26" s="167"/>
      <c r="T26" s="167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67C6-B7D4-439F-827D-9B559002BA5F}">
  <dimension ref="B2:T27"/>
  <sheetViews>
    <sheetView showGridLines="0" workbookViewId="0">
      <selection activeCell="A2" sqref="A2"/>
    </sheetView>
  </sheetViews>
  <sheetFormatPr baseColWidth="10" defaultColWidth="8.83203125" defaultRowHeight="16" x14ac:dyDescent="0.2"/>
  <cols>
    <col min="1" max="1" width="4.1640625" customWidth="1"/>
    <col min="2" max="2" width="27" customWidth="1"/>
    <col min="3" max="3" width="8.33203125" bestFit="1" customWidth="1"/>
    <col min="4" max="4" width="8" bestFit="1" customWidth="1"/>
    <col min="5" max="5" width="8" hidden="1" customWidth="1"/>
    <col min="6" max="6" width="7.33203125" bestFit="1" customWidth="1"/>
    <col min="7" max="7" width="8.33203125" bestFit="1" customWidth="1"/>
    <col min="8" max="8" width="8" bestFit="1" customWidth="1"/>
    <col min="9" max="9" width="8" hidden="1" customWidth="1"/>
    <col min="10" max="10" width="7.33203125" bestFit="1" customWidth="1"/>
    <col min="11" max="11" width="5.1640625" customWidth="1"/>
    <col min="12" max="12" width="26.832031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</cols>
  <sheetData>
    <row r="2" spans="2:20" x14ac:dyDescent="0.2">
      <c r="B2" s="166" t="s">
        <v>142</v>
      </c>
      <c r="L2" s="166" t="s">
        <v>143</v>
      </c>
    </row>
    <row r="3" spans="2:20" ht="17" thickBot="1" x14ac:dyDescent="0.25"/>
    <row r="4" spans="2:20" ht="17" thickTop="1" x14ac:dyDescent="0.2">
      <c r="B4" s="156"/>
      <c r="C4" s="171" t="s">
        <v>141</v>
      </c>
      <c r="D4" s="171"/>
      <c r="E4" s="171"/>
      <c r="F4" s="171"/>
      <c r="G4" s="171" t="s">
        <v>135</v>
      </c>
      <c r="H4" s="171"/>
      <c r="I4" s="171"/>
      <c r="J4" s="171"/>
      <c r="L4" s="156"/>
      <c r="M4" s="171" t="s">
        <v>141</v>
      </c>
      <c r="N4" s="171"/>
      <c r="O4" s="171"/>
      <c r="P4" s="171"/>
      <c r="Q4" s="171" t="s">
        <v>135</v>
      </c>
      <c r="R4" s="171"/>
      <c r="S4" s="171"/>
      <c r="T4" s="171"/>
    </row>
    <row r="5" spans="2:20" x14ac:dyDescent="0.2">
      <c r="B5" s="16" t="s">
        <v>28</v>
      </c>
      <c r="C5" s="39" t="s">
        <v>136</v>
      </c>
      <c r="D5" s="39" t="s">
        <v>137</v>
      </c>
      <c r="E5" s="39" t="s">
        <v>138</v>
      </c>
      <c r="F5" s="39" t="s">
        <v>70</v>
      </c>
      <c r="G5" s="39" t="s">
        <v>136</v>
      </c>
      <c r="H5" s="39" t="s">
        <v>137</v>
      </c>
      <c r="I5" s="39" t="s">
        <v>138</v>
      </c>
      <c r="J5" s="39" t="s">
        <v>70</v>
      </c>
      <c r="L5" s="16" t="s">
        <v>28</v>
      </c>
      <c r="M5" s="39" t="s">
        <v>136</v>
      </c>
      <c r="N5" s="39" t="s">
        <v>137</v>
      </c>
      <c r="O5" s="39" t="s">
        <v>138</v>
      </c>
      <c r="P5" s="39" t="s">
        <v>70</v>
      </c>
      <c r="Q5" s="39" t="s">
        <v>136</v>
      </c>
      <c r="R5" s="39" t="s">
        <v>137</v>
      </c>
      <c r="S5" s="39" t="s">
        <v>138</v>
      </c>
      <c r="T5" s="39" t="s">
        <v>70</v>
      </c>
    </row>
    <row r="6" spans="2:20" x14ac:dyDescent="0.2">
      <c r="B6" s="37" t="s">
        <v>95</v>
      </c>
      <c r="C6" s="161" t="str">
        <f>'FAC 2002-2018 RAIL'!I13</f>
        <v>-</v>
      </c>
      <c r="D6" s="161" t="str">
        <f>'FAC 2002-2018 RAIL'!I44</f>
        <v>-</v>
      </c>
      <c r="E6" s="161"/>
      <c r="F6" s="161" t="str">
        <f>'FAC 2002-2018 RAIL'!I106</f>
        <v>-</v>
      </c>
      <c r="G6" s="161">
        <f>'FAC 2002-2018 RAIL'!AE13</f>
        <v>0.37917225205965754</v>
      </c>
      <c r="H6" s="161">
        <f>'FAC 2002-2018 RAIL'!AE44</f>
        <v>1.3180666790373483</v>
      </c>
      <c r="I6" s="161"/>
      <c r="J6" s="161">
        <f>'FAC 2002-2018 RAIL'!AE106</f>
        <v>0.12750279635802711</v>
      </c>
      <c r="L6" s="37" t="s">
        <v>95</v>
      </c>
      <c r="M6" s="161">
        <f>'FAC 2012-2018 RAIL'!I13</f>
        <v>8.4711349714674755E-2</v>
      </c>
      <c r="N6" s="161">
        <f>'FAC 2012-2018 RAIL'!I44</f>
        <v>0.2207976475079787</v>
      </c>
      <c r="O6" s="161"/>
      <c r="P6" s="161">
        <f>'FAC 2012-2018 RAIL'!I106</f>
        <v>3.3747221380361569E-2</v>
      </c>
      <c r="Q6" s="161">
        <f>'FAC 2012-2018 RAIL'!AE13</f>
        <v>0.1029194598877762</v>
      </c>
      <c r="R6" s="161">
        <f>'FAC 2012-2018 RAIL'!AE44</f>
        <v>0.19335048658359763</v>
      </c>
      <c r="S6" s="161"/>
      <c r="T6" s="161">
        <f>'FAC 2012-2018 RAIL'!AE106</f>
        <v>2.6515413522616053E-2</v>
      </c>
    </row>
    <row r="7" spans="2:20" x14ac:dyDescent="0.2">
      <c r="B7" s="37" t="s">
        <v>129</v>
      </c>
      <c r="C7" s="161" t="str">
        <f>'FAC 2002-2018 RAIL'!I14</f>
        <v>-</v>
      </c>
      <c r="D7" s="161" t="str">
        <f>'FAC 2002-2018 RAIL'!I45</f>
        <v>-</v>
      </c>
      <c r="E7" s="161"/>
      <c r="F7" s="161" t="str">
        <f>'FAC 2002-2018 RAIL'!I107</f>
        <v>-</v>
      </c>
      <c r="G7" s="161">
        <f>'FAC 2002-2018 RAIL'!AE14</f>
        <v>-8.7042356607138674E-2</v>
      </c>
      <c r="H7" s="161">
        <f>'FAC 2002-2018 RAIL'!AE45</f>
        <v>-0.11004712030529258</v>
      </c>
      <c r="I7" s="161"/>
      <c r="J7" s="161">
        <f>'FAC 2002-2018 RAIL'!AE107</f>
        <v>-3.8628698161968289E-2</v>
      </c>
      <c r="L7" s="37" t="s">
        <v>129</v>
      </c>
      <c r="M7" s="161">
        <f>'FAC 2012-2018 RAIL'!I14</f>
        <v>0.12428208299074206</v>
      </c>
      <c r="N7" s="161">
        <f>'FAC 2012-2018 RAIL'!I45</f>
        <v>3.5096473161639219E-2</v>
      </c>
      <c r="O7" s="161"/>
      <c r="P7" s="161">
        <f>'FAC 2012-2018 RAIL'!I107</f>
        <v>0.15282973628165708</v>
      </c>
      <c r="Q7" s="161">
        <f>'FAC 2012-2018 RAIL'!AE14</f>
        <v>-2.9973620827277715E-2</v>
      </c>
      <c r="R7" s="161">
        <f>'FAC 2012-2018 RAIL'!AE45</f>
        <v>-8.5982964484544178E-3</v>
      </c>
      <c r="S7" s="161"/>
      <c r="T7" s="161">
        <f>'FAC 2012-2018 RAIL'!AE107</f>
        <v>-3.4922407973447568E-2</v>
      </c>
    </row>
    <row r="8" spans="2:20" x14ac:dyDescent="0.2">
      <c r="B8" s="37" t="s">
        <v>125</v>
      </c>
      <c r="C8" s="161" t="str">
        <f>'FAC 2002-2018 RAIL'!I15</f>
        <v>-</v>
      </c>
      <c r="D8" s="161" t="str">
        <f>'FAC 2002-2018 RAIL'!I46</f>
        <v>-</v>
      </c>
      <c r="E8" s="161"/>
      <c r="F8" s="161" t="str">
        <f>'FAC 2002-2018 RAIL'!I108</f>
        <v>-</v>
      </c>
      <c r="G8" s="161">
        <f>'FAC 2002-2018 RAIL'!AE15</f>
        <v>8.9028110230980353E-2</v>
      </c>
      <c r="H8" s="161">
        <f>'FAC 2002-2018 RAIL'!AE46</f>
        <v>0.11746242679034707</v>
      </c>
      <c r="I8" s="161"/>
      <c r="J8" s="161">
        <f>'FAC 2002-2018 RAIL'!AE108</f>
        <v>6.0501429059898949E-2</v>
      </c>
      <c r="L8" s="37" t="s">
        <v>125</v>
      </c>
      <c r="M8" s="161">
        <f>'FAC 2012-2018 RAIL'!I15</f>
        <v>4.8198643154117704E-2</v>
      </c>
      <c r="N8" s="161">
        <f>'FAC 2012-2018 RAIL'!I46</f>
        <v>2.8267789911953445E-2</v>
      </c>
      <c r="O8" s="161"/>
      <c r="P8" s="161">
        <f>'FAC 2012-2018 RAIL'!I108</f>
        <v>6.8027813555046501E-2</v>
      </c>
      <c r="Q8" s="161">
        <f>'FAC 2012-2018 RAIL'!AE15</f>
        <v>2.3904111092211144E-2</v>
      </c>
      <c r="R8" s="161">
        <f>'FAC 2012-2018 RAIL'!AE46</f>
        <v>2.2906586929834515E-2</v>
      </c>
      <c r="S8" s="161"/>
      <c r="T8" s="161">
        <f>'FAC 2012-2018 RAIL'!AE108</f>
        <v>2.5024761166163006E-2</v>
      </c>
    </row>
    <row r="9" spans="2:20" x14ac:dyDescent="0.2">
      <c r="B9" s="37" t="s">
        <v>126</v>
      </c>
      <c r="C9" s="161" t="str">
        <f>'FAC 2002-2018 RAIL'!I16</f>
        <v>-</v>
      </c>
      <c r="D9" s="161" t="str">
        <f>'FAC 2002-2018 RAIL'!I47</f>
        <v>-</v>
      </c>
      <c r="E9" s="161"/>
      <c r="F9" s="161" t="str">
        <f>'FAC 2002-2018 RAIL'!I109</f>
        <v>-</v>
      </c>
      <c r="G9" s="161">
        <f>'FAC 2002-2018 RAIL'!AE16</f>
        <v>6.1640429668301931E-2</v>
      </c>
      <c r="H9" s="161">
        <f>'FAC 2002-2018 RAIL'!AE47</f>
        <v>3.091878313205389E-2</v>
      </c>
      <c r="I9" s="161"/>
      <c r="J9" s="161">
        <f>'FAC 2002-2018 RAIL'!AE109</f>
        <v>4.8656724868439999E-2</v>
      </c>
      <c r="L9" s="37" t="s">
        <v>126</v>
      </c>
      <c r="M9" s="161">
        <f>'FAC 2012-2018 RAIL'!I16</f>
        <v>-0.28609868266963945</v>
      </c>
      <c r="N9" s="161">
        <f>'FAC 2012-2018 RAIL'!I47</f>
        <v>-0.28549628665466453</v>
      </c>
      <c r="O9" s="161"/>
      <c r="P9" s="161">
        <f>'FAC 2012-2018 RAIL'!I109</f>
        <v>-0.28941668897379358</v>
      </c>
      <c r="Q9" s="161">
        <f>'FAC 2012-2018 RAIL'!AE16</f>
        <v>-5.9481254042490626E-2</v>
      </c>
      <c r="R9" s="161">
        <f>'FAC 2012-2018 RAIL'!AE47</f>
        <v>-5.4940687988228161E-2</v>
      </c>
      <c r="S9" s="161"/>
      <c r="T9" s="161">
        <f>'FAC 2012-2018 RAIL'!AE109</f>
        <v>-6.2115937922912701E-2</v>
      </c>
    </row>
    <row r="10" spans="2:20" x14ac:dyDescent="0.2">
      <c r="B10" s="37" t="s">
        <v>130</v>
      </c>
      <c r="C10" s="161" t="str">
        <f>'FAC 2002-2018 RAIL'!I17</f>
        <v>-</v>
      </c>
      <c r="D10" s="161" t="str">
        <f>'FAC 2002-2018 RAIL'!I48</f>
        <v>-</v>
      </c>
      <c r="E10" s="161"/>
      <c r="F10" s="161" t="str">
        <f>'FAC 2002-2018 RAIL'!I110</f>
        <v>-</v>
      </c>
      <c r="G10" s="161">
        <f>'FAC 2002-2018 RAIL'!AE17</f>
        <v>-3.6249114802847401E-3</v>
      </c>
      <c r="H10" s="161">
        <f>'FAC 2002-2018 RAIL'!AE48</f>
        <v>-6.6606651431210737E-3</v>
      </c>
      <c r="I10" s="161"/>
      <c r="J10" s="161">
        <f>'FAC 2002-2018 RAIL'!AE110</f>
        <v>-9.9579224752782587E-3</v>
      </c>
      <c r="L10" s="37" t="s">
        <v>130</v>
      </c>
      <c r="M10" s="161">
        <f>'FAC 2012-2018 RAIL'!I17</f>
        <v>-7.9854226676078333E-2</v>
      </c>
      <c r="N10" s="161">
        <f>'FAC 2012-2018 RAIL'!I48</f>
        <v>-0.16253296700243813</v>
      </c>
      <c r="O10" s="161"/>
      <c r="P10" s="161">
        <f>'FAC 2012-2018 RAIL'!I110</f>
        <v>-4.7603935258644925E-2</v>
      </c>
      <c r="Q10" s="161">
        <f>'FAC 2012-2018 RAIL'!AE17</f>
        <v>-4.3606960684338392E-3</v>
      </c>
      <c r="R10" s="161">
        <f>'FAC 2012-2018 RAIL'!AE48</f>
        <v>-6.6509559454135028E-3</v>
      </c>
      <c r="S10" s="161"/>
      <c r="T10" s="161">
        <f>'FAC 2012-2018 RAIL'!AE110</f>
        <v>-8.6343285742275077E-3</v>
      </c>
    </row>
    <row r="11" spans="2:20" x14ac:dyDescent="0.2">
      <c r="B11" s="37" t="s">
        <v>124</v>
      </c>
      <c r="C11" s="161" t="str">
        <f>'FAC 2002-2018 RAIL'!I18</f>
        <v>-</v>
      </c>
      <c r="D11" s="161" t="str">
        <f>'FAC 2002-2018 RAIL'!I49</f>
        <v>-</v>
      </c>
      <c r="E11" s="161"/>
      <c r="F11" s="161" t="str">
        <f>'FAC 2002-2018 RAIL'!I111</f>
        <v>-</v>
      </c>
      <c r="G11" s="161">
        <f>'FAC 2002-2018 RAIL'!AE18</f>
        <v>-7.6809857847530263E-2</v>
      </c>
      <c r="H11" s="161">
        <f>'FAC 2002-2018 RAIL'!AE49</f>
        <v>-8.8146547841156497E-2</v>
      </c>
      <c r="I11" s="161"/>
      <c r="J11" s="161">
        <f>'FAC 2002-2018 RAIL'!AE111</f>
        <v>-9.1988203096766918E-2</v>
      </c>
      <c r="L11" s="37" t="s">
        <v>124</v>
      </c>
      <c r="M11" s="161">
        <f>'FAC 2012-2018 RAIL'!I18</f>
        <v>2.3865923113218113E-2</v>
      </c>
      <c r="N11" s="161">
        <f>'FAC 2012-2018 RAIL'!I49</f>
        <v>3.0181355323510184E-2</v>
      </c>
      <c r="O11" s="161"/>
      <c r="P11" s="161">
        <f>'FAC 2012-2018 RAIL'!I111</f>
        <v>-1.6923718250433928E-2</v>
      </c>
      <c r="Q11" s="161">
        <f>'FAC 2012-2018 RAIL'!AE18</f>
        <v>1.9794462678482685E-3</v>
      </c>
      <c r="R11" s="161">
        <f>'FAC 2012-2018 RAIL'!AE49</f>
        <v>-1.906468494464981E-3</v>
      </c>
      <c r="S11" s="161"/>
      <c r="T11" s="161">
        <f>'FAC 2012-2018 RAIL'!AE111</f>
        <v>-7.9797460543245147E-3</v>
      </c>
    </row>
    <row r="12" spans="2:20" x14ac:dyDescent="0.2">
      <c r="B12" s="37" t="s">
        <v>119</v>
      </c>
      <c r="C12" s="161" t="str">
        <f>'FAC 2002-2018 RAIL'!I19</f>
        <v>-</v>
      </c>
      <c r="D12" s="161" t="str">
        <f>'FAC 2002-2018 RAIL'!I50</f>
        <v>-</v>
      </c>
      <c r="E12" s="161"/>
      <c r="F12" s="161" t="str">
        <f>'FAC 2002-2018 RAIL'!I112</f>
        <v>-</v>
      </c>
      <c r="G12" s="161">
        <f>'FAC 2002-2018 RAIL'!AE19</f>
        <v>2.7101335071120787E-2</v>
      </c>
      <c r="H12" s="161">
        <f>'FAC 2002-2018 RAIL'!AE50</f>
        <v>3.4604180717530887E-2</v>
      </c>
      <c r="I12" s="161"/>
      <c r="J12" s="161">
        <f>'FAC 2002-2018 RAIL'!AE112</f>
        <v>3.1644452765478503E-2</v>
      </c>
      <c r="L12" s="37" t="s">
        <v>119</v>
      </c>
      <c r="M12" s="161">
        <f>'FAC 2012-2018 RAIL'!I19</f>
        <v>0.10346610544132684</v>
      </c>
      <c r="N12" s="161">
        <f>'FAC 2012-2018 RAIL'!I50</f>
        <v>8.5699994538169122E-2</v>
      </c>
      <c r="O12" s="161"/>
      <c r="P12" s="161">
        <f>'FAC 2012-2018 RAIL'!I112</f>
        <v>8.3566354398319831E-2</v>
      </c>
      <c r="Q12" s="161">
        <f>'FAC 2012-2018 RAIL'!AE19</f>
        <v>-2.7017318789495801E-2</v>
      </c>
      <c r="R12" s="161">
        <f>'FAC 2012-2018 RAIL'!AE50</f>
        <v>-2.3360733183504102E-2</v>
      </c>
      <c r="S12" s="161"/>
      <c r="T12" s="161">
        <f>'FAC 2012-2018 RAIL'!AE112</f>
        <v>-2.1986831174892363E-2</v>
      </c>
    </row>
    <row r="13" spans="2:20" x14ac:dyDescent="0.2">
      <c r="B13" s="37" t="s">
        <v>120</v>
      </c>
      <c r="C13" s="161" t="str">
        <f>'FAC 2002-2018 RAIL'!I20</f>
        <v>-</v>
      </c>
      <c r="D13" s="161" t="str">
        <f>'FAC 2002-2018 RAIL'!I51</f>
        <v>-</v>
      </c>
      <c r="E13" s="161"/>
      <c r="F13" s="161" t="str">
        <f>'FAC 2002-2018 RAIL'!I113</f>
        <v>-</v>
      </c>
      <c r="G13" s="161">
        <f>'FAC 2002-2018 RAIL'!AE20</f>
        <v>-3.9124001616430711E-2</v>
      </c>
      <c r="H13" s="161">
        <f>'FAC 2002-2018 RAIL'!AE51</f>
        <v>-7.8617844212423099E-2</v>
      </c>
      <c r="I13" s="161"/>
      <c r="J13" s="161">
        <f>'FAC 2002-2018 RAIL'!AE113</f>
        <v>-1.8699898024541643E-2</v>
      </c>
      <c r="L13" s="37" t="s">
        <v>120</v>
      </c>
      <c r="M13" s="161">
        <f>'FAC 2012-2018 RAIL'!I20</f>
        <v>0.25660216247070999</v>
      </c>
      <c r="N13" s="161">
        <f>'FAC 2012-2018 RAIL'!I51</f>
        <v>0.33847972786542591</v>
      </c>
      <c r="O13" s="161"/>
      <c r="P13" s="161">
        <f>'FAC 2012-2018 RAIL'!I113</f>
        <v>0.12195121951219523</v>
      </c>
      <c r="Q13" s="161">
        <f>'FAC 2012-2018 RAIL'!AE20</f>
        <v>-1.6292034321134213E-2</v>
      </c>
      <c r="R13" s="161">
        <f>'FAC 2012-2018 RAIL'!AE51</f>
        <v>-2.154885937585331E-2</v>
      </c>
      <c r="S13" s="161"/>
      <c r="T13" s="161">
        <f>'FAC 2012-2018 RAIL'!AE113</f>
        <v>-7.150390797486245E-3</v>
      </c>
    </row>
    <row r="14" spans="2:20" hidden="1" x14ac:dyDescent="0.2">
      <c r="B14" s="37" t="s">
        <v>121</v>
      </c>
      <c r="C14" s="161" t="str">
        <f>'FAC 2002-2018 RAIL'!I21</f>
        <v>-</v>
      </c>
      <c r="D14" s="161" t="str">
        <f>'FAC 2002-2018 RAIL'!I52</f>
        <v>-</v>
      </c>
      <c r="E14" s="161"/>
      <c r="F14" s="161" t="str">
        <f>'FAC 2002-2018 RAIL'!I114</f>
        <v>-</v>
      </c>
      <c r="G14" s="161">
        <f>'FAC 2002-2018 RAIL'!AE21</f>
        <v>0</v>
      </c>
      <c r="H14" s="161">
        <f>'FAC 2002-2018 RAIL'!AE52</f>
        <v>0</v>
      </c>
      <c r="I14" s="161"/>
      <c r="J14" s="161">
        <f>'FAC 2002-2018 RAIL'!AE114</f>
        <v>0</v>
      </c>
      <c r="L14" s="37" t="s">
        <v>121</v>
      </c>
      <c r="M14" s="161" t="str">
        <f>'FAC 2012-2018 RAIL'!I21</f>
        <v>-</v>
      </c>
      <c r="N14" s="161" t="str">
        <f>'FAC 2012-2018 RAIL'!I52</f>
        <v>-</v>
      </c>
      <c r="O14" s="161"/>
      <c r="P14" s="161" t="str">
        <f>'FAC 2012-2018 RAIL'!I114</f>
        <v>-</v>
      </c>
      <c r="Q14" s="161">
        <f>'FAC 2012-2018 RAIL'!AE21</f>
        <v>0</v>
      </c>
      <c r="R14" s="161">
        <f>'FAC 2012-2018 RAIL'!AE52</f>
        <v>0</v>
      </c>
      <c r="S14" s="161"/>
      <c r="T14" s="161">
        <f>'FAC 2012-2018 RAIL'!AE114</f>
        <v>0</v>
      </c>
    </row>
    <row r="15" spans="2:20" x14ac:dyDescent="0.2">
      <c r="B15" s="37" t="s">
        <v>121</v>
      </c>
      <c r="C15" s="161" t="str">
        <f>'FAC 2002-2018 RAIL'!I22</f>
        <v>-</v>
      </c>
      <c r="D15" s="161" t="str">
        <f>'FAC 2002-2018 RAIL'!I53</f>
        <v>-</v>
      </c>
      <c r="E15" s="161"/>
      <c r="F15" s="161" t="str">
        <f>'FAC 2002-2018 RAIL'!I115</f>
        <v>-</v>
      </c>
      <c r="G15" s="161">
        <f>'FAC 2002-2018 RAIL'!AE22</f>
        <v>-8.6379547996286818E-2</v>
      </c>
      <c r="H15" s="161">
        <f>'FAC 2002-2018 RAIL'!AE53</f>
        <v>-0.1010259610172754</v>
      </c>
      <c r="I15" s="161"/>
      <c r="J15" s="161">
        <f>'FAC 2002-2018 RAIL'!AE115</f>
        <v>-8.8932865426758045E-2</v>
      </c>
      <c r="L15" s="37" t="s">
        <v>121</v>
      </c>
      <c r="M15" s="161">
        <f>'FAC 2012-2018 RAIL'!I22</f>
        <v>8.9800918957433851</v>
      </c>
      <c r="N15" s="161" t="str">
        <f>'FAC 2012-2018 RAIL'!I53</f>
        <v>-</v>
      </c>
      <c r="O15" s="161"/>
      <c r="P15" s="161">
        <f>'FAC 2012-2018 RAIL'!I115</f>
        <v>6</v>
      </c>
      <c r="Q15" s="161">
        <f>'FAC 2012-2018 RAIL'!AE22</f>
        <v>-5.6541492116490379E-2</v>
      </c>
      <c r="R15" s="161">
        <f>'FAC 2012-2018 RAIL'!AE53</f>
        <v>-3.8714473397673733E-2</v>
      </c>
      <c r="S15" s="161"/>
      <c r="T15" s="161">
        <f>'FAC 2012-2018 RAIL'!AE115</f>
        <v>-6.169063630296228E-2</v>
      </c>
    </row>
    <row r="16" spans="2:20" hidden="1" x14ac:dyDescent="0.2">
      <c r="B16" s="37" t="s">
        <v>122</v>
      </c>
      <c r="C16" s="161" t="e">
        <f>'FAC 2002-2018 RAIL'!#REF!</f>
        <v>#REF!</v>
      </c>
      <c r="D16" s="161" t="str">
        <f>'FAC 2002-2018 RAIL'!I54</f>
        <v>-</v>
      </c>
      <c r="E16" s="161"/>
      <c r="F16" s="161" t="str">
        <f>'FAC 2002-2018 RAIL'!I116</f>
        <v>-</v>
      </c>
      <c r="G16" s="161" t="e">
        <f>'FAC 2002-2018 RAIL'!#REF!</f>
        <v>#REF!</v>
      </c>
      <c r="H16" s="161">
        <f>'FAC 2002-2018 RAIL'!AE54</f>
        <v>3.3176712749112432E-5</v>
      </c>
      <c r="I16" s="161"/>
      <c r="J16" s="161">
        <f>'FAC 2002-2018 RAIL'!AE116</f>
        <v>2.7133587261174137E-5</v>
      </c>
      <c r="L16" s="37" t="s">
        <v>122</v>
      </c>
      <c r="M16" s="161">
        <f>'FAC 2012-2018 RAIL'!I23</f>
        <v>1.6424503392439753</v>
      </c>
      <c r="N16" s="161">
        <f>'FAC 2012-2018 RAIL'!I54</f>
        <v>1.7787628022772748</v>
      </c>
      <c r="O16" s="161"/>
      <c r="P16" s="161" t="str">
        <f>'FAC 2012-2018 RAIL'!I116</f>
        <v>-</v>
      </c>
      <c r="Q16" s="161">
        <f>'FAC 2012-2018 RAIL'!AE23</f>
        <v>1.349862963250276E-5</v>
      </c>
      <c r="R16" s="161">
        <f>'FAC 2012-2018 RAIL'!AE54</f>
        <v>1.1675880479461104E-5</v>
      </c>
      <c r="S16" s="161"/>
      <c r="T16" s="161">
        <f>'FAC 2012-2018 RAIL'!AE116</f>
        <v>2.178030055828597E-5</v>
      </c>
    </row>
    <row r="17" spans="2:20" hidden="1" x14ac:dyDescent="0.2">
      <c r="B17" s="16" t="s">
        <v>123</v>
      </c>
      <c r="C17" s="162" t="e">
        <f>'FAC 2002-2018 RAIL'!#REF!</f>
        <v>#REF!</v>
      </c>
      <c r="D17" s="162" t="str">
        <f>'FAC 2002-2018 RAIL'!I55</f>
        <v>-</v>
      </c>
      <c r="E17" s="162"/>
      <c r="F17" s="162" t="str">
        <f>'FAC 2002-2018 RAIL'!I117</f>
        <v>-</v>
      </c>
      <c r="G17" s="162" t="e">
        <f>'FAC 2002-2018 RAIL'!#REF!</f>
        <v>#REF!</v>
      </c>
      <c r="H17" s="162">
        <f>'FAC 2002-2018 RAIL'!AE55</f>
        <v>-4.9383436046080816E-2</v>
      </c>
      <c r="I17" s="162"/>
      <c r="J17" s="162">
        <f>'FAC 2002-2018 RAIL'!AE117</f>
        <v>-4.7983164072743098E-2</v>
      </c>
      <c r="L17" s="16" t="s">
        <v>123</v>
      </c>
      <c r="M17" s="162" t="str">
        <f>'FAC 2012-2018 RAIL'!I24</f>
        <v>-</v>
      </c>
      <c r="N17" s="162" t="str">
        <f>'FAC 2012-2018 RAIL'!I55</f>
        <v>-</v>
      </c>
      <c r="O17" s="162"/>
      <c r="P17" s="162" t="str">
        <f>'FAC 2012-2018 RAIL'!I117</f>
        <v>-</v>
      </c>
      <c r="Q17" s="162">
        <f>'FAC 2012-2018 RAIL'!AE24</f>
        <v>-2.339102465745559E-2</v>
      </c>
      <c r="R17" s="162">
        <f>'FAC 2012-2018 RAIL'!AE55</f>
        <v>-1.8924380444792714E-2</v>
      </c>
      <c r="S17" s="162"/>
      <c r="T17" s="162">
        <f>'FAC 2012-2018 RAIL'!AE117</f>
        <v>-3.8516386542715851E-2</v>
      </c>
    </row>
    <row r="18" spans="2:20" x14ac:dyDescent="0.2">
      <c r="B18" s="37" t="s">
        <v>122</v>
      </c>
      <c r="C18" s="161" t="str">
        <f>'FAC 2002-2018 RAIL'!I23</f>
        <v>-</v>
      </c>
      <c r="D18" s="161" t="e">
        <f>'FAC 2002-2018 RAIL'!#REF!</f>
        <v>#REF!</v>
      </c>
      <c r="E18" s="161"/>
      <c r="F18" s="161" t="e">
        <f>'FAC 2002-2018 RAIL'!#REF!</f>
        <v>#REF!</v>
      </c>
      <c r="G18" s="161">
        <f>'FAC 2002-2018 RAIL'!AE23</f>
        <v>2.8925692316919601E-5</v>
      </c>
      <c r="H18" s="161" t="e">
        <f>'FAC 2002-2018 RAIL'!#REF!</f>
        <v>#REF!</v>
      </c>
      <c r="I18" s="161"/>
      <c r="J18" s="161" t="e">
        <f>'FAC 2002-2018 RAIL'!#REF!</f>
        <v>#REF!</v>
      </c>
      <c r="L18" s="37" t="s">
        <v>122</v>
      </c>
      <c r="M18" s="161" t="e">
        <f>'FAC 2012-2018 RAIL'!#REF!</f>
        <v>#REF!</v>
      </c>
      <c r="N18" s="161" t="e">
        <f>'FAC 2012-2018 RAIL'!#REF!</f>
        <v>#REF!</v>
      </c>
      <c r="O18" s="161"/>
      <c r="P18" s="161" t="e">
        <f>'FAC 2012-2018 RAIL'!#REF!</f>
        <v>#REF!</v>
      </c>
      <c r="Q18" s="161" t="e">
        <f>'FAC 2012-2018 RAIL'!#REF!</f>
        <v>#REF!</v>
      </c>
      <c r="R18" s="161" t="e">
        <f>'FAC 2012-2018 RAIL'!#REF!</f>
        <v>#REF!</v>
      </c>
      <c r="S18" s="161"/>
      <c r="T18" s="161" t="e">
        <f>'FAC 2012-2018 RAIL'!#REF!</f>
        <v>#REF!</v>
      </c>
    </row>
    <row r="19" spans="2:20" x14ac:dyDescent="0.2">
      <c r="B19" s="16" t="s">
        <v>123</v>
      </c>
      <c r="C19" s="162" t="str">
        <f>'FAC 2002-2018 RAIL'!I24</f>
        <v>-</v>
      </c>
      <c r="D19" s="162" t="e">
        <f>'FAC 2002-2018 RAIL'!#REF!</f>
        <v>#REF!</v>
      </c>
      <c r="E19" s="162"/>
      <c r="F19" s="162" t="e">
        <f>'FAC 2002-2018 RAIL'!#REF!</f>
        <v>#REF!</v>
      </c>
      <c r="G19" s="162">
        <f>'FAC 2002-2018 RAIL'!AE24</f>
        <v>-3.2284747051736291E-2</v>
      </c>
      <c r="H19" s="162" t="e">
        <f>'FAC 2002-2018 RAIL'!#REF!</f>
        <v>#REF!</v>
      </c>
      <c r="I19" s="162"/>
      <c r="J19" s="162" t="e">
        <f>'FAC 2002-2018 RAIL'!#REF!</f>
        <v>#REF!</v>
      </c>
      <c r="L19" s="16" t="s">
        <v>123</v>
      </c>
      <c r="M19" s="162" t="e">
        <f>'FAC 2012-2018 RAIL'!#REF!</f>
        <v>#REF!</v>
      </c>
      <c r="N19" s="162" t="e">
        <f>'FAC 2012-2018 RAIL'!#REF!</f>
        <v>#REF!</v>
      </c>
      <c r="O19" s="162"/>
      <c r="P19" s="162" t="e">
        <f>'FAC 2012-2018 RAIL'!#REF!</f>
        <v>#REF!</v>
      </c>
      <c r="Q19" s="162" t="e">
        <f>'FAC 2012-2018 RAIL'!#REF!</f>
        <v>#REF!</v>
      </c>
      <c r="R19" s="162" t="e">
        <f>'FAC 2012-2018 RAIL'!#REF!</f>
        <v>#REF!</v>
      </c>
      <c r="S19" s="162"/>
      <c r="T19" s="162" t="e">
        <f>'FAC 2012-2018 RAIL'!#REF!</f>
        <v>#REF!</v>
      </c>
    </row>
    <row r="20" spans="2:20" x14ac:dyDescent="0.2">
      <c r="B20" s="56" t="s">
        <v>131</v>
      </c>
      <c r="C20" s="163"/>
      <c r="D20" s="163"/>
      <c r="E20" s="163"/>
      <c r="F20" s="163"/>
      <c r="G20" s="163">
        <f>'FAC 2002-2018 RAIL'!AE25</f>
        <v>5.9007961633558141E-2</v>
      </c>
      <c r="H20" s="163">
        <f>'FAC 2002-2018 RAIL'!AE56</f>
        <v>0.76792778328355937</v>
      </c>
      <c r="I20" s="163"/>
      <c r="J20" s="163">
        <f>'FAC 2002-2018 RAIL'!AE118</f>
        <v>0</v>
      </c>
      <c r="L20" s="56" t="s">
        <v>131</v>
      </c>
      <c r="M20" s="163"/>
      <c r="N20" s="163"/>
      <c r="O20" s="163"/>
      <c r="P20" s="163"/>
      <c r="Q20" s="163">
        <f>'FAC 2012-2018 RAIL'!AE25</f>
        <v>1.7242665896918599E-2</v>
      </c>
      <c r="R20" s="163">
        <f>'FAC 2012-2018 RAIL'!AE56</f>
        <v>1.9118460617773114E-2</v>
      </c>
      <c r="S20" s="163"/>
      <c r="T20" s="163">
        <f>'FAC 2012-2018 RAIL'!AE118</f>
        <v>0</v>
      </c>
    </row>
    <row r="21" spans="2:20" hidden="1" x14ac:dyDescent="0.2">
      <c r="B21" s="37"/>
      <c r="C21" s="161"/>
      <c r="D21" s="161"/>
      <c r="E21" s="161"/>
      <c r="F21" s="161"/>
      <c r="G21" s="161">
        <f>'FAC 2002-2018 RAIL'!AE26</f>
        <v>0</v>
      </c>
      <c r="H21" s="161">
        <f>'FAC 2002-2018 RAIL'!AE57</f>
        <v>0</v>
      </c>
      <c r="I21" s="161"/>
      <c r="J21" s="161">
        <f>'FAC 2002-2018 RAIL'!AE119</f>
        <v>0</v>
      </c>
      <c r="L21" s="37"/>
      <c r="M21" s="161"/>
      <c r="N21" s="161"/>
      <c r="O21" s="161"/>
      <c r="P21" s="161"/>
      <c r="Q21" s="161">
        <f>'FAC 2012-2018 RAIL'!AE26</f>
        <v>0</v>
      </c>
      <c r="R21" s="161">
        <f>'FAC 2012-2018 RAIL'!AE57</f>
        <v>0</v>
      </c>
      <c r="S21" s="161"/>
      <c r="T21" s="161">
        <f>'FAC 2012-2018 RAIL'!AE119</f>
        <v>0</v>
      </c>
    </row>
    <row r="22" spans="2:20" x14ac:dyDescent="0.2">
      <c r="B22" s="37" t="s">
        <v>67</v>
      </c>
      <c r="C22" s="161"/>
      <c r="D22" s="161"/>
      <c r="E22" s="161"/>
      <c r="F22" s="161"/>
      <c r="G22" s="161">
        <f>'FAC 2002-2018 RAIL'!AE27</f>
        <v>0.27646955154050562</v>
      </c>
      <c r="H22" s="161">
        <f>'FAC 2002-2018 RAIL'!AE58</f>
        <v>1.7328696603460343</v>
      </c>
      <c r="I22" s="161"/>
      <c r="J22" s="161">
        <f>'FAC 2002-2018 RAIL'!AE120</f>
        <v>-3.2081940721844414E-2</v>
      </c>
      <c r="L22" s="37" t="s">
        <v>67</v>
      </c>
      <c r="M22" s="161"/>
      <c r="N22" s="161"/>
      <c r="O22" s="161"/>
      <c r="P22" s="161"/>
      <c r="Q22" s="161">
        <f>'FAC 2012-2018 RAIL'!AE27</f>
        <v>-7.3692483403899792E-2</v>
      </c>
      <c r="R22" s="161">
        <f>'FAC 2012-2018 RAIL'!AE58</f>
        <v>6.395824226741785E-2</v>
      </c>
      <c r="S22" s="161"/>
      <c r="T22" s="161">
        <f>'FAC 2012-2018 RAIL'!AE120</f>
        <v>-0.19035396759516229</v>
      </c>
    </row>
    <row r="23" spans="2:20" hidden="1" x14ac:dyDescent="0.2">
      <c r="B23" s="14" t="s">
        <v>34</v>
      </c>
      <c r="C23" s="161"/>
      <c r="D23" s="161"/>
      <c r="E23" s="161"/>
      <c r="F23" s="161"/>
      <c r="G23" s="161">
        <f>'FAC 2002-2018 RAIL'!AE28</f>
        <v>0</v>
      </c>
      <c r="H23" s="161">
        <f>'FAC 2002-2018 RAIL'!AE59</f>
        <v>0</v>
      </c>
      <c r="I23" s="161"/>
      <c r="J23" s="161">
        <f>'FAC 2002-2018 RAIL'!AE121</f>
        <v>0</v>
      </c>
      <c r="L23" s="14" t="s">
        <v>34</v>
      </c>
      <c r="M23" s="161"/>
      <c r="N23" s="161"/>
      <c r="O23" s="161"/>
      <c r="P23" s="161"/>
      <c r="Q23" s="161">
        <f>'FAC 2012-2018 RAIL'!AE28</f>
        <v>0</v>
      </c>
      <c r="R23" s="161">
        <f>'FAC 2012-2018 RAIL'!AE59</f>
        <v>0</v>
      </c>
      <c r="S23" s="161"/>
      <c r="T23" s="161">
        <f>'FAC 2012-2018 RAIL'!AE121</f>
        <v>0</v>
      </c>
    </row>
    <row r="24" spans="2:20" ht="17" thickBot="1" x14ac:dyDescent="0.25">
      <c r="B24" s="17" t="s">
        <v>71</v>
      </c>
      <c r="C24" s="164"/>
      <c r="D24" s="164"/>
      <c r="E24" s="164"/>
      <c r="F24" s="164"/>
      <c r="G24" s="164">
        <f>'FAC 2002-2018 RAIL'!AE29</f>
        <v>-5.6397991119471691E-2</v>
      </c>
      <c r="H24" s="164">
        <f>'FAC 2002-2018 RAIL'!AE60</f>
        <v>-0.5825322510931441</v>
      </c>
      <c r="I24" s="164"/>
      <c r="J24" s="164">
        <f>'FAC 2002-2018 RAIL'!AE122</f>
        <v>0.52380543670556223</v>
      </c>
      <c r="L24" s="17" t="s">
        <v>71</v>
      </c>
      <c r="M24" s="164"/>
      <c r="N24" s="164"/>
      <c r="O24" s="164"/>
      <c r="P24" s="164"/>
      <c r="Q24" s="164">
        <f>'FAC 2012-2018 RAIL'!AE29</f>
        <v>4.4320723391019348E-2</v>
      </c>
      <c r="R24" s="164">
        <f>'FAC 2012-2018 RAIL'!AE60</f>
        <v>-8.2178846477632836E-2</v>
      </c>
      <c r="S24" s="164"/>
      <c r="T24" s="164">
        <f>'FAC 2012-2018 RAIL'!AE122</f>
        <v>0.22425478810997221</v>
      </c>
    </row>
    <row r="25" spans="2:20" ht="18" hidden="1" thickTop="1" thickBot="1" x14ac:dyDescent="0.25">
      <c r="B25" s="17" t="s">
        <v>127</v>
      </c>
      <c r="C25" s="165"/>
      <c r="D25" s="165"/>
      <c r="E25" s="165"/>
      <c r="F25" s="165"/>
      <c r="G25" s="165">
        <f>'FAC 2002-2018 RAIL'!AE30</f>
        <v>0.22007156042103393</v>
      </c>
      <c r="H25" s="165">
        <f>'FAC 2002-2018 RAIL'!AE61</f>
        <v>1.1503374092528902</v>
      </c>
      <c r="I25" s="165"/>
      <c r="J25" s="165">
        <f>'FAC 2002-2018 RAIL'!AE123</f>
        <v>0.49172349598371778</v>
      </c>
      <c r="L25" s="17" t="s">
        <v>127</v>
      </c>
      <c r="M25" s="165"/>
      <c r="N25" s="165"/>
      <c r="O25" s="165"/>
      <c r="P25" s="165"/>
      <c r="Q25" s="165">
        <f>'FAC 2012-2018 RAIL'!AE30</f>
        <v>-2.9371760012880443E-2</v>
      </c>
      <c r="R25" s="165">
        <f>'FAC 2012-2018 RAIL'!AE61</f>
        <v>-1.8220604210214986E-2</v>
      </c>
      <c r="S25" s="165"/>
      <c r="T25" s="165">
        <f>'FAC 2012-2018 RAIL'!AE123</f>
        <v>3.3900820514809915E-2</v>
      </c>
    </row>
    <row r="26" spans="2:20" ht="18" thickTop="1" thickBot="1" x14ac:dyDescent="0.25">
      <c r="B26" s="145" t="s">
        <v>134</v>
      </c>
      <c r="C26" s="165"/>
      <c r="D26" s="165"/>
      <c r="E26" s="165"/>
      <c r="F26" s="165"/>
      <c r="G26" s="165">
        <f>'FAC 2002-2018 RAIL'!AE31</f>
        <v>0.22007156042103393</v>
      </c>
      <c r="H26" s="165">
        <f>'FAC 2002-2018 RAIL'!AE62</f>
        <v>1.1503374092528902</v>
      </c>
      <c r="I26" s="165"/>
      <c r="J26" s="165">
        <f>'FAC 2002-2018 RAIL'!AE124</f>
        <v>0.49172349598371778</v>
      </c>
      <c r="L26" s="145" t="s">
        <v>134</v>
      </c>
      <c r="M26" s="165"/>
      <c r="N26" s="165"/>
      <c r="O26" s="165"/>
      <c r="P26" s="165"/>
      <c r="Q26" s="165">
        <f>'FAC 2012-2018 RAIL'!AE31</f>
        <v>-2.9371760012880443E-2</v>
      </c>
      <c r="R26" s="165">
        <f>'FAC 2012-2018 RAIL'!AE62</f>
        <v>-1.8220604210214986E-2</v>
      </c>
      <c r="S26" s="165"/>
      <c r="T26" s="165">
        <f>'FAC 2012-2018 RAIL'!AE124</f>
        <v>3.3900820514809915E-2</v>
      </c>
    </row>
    <row r="27" spans="2:20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0EE8-51D1-4764-8AFC-AD6071841599}">
  <dimension ref="A1:AH125"/>
  <sheetViews>
    <sheetView showGridLines="0" tabSelected="1" workbookViewId="0">
      <selection activeCell="D24" sqref="D1:D1048576"/>
    </sheetView>
  </sheetViews>
  <sheetFormatPr baseColWidth="10" defaultColWidth="11" defaultRowHeight="14" x14ac:dyDescent="0.2"/>
  <cols>
    <col min="1" max="1" width="11" style="18"/>
    <col min="2" max="2" width="26.832031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9.5" style="20" hidden="1" customWidth="1"/>
    <col min="31" max="31" width="11.6640625" style="20" customWidth="1"/>
    <col min="32" max="32" width="11" style="18"/>
    <col min="33" max="16384" width="11" style="20"/>
  </cols>
  <sheetData>
    <row r="1" spans="1:32" ht="15" x14ac:dyDescent="0.2">
      <c r="B1" s="19" t="s">
        <v>102</v>
      </c>
      <c r="C1" s="20">
        <v>2002</v>
      </c>
    </row>
    <row r="2" spans="1:32" ht="15" x14ac:dyDescent="0.2">
      <c r="B2" s="19" t="s">
        <v>103</v>
      </c>
      <c r="C2" s="20">
        <v>2018</v>
      </c>
    </row>
    <row r="3" spans="1:32" ht="15" x14ac:dyDescent="0.2">
      <c r="B3" s="23" t="s">
        <v>65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2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ht="15" x14ac:dyDescent="0.2">
      <c r="B6" s="30" t="s">
        <v>69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5" thickTop="1" x14ac:dyDescent="0.2">
      <c r="B8" s="156"/>
      <c r="C8" s="157"/>
      <c r="D8" s="157"/>
      <c r="E8" s="157"/>
      <c r="F8" s="157"/>
      <c r="G8" s="171" t="s">
        <v>128</v>
      </c>
      <c r="H8" s="171"/>
      <c r="I8" s="17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71" t="s">
        <v>135</v>
      </c>
      <c r="AD8" s="171"/>
      <c r="AE8" s="171"/>
    </row>
    <row r="9" spans="1:32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39">
        <f>$C$1</f>
        <v>2002</v>
      </c>
      <c r="H9" s="39">
        <f>$C$2</f>
        <v>2018</v>
      </c>
      <c r="I9" s="39" t="s">
        <v>62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133</v>
      </c>
      <c r="AD9" s="39" t="s">
        <v>64</v>
      </c>
      <c r="AE9" s="39" t="s">
        <v>62</v>
      </c>
    </row>
    <row r="10" spans="1:32" s="21" customFormat="1" ht="13" hidden="1" customHeight="1" x14ac:dyDescent="0.2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t="13" hidden="1" customHeight="1" x14ac:dyDescent="0.2">
      <c r="B11" s="37"/>
      <c r="C11" s="40"/>
      <c r="D11" s="12"/>
      <c r="E11" s="12"/>
      <c r="F11" s="12"/>
      <c r="G11" s="12" t="str">
        <f>CONCATENATE($C6,"_",$C7,"_",G9)</f>
        <v>0_1_2002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0_1_2003</v>
      </c>
      <c r="N11" s="12" t="str">
        <f t="shared" ref="N11:AB11" si="0">IF($G9+N10&gt;$H9,0,CONCATENATE($C6,"_",$C7,"_",$G9+N10))</f>
        <v>0_1_2004</v>
      </c>
      <c r="O11" s="12" t="str">
        <f t="shared" si="0"/>
        <v>0_1_2005</v>
      </c>
      <c r="P11" s="12" t="str">
        <f t="shared" si="0"/>
        <v>0_1_2006</v>
      </c>
      <c r="Q11" s="12" t="str">
        <f t="shared" si="0"/>
        <v>0_1_2007</v>
      </c>
      <c r="R11" s="12" t="str">
        <f t="shared" si="0"/>
        <v>0_1_2008</v>
      </c>
      <c r="S11" s="12" t="str">
        <f t="shared" si="0"/>
        <v>0_1_2009</v>
      </c>
      <c r="T11" s="12" t="str">
        <f t="shared" si="0"/>
        <v>0_1_2010</v>
      </c>
      <c r="U11" s="12" t="str">
        <f t="shared" si="0"/>
        <v>0_1_2011</v>
      </c>
      <c r="V11" s="12" t="str">
        <f t="shared" si="0"/>
        <v>0_1_2012</v>
      </c>
      <c r="W11" s="12" t="str">
        <f t="shared" si="0"/>
        <v>0_1_2013</v>
      </c>
      <c r="X11" s="12" t="str">
        <f t="shared" si="0"/>
        <v>0_1_2014</v>
      </c>
      <c r="Y11" s="12" t="str">
        <f t="shared" si="0"/>
        <v>0_1_2015</v>
      </c>
      <c r="Z11" s="12" t="str">
        <f t="shared" si="0"/>
        <v>0_1_2016</v>
      </c>
      <c r="AA11" s="12" t="str">
        <f t="shared" si="0"/>
        <v>0_1_2017</v>
      </c>
      <c r="AB11" s="12" t="str">
        <f t="shared" si="0"/>
        <v>0_1_2018</v>
      </c>
      <c r="AC11" s="12"/>
      <c r="AD11" s="12"/>
      <c r="AE11" s="12"/>
    </row>
    <row r="12" spans="1:32" ht="13" hidden="1" customHeight="1" x14ac:dyDescent="0.2">
      <c r="B12" s="37"/>
      <c r="C12" s="40"/>
      <c r="D12" s="12"/>
      <c r="E12" s="12"/>
      <c r="F12" s="12" t="s">
        <v>63</v>
      </c>
      <c r="G12" s="41"/>
      <c r="H12" s="41"/>
      <c r="I12" s="40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ht="15" x14ac:dyDescent="0.2">
      <c r="A13" s="12"/>
      <c r="B13" s="37" t="s">
        <v>95</v>
      </c>
      <c r="C13" s="40" t="s">
        <v>31</v>
      </c>
      <c r="D13" s="12" t="s">
        <v>9</v>
      </c>
      <c r="E13" s="85">
        <v>0.77910000000000001</v>
      </c>
      <c r="F13" s="12">
        <f>MATCH($D13,FAC_TOTALS_APTA!$A$2:$BO$2,)</f>
        <v>11</v>
      </c>
      <c r="G13" s="41">
        <f>VLOOKUP(G11,FAC_TOTALS_APTA!$A$4:$BO$120,$F13,FALSE)</f>
        <v>0</v>
      </c>
      <c r="H13" s="41">
        <f>VLOOKUP(H11,FAC_TOTALS_APTA!$A$4:$BO$120,$F13,FALSE)</f>
        <v>50932923.332741298</v>
      </c>
      <c r="I13" s="43" t="str">
        <f>IFERROR(H13/G13-1,"-")</f>
        <v>-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62259281.325443402</v>
      </c>
      <c r="N13" s="41">
        <f>IF(N11=0,0,VLOOKUP(N11,FAC_TOTALS_APTA!$A$4:$BO$120,$L13,FALSE))</f>
        <v>11318040.1842291</v>
      </c>
      <c r="O13" s="41">
        <f>IF(O11=0,0,VLOOKUP(O11,FAC_TOTALS_APTA!$A$4:$BO$120,$L13,FALSE))</f>
        <v>-44701511.3677812</v>
      </c>
      <c r="P13" s="41">
        <f>IF(P11=0,0,VLOOKUP(P11,FAC_TOTALS_APTA!$A$4:$BO$120,$L13,FALSE))</f>
        <v>15981090.6113727</v>
      </c>
      <c r="Q13" s="41">
        <f>IF(Q11=0,0,VLOOKUP(Q11,FAC_TOTALS_APTA!$A$4:$BO$120,$L13,FALSE))</f>
        <v>35764353.403019898</v>
      </c>
      <c r="R13" s="41">
        <f>IF(R11=0,0,VLOOKUP(R11,FAC_TOTALS_APTA!$A$4:$BO$120,$L13,FALSE))</f>
        <v>28864514.527073499</v>
      </c>
      <c r="S13" s="41">
        <f>IF(S11=0,0,VLOOKUP(S11,FAC_TOTALS_APTA!$A$4:$BO$120,$L13,FALSE))</f>
        <v>-5238683.7843382396</v>
      </c>
      <c r="T13" s="41">
        <f>IF(T11=0,0,VLOOKUP(T11,FAC_TOTALS_APTA!$A$4:$BO$120,$L13,FALSE))</f>
        <v>-66960638.010540299</v>
      </c>
      <c r="U13" s="41">
        <f>IF(U11=0,0,VLOOKUP(U11,FAC_TOTALS_APTA!$A$4:$BO$120,$L13,FALSE))</f>
        <v>-34826290.6286771</v>
      </c>
      <c r="V13" s="41">
        <f>IF(V11=0,0,VLOOKUP(V11,FAC_TOTALS_APTA!$A$4:$BO$120,$L13,FALSE))</f>
        <v>-7781698.8599057104</v>
      </c>
      <c r="W13" s="41">
        <f>IF(W11=0,0,VLOOKUP(W11,FAC_TOTALS_APTA!$A$4:$BO$120,$L13,FALSE))</f>
        <v>29082401.894110899</v>
      </c>
      <c r="X13" s="41">
        <f>IF(X11=0,0,VLOOKUP(X11,FAC_TOTALS_APTA!$A$4:$BO$120,$L13,FALSE))</f>
        <v>6843136.1697519803</v>
      </c>
      <c r="Y13" s="41">
        <f>IF(Y11=0,0,VLOOKUP(Y11,FAC_TOTALS_APTA!$A$4:$BO$120,$L13,FALSE))</f>
        <v>29374667.986852799</v>
      </c>
      <c r="Z13" s="41">
        <f>IF(Z11=0,0,VLOOKUP(Z11,FAC_TOTALS_APTA!$A$4:$BO$120,$L13,FALSE))</f>
        <v>15838323.9889754</v>
      </c>
      <c r="AA13" s="41">
        <f>IF(AA11=0,0,VLOOKUP(AA11,FAC_TOTALS_APTA!$A$4:$BO$120,$L13,FALSE))</f>
        <v>13376396.7894061</v>
      </c>
      <c r="AB13" s="41">
        <f>IF(AB11=0,0,VLOOKUP(AB11,FAC_TOTALS_APTA!$A$4:$BO$120,$L13,FALSE))</f>
        <v>5921358.7872957997</v>
      </c>
      <c r="AC13" s="45">
        <f>SUM(M13:AB13)</f>
        <v>95114743.01628907</v>
      </c>
      <c r="AD13" s="45">
        <f>AE13*G30</f>
        <v>101192956.62876134</v>
      </c>
      <c r="AE13" s="46">
        <f>AC13/G28</f>
        <v>5.7448251199148509E-2</v>
      </c>
      <c r="AF13" s="12"/>
    </row>
    <row r="14" spans="1:32" s="21" customFormat="1" ht="15" x14ac:dyDescent="0.2">
      <c r="A14" s="12"/>
      <c r="B14" s="37" t="s">
        <v>129</v>
      </c>
      <c r="C14" s="40" t="s">
        <v>31</v>
      </c>
      <c r="D14" s="12" t="s">
        <v>23</v>
      </c>
      <c r="E14" s="85">
        <v>-0.3624</v>
      </c>
      <c r="F14" s="12">
        <f>MATCH($D14,FAC_TOTALS_APTA!$A$2:$BO$2,)</f>
        <v>12</v>
      </c>
      <c r="G14" s="84">
        <f>VLOOKUP(G11,FAC_TOTALS_APTA!$A$4:$BO$120,$F14,FALSE)</f>
        <v>0</v>
      </c>
      <c r="H14" s="84">
        <f>VLOOKUP(H11,FAC_TOTALS_APTA!$A$4:$BO$120,$F14,FALSE)</f>
        <v>1.05086007553822</v>
      </c>
      <c r="I14" s="43" t="str">
        <f t="shared" ref="I14:I24" si="1">IFERROR(H14/G14-1,"-")</f>
        <v>-</v>
      </c>
      <c r="J14" s="44" t="str">
        <f t="shared" ref="J14:J24" si="2">IF(C14="Log","_log","")</f>
        <v>_log</v>
      </c>
      <c r="K14" s="44" t="str">
        <f t="shared" ref="K14:K24" si="3">CONCATENATE(D14,J14,"_FAC")</f>
        <v>FARE_per_UPT_2018_log_FAC</v>
      </c>
      <c r="L14" s="12">
        <f>MATCH($K14,FAC_TOTALS_APTA!$A$2:$BM$2,)</f>
        <v>27</v>
      </c>
      <c r="M14" s="41">
        <f>IF(M11=0,0,VLOOKUP(M11,FAC_TOTALS_APTA!$A$4:$BO$120,$L14,FALSE))</f>
        <v>15754416.9051848</v>
      </c>
      <c r="N14" s="41">
        <f>IF(N11=0,0,VLOOKUP(N11,FAC_TOTALS_APTA!$A$4:$BO$120,$L14,FALSE))</f>
        <v>-9645827.3257122599</v>
      </c>
      <c r="O14" s="41">
        <f>IF(O11=0,0,VLOOKUP(O11,FAC_TOTALS_APTA!$A$4:$BO$120,$L14,FALSE))</f>
        <v>924589.88269896002</v>
      </c>
      <c r="P14" s="41">
        <f>IF(P11=0,0,VLOOKUP(P11,FAC_TOTALS_APTA!$A$4:$BO$120,$L14,FALSE))</f>
        <v>1746308.9775097601</v>
      </c>
      <c r="Q14" s="41">
        <f>IF(Q11=0,0,VLOOKUP(Q11,FAC_TOTALS_APTA!$A$4:$BO$120,$L14,FALSE))</f>
        <v>-10836412.857400101</v>
      </c>
      <c r="R14" s="41">
        <f>IF(R11=0,0,VLOOKUP(R11,FAC_TOTALS_APTA!$A$4:$BO$120,$L14,FALSE))</f>
        <v>14946703.289920701</v>
      </c>
      <c r="S14" s="41">
        <f>IF(S11=0,0,VLOOKUP(S11,FAC_TOTALS_APTA!$A$4:$BO$120,$L14,FALSE))</f>
        <v>-32684183.214671601</v>
      </c>
      <c r="T14" s="41">
        <f>IF(T11=0,0,VLOOKUP(T11,FAC_TOTALS_APTA!$A$4:$BO$120,$L14,FALSE))</f>
        <v>-8699794.6169863399</v>
      </c>
      <c r="U14" s="41">
        <f>IF(U11=0,0,VLOOKUP(U11,FAC_TOTALS_APTA!$A$4:$BO$120,$L14,FALSE))</f>
        <v>-326081.13112379698</v>
      </c>
      <c r="V14" s="41">
        <f>IF(V11=0,0,VLOOKUP(V11,FAC_TOTALS_APTA!$A$4:$BO$120,$L14,FALSE))</f>
        <v>-5426931.4318376603</v>
      </c>
      <c r="W14" s="41">
        <f>IF(W11=0,0,VLOOKUP(W11,FAC_TOTALS_APTA!$A$4:$BO$120,$L14,FALSE))</f>
        <v>-9702200.6289824601</v>
      </c>
      <c r="X14" s="41">
        <f>IF(X11=0,0,VLOOKUP(X11,FAC_TOTALS_APTA!$A$4:$BO$120,$L14,FALSE))</f>
        <v>128419.092422346</v>
      </c>
      <c r="Y14" s="41">
        <f>IF(Y11=0,0,VLOOKUP(Y11,FAC_TOTALS_APTA!$A$4:$BO$120,$L14,FALSE))</f>
        <v>-5329693.85117702</v>
      </c>
      <c r="Z14" s="41">
        <f>IF(Z11=0,0,VLOOKUP(Z11,FAC_TOTALS_APTA!$A$4:$BO$120,$L14,FALSE))</f>
        <v>-6149443.5548030902</v>
      </c>
      <c r="AA14" s="41">
        <f>IF(AA11=0,0,VLOOKUP(AA11,FAC_TOTALS_APTA!$A$4:$BO$120,$L14,FALSE))</f>
        <v>10534946.473207399</v>
      </c>
      <c r="AB14" s="41">
        <f>IF(AB11=0,0,VLOOKUP(AB11,FAC_TOTALS_APTA!$A$4:$BO$120,$L14,FALSE))</f>
        <v>8940840.9122951403</v>
      </c>
      <c r="AC14" s="45">
        <f t="shared" ref="AC14:AC24" si="4">SUM(M14:AB14)</f>
        <v>-35824343.079455227</v>
      </c>
      <c r="AD14" s="45">
        <f>AE14*G30</f>
        <v>-38113662.304405779</v>
      </c>
      <c r="AE14" s="46">
        <f>AC14/G28</f>
        <v>-2.1637506394992484E-2</v>
      </c>
      <c r="AF14" s="12"/>
    </row>
    <row r="15" spans="1:32" s="21" customFormat="1" ht="15" x14ac:dyDescent="0.2">
      <c r="A15" s="12"/>
      <c r="B15" s="37" t="s">
        <v>125</v>
      </c>
      <c r="C15" s="40" t="s">
        <v>31</v>
      </c>
      <c r="D15" s="12" t="s">
        <v>11</v>
      </c>
      <c r="E15" s="85">
        <v>0.36709999999999998</v>
      </c>
      <c r="F15" s="12">
        <f>MATCH($D15,FAC_TOTALS_APTA!$A$2:$BO$2,)</f>
        <v>13</v>
      </c>
      <c r="G15" s="41">
        <f>VLOOKUP(G11,FAC_TOTALS_APTA!$A$4:$BO$120,$F15,FALSE)</f>
        <v>0</v>
      </c>
      <c r="H15" s="41">
        <f>VLOOKUP(H11,FAC_TOTALS_APTA!$A$4:$BO$120,$F15,FALSE)</f>
        <v>8524733.0013939701</v>
      </c>
      <c r="I15" s="43" t="str">
        <f t="shared" si="1"/>
        <v>-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12294855.4289678</v>
      </c>
      <c r="N15" s="41">
        <f>IF(N11=0,0,VLOOKUP(N11,FAC_TOTALS_APTA!$A$4:$BO$120,$L15,FALSE))</f>
        <v>16051434.8463061</v>
      </c>
      <c r="O15" s="41">
        <f>IF(O11=0,0,VLOOKUP(O11,FAC_TOTALS_APTA!$A$4:$BO$120,$L15,FALSE))</f>
        <v>16403488.1535205</v>
      </c>
      <c r="P15" s="41">
        <f>IF(P11=0,0,VLOOKUP(P11,FAC_TOTALS_APTA!$A$4:$BO$120,$L15,FALSE))</f>
        <v>20969268.503617998</v>
      </c>
      <c r="Q15" s="41">
        <f>IF(Q11=0,0,VLOOKUP(Q11,FAC_TOTALS_APTA!$A$4:$BO$120,$L15,FALSE))</f>
        <v>6607709.0355529999</v>
      </c>
      <c r="R15" s="41">
        <f>IF(R11=0,0,VLOOKUP(R11,FAC_TOTALS_APTA!$A$4:$BO$120,$L15,FALSE))</f>
        <v>4912703.7811249299</v>
      </c>
      <c r="S15" s="41">
        <f>IF(S11=0,0,VLOOKUP(S11,FAC_TOTALS_APTA!$A$4:$BO$120,$L15,FALSE))</f>
        <v>-1632733.98214117</v>
      </c>
      <c r="T15" s="41">
        <f>IF(T11=0,0,VLOOKUP(T11,FAC_TOTALS_APTA!$A$4:$BO$120,$L15,FALSE))</f>
        <v>1758287.3113180301</v>
      </c>
      <c r="U15" s="41">
        <f>IF(U11=0,0,VLOOKUP(U11,FAC_TOTALS_APTA!$A$4:$BO$120,$L15,FALSE))</f>
        <v>7642263.29671429</v>
      </c>
      <c r="V15" s="41">
        <f>IF(V11=0,0,VLOOKUP(V11,FAC_TOTALS_APTA!$A$4:$BO$120,$L15,FALSE))</f>
        <v>9320141.9364275709</v>
      </c>
      <c r="W15" s="41">
        <f>IF(W11=0,0,VLOOKUP(W11,FAC_TOTALS_APTA!$A$4:$BO$120,$L15,FALSE))</f>
        <v>8397225.6627320703</v>
      </c>
      <c r="X15" s="41">
        <f>IF(X11=0,0,VLOOKUP(X11,FAC_TOTALS_APTA!$A$4:$BO$120,$L15,FALSE))</f>
        <v>9953766.5000813697</v>
      </c>
      <c r="Y15" s="41">
        <f>IF(Y11=0,0,VLOOKUP(Y11,FAC_TOTALS_APTA!$A$4:$BO$120,$L15,FALSE))</f>
        <v>8881493.7796340995</v>
      </c>
      <c r="Z15" s="41">
        <f>IF(Z11=0,0,VLOOKUP(Z11,FAC_TOTALS_APTA!$A$4:$BO$120,$L15,FALSE))</f>
        <v>6688289.2919064704</v>
      </c>
      <c r="AA15" s="41">
        <f>IF(AA11=0,0,VLOOKUP(AA11,FAC_TOTALS_APTA!$A$4:$BO$120,$L15,FALSE))</f>
        <v>7820660.6638675099</v>
      </c>
      <c r="AB15" s="41">
        <f>IF(AB11=0,0,VLOOKUP(AB11,FAC_TOTALS_APTA!$A$4:$BO$120,$L15,FALSE))</f>
        <v>6361057.8738048105</v>
      </c>
      <c r="AC15" s="45">
        <f t="shared" si="4"/>
        <v>142429912.08343539</v>
      </c>
      <c r="AD15" s="45">
        <f>AE15*G30</f>
        <v>151531754.79461744</v>
      </c>
      <c r="AE15" s="46">
        <f>AC15/G28</f>
        <v>8.6026089207227832E-2</v>
      </c>
      <c r="AF15" s="12"/>
    </row>
    <row r="16" spans="1:32" s="21" customFormat="1" ht="15" x14ac:dyDescent="0.2">
      <c r="A16" s="12"/>
      <c r="B16" s="37" t="s">
        <v>126</v>
      </c>
      <c r="C16" s="40" t="s">
        <v>31</v>
      </c>
      <c r="D16" s="48" t="s">
        <v>22</v>
      </c>
      <c r="E16" s="85">
        <v>0.2283</v>
      </c>
      <c r="F16" s="12">
        <f>MATCH($D16,FAC_TOTALS_APTA!$A$2:$BO$2,)</f>
        <v>14</v>
      </c>
      <c r="G16" s="84">
        <f>VLOOKUP(G11,FAC_TOTALS_APTA!$A$4:$BO$120,$F16,FALSE)</f>
        <v>0</v>
      </c>
      <c r="H16" s="84">
        <f>VLOOKUP(H11,FAC_TOTALS_APTA!$A$4:$BO$120,$F16,FALSE)</f>
        <v>2.9351532866138901</v>
      </c>
      <c r="I16" s="43" t="str">
        <f t="shared" si="1"/>
        <v>-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36067101.736546703</v>
      </c>
      <c r="N16" s="41">
        <f>IF(N11=0,0,VLOOKUP(N11,FAC_TOTALS_APTA!$A$4:$BO$120,$L16,FALSE))</f>
        <v>40922412.0950455</v>
      </c>
      <c r="O16" s="41">
        <f>IF(O11=0,0,VLOOKUP(O11,FAC_TOTALS_APTA!$A$4:$BO$120,$L16,FALSE))</f>
        <v>53252545.3888833</v>
      </c>
      <c r="P16" s="41">
        <f>IF(P11=0,0,VLOOKUP(P11,FAC_TOTALS_APTA!$A$4:$BO$120,$L16,FALSE))</f>
        <v>30541476.774979599</v>
      </c>
      <c r="Q16" s="41">
        <f>IF(Q11=0,0,VLOOKUP(Q11,FAC_TOTALS_APTA!$A$4:$BO$120,$L16,FALSE))</f>
        <v>16817237.638187598</v>
      </c>
      <c r="R16" s="41">
        <f>IF(R11=0,0,VLOOKUP(R11,FAC_TOTALS_APTA!$A$4:$BO$120,$L16,FALSE))</f>
        <v>40375963.612669803</v>
      </c>
      <c r="S16" s="41">
        <f>IF(S11=0,0,VLOOKUP(S11,FAC_TOTALS_APTA!$A$4:$BO$120,$L16,FALSE))</f>
        <v>-108319943.152178</v>
      </c>
      <c r="T16" s="41">
        <f>IF(T11=0,0,VLOOKUP(T11,FAC_TOTALS_APTA!$A$4:$BO$120,$L16,FALSE))</f>
        <v>49894050.3363524</v>
      </c>
      <c r="U16" s="41">
        <f>IF(U11=0,0,VLOOKUP(U11,FAC_TOTALS_APTA!$A$4:$BO$120,$L16,FALSE))</f>
        <v>68921757.180921599</v>
      </c>
      <c r="V16" s="41">
        <f>IF(V11=0,0,VLOOKUP(V11,FAC_TOTALS_APTA!$A$4:$BO$120,$L16,FALSE))</f>
        <v>2203105.9479510998</v>
      </c>
      <c r="W16" s="41">
        <f>IF(W11=0,0,VLOOKUP(W11,FAC_TOTALS_APTA!$A$4:$BO$120,$L16,FALSE))</f>
        <v>-13967703.0474027</v>
      </c>
      <c r="X16" s="41">
        <f>IF(X11=0,0,VLOOKUP(X11,FAC_TOTALS_APTA!$A$4:$BO$120,$L16,FALSE))</f>
        <v>-18947711.028041702</v>
      </c>
      <c r="Y16" s="41">
        <f>IF(Y11=0,0,VLOOKUP(Y11,FAC_TOTALS_APTA!$A$4:$BO$120,$L16,FALSE))</f>
        <v>-97871788.4142766</v>
      </c>
      <c r="Z16" s="41">
        <f>IF(Z11=0,0,VLOOKUP(Z11,FAC_TOTALS_APTA!$A$4:$BO$120,$L16,FALSE))</f>
        <v>-35891576.086985499</v>
      </c>
      <c r="AA16" s="41">
        <f>IF(AA11=0,0,VLOOKUP(AA11,FAC_TOTALS_APTA!$A$4:$BO$120,$L16,FALSE))</f>
        <v>25421426.384713501</v>
      </c>
      <c r="AB16" s="41">
        <f>IF(AB11=0,0,VLOOKUP(AB11,FAC_TOTALS_APTA!$A$4:$BO$120,$L16,FALSE))</f>
        <v>28754323.723538801</v>
      </c>
      <c r="AC16" s="45">
        <f t="shared" si="4"/>
        <v>118172679.09090538</v>
      </c>
      <c r="AD16" s="45">
        <f>AE16*G30</f>
        <v>125724387.31083558</v>
      </c>
      <c r="AE16" s="46">
        <f>AC16/G28</f>
        <v>7.1374989176263295E-2</v>
      </c>
      <c r="AF16" s="12"/>
    </row>
    <row r="17" spans="1:32" s="21" customFormat="1" ht="15" x14ac:dyDescent="0.2">
      <c r="A17" s="12"/>
      <c r="B17" s="37" t="s">
        <v>130</v>
      </c>
      <c r="C17" s="40"/>
      <c r="D17" s="12" t="s">
        <v>12</v>
      </c>
      <c r="E17" s="85">
        <v>5.7999999999999996E-3</v>
      </c>
      <c r="F17" s="12">
        <f>MATCH($D17,FAC_TOTALS_APTA!$A$2:$BO$2,)</f>
        <v>15</v>
      </c>
      <c r="G17" s="47">
        <f>VLOOKUP(G11,FAC_TOTALS_APTA!$A$4:$BO$120,$F17,FALSE)</f>
        <v>0</v>
      </c>
      <c r="H17" s="47">
        <f>VLOOKUP(H11,FAC_TOTALS_APTA!$A$4:$BO$120,$F17,FALSE)</f>
        <v>9.6953657954319592</v>
      </c>
      <c r="I17" s="43" t="str">
        <f t="shared" si="1"/>
        <v>-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-883165.02447087795</v>
      </c>
      <c r="N17" s="41">
        <f>IF(N11=0,0,VLOOKUP(N11,FAC_TOTALS_APTA!$A$4:$BO$120,$L17,FALSE))</f>
        <v>-989715.38484912203</v>
      </c>
      <c r="O17" s="41">
        <f>IF(O11=0,0,VLOOKUP(O11,FAC_TOTALS_APTA!$A$4:$BO$120,$L17,FALSE))</f>
        <v>-1188367.9896987199</v>
      </c>
      <c r="P17" s="41">
        <f>IF(P11=0,0,VLOOKUP(P11,FAC_TOTALS_APTA!$A$4:$BO$120,$L17,FALSE))</f>
        <v>-750701.50594991702</v>
      </c>
      <c r="Q17" s="41">
        <f>IF(Q11=0,0,VLOOKUP(Q11,FAC_TOTALS_APTA!$A$4:$BO$120,$L17,FALSE))</f>
        <v>-2171306.0443703998</v>
      </c>
      <c r="R17" s="41">
        <f>IF(R11=0,0,VLOOKUP(R11,FAC_TOTALS_APTA!$A$4:$BO$120,$L17,FALSE))</f>
        <v>2064164.40965712</v>
      </c>
      <c r="S17" s="41">
        <f>IF(S11=0,0,VLOOKUP(S11,FAC_TOTALS_APTA!$A$4:$BO$120,$L17,FALSE))</f>
        <v>1836566.13542239</v>
      </c>
      <c r="T17" s="41">
        <f>IF(T11=0,0,VLOOKUP(T11,FAC_TOTALS_APTA!$A$4:$BO$120,$L17,FALSE))</f>
        <v>2050095.58202749</v>
      </c>
      <c r="U17" s="41">
        <f>IF(U11=0,0,VLOOKUP(U11,FAC_TOTALS_APTA!$A$4:$BO$120,$L17,FALSE))</f>
        <v>2977766.8834913601</v>
      </c>
      <c r="V17" s="41">
        <f>IF(V11=0,0,VLOOKUP(V11,FAC_TOTALS_APTA!$A$4:$BO$120,$L17,FALSE))</f>
        <v>-1015490.42218637</v>
      </c>
      <c r="W17" s="41">
        <f>IF(W11=0,0,VLOOKUP(W11,FAC_TOTALS_APTA!$A$4:$BO$120,$L17,FALSE))</f>
        <v>-3279976.3111777599</v>
      </c>
      <c r="X17" s="41">
        <f>IF(X11=0,0,VLOOKUP(X11,FAC_TOTALS_APTA!$A$4:$BO$120,$L17,FALSE))</f>
        <v>-837473.33876240905</v>
      </c>
      <c r="Y17" s="41">
        <f>IF(Y11=0,0,VLOOKUP(Y11,FAC_TOTALS_APTA!$A$4:$BO$120,$L17,FALSE))</f>
        <v>-424788.311666672</v>
      </c>
      <c r="Z17" s="41">
        <f>IF(Z11=0,0,VLOOKUP(Z11,FAC_TOTALS_APTA!$A$4:$BO$120,$L17,FALSE))</f>
        <v>-1712032.26548076</v>
      </c>
      <c r="AA17" s="41">
        <f>IF(AA11=0,0,VLOOKUP(AA11,FAC_TOTALS_APTA!$A$4:$BO$120,$L17,FALSE))</f>
        <v>-1385814.26711328</v>
      </c>
      <c r="AB17" s="41">
        <f>IF(AB11=0,0,VLOOKUP(AB11,FAC_TOTALS_APTA!$A$4:$BO$120,$L17,FALSE))</f>
        <v>-1370525.51280622</v>
      </c>
      <c r="AC17" s="45">
        <f t="shared" si="4"/>
        <v>-7080763.3679341488</v>
      </c>
      <c r="AD17" s="45">
        <f>AE17*G30</f>
        <v>-7533252.5502084652</v>
      </c>
      <c r="AE17" s="46">
        <f>AC17/G28</f>
        <v>-4.2767026408634286E-3</v>
      </c>
      <c r="AF17" s="12"/>
    </row>
    <row r="18" spans="1:32" s="21" customFormat="1" ht="15" x14ac:dyDescent="0.2">
      <c r="A18" s="12"/>
      <c r="B18" s="37" t="s">
        <v>124</v>
      </c>
      <c r="C18" s="40"/>
      <c r="D18" s="12" t="s">
        <v>13</v>
      </c>
      <c r="E18" s="85">
        <v>7.3000000000000001E-3</v>
      </c>
      <c r="F18" s="12">
        <f>MATCH($D18,FAC_TOTALS_APTA!$A$2:$BO$2,)</f>
        <v>16</v>
      </c>
      <c r="G18" s="84">
        <f>VLOOKUP(G11,FAC_TOTALS_APTA!$A$4:$BO$120,$F18,FALSE)</f>
        <v>0</v>
      </c>
      <c r="H18" s="84">
        <f>VLOOKUP(H11,FAC_TOTALS_APTA!$A$4:$BO$120,$F18,FALSE)</f>
        <v>41.0776550388548</v>
      </c>
      <c r="I18" s="43" t="str">
        <f t="shared" si="1"/>
        <v>-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-24689227.792910401</v>
      </c>
      <c r="N18" s="41">
        <f>IF(N11=0,0,VLOOKUP(N11,FAC_TOTALS_APTA!$A$4:$BO$120,$L18,FALSE))</f>
        <v>-24436408.3349609</v>
      </c>
      <c r="O18" s="41">
        <f>IF(O11=0,0,VLOOKUP(O11,FAC_TOTALS_APTA!$A$4:$BO$120,$L18,FALSE))</f>
        <v>-21863053.520446099</v>
      </c>
      <c r="P18" s="41">
        <f>IF(P11=0,0,VLOOKUP(P11,FAC_TOTALS_APTA!$A$4:$BO$120,$L18,FALSE))</f>
        <v>-24566729.896361001</v>
      </c>
      <c r="Q18" s="41">
        <f>IF(Q11=0,0,VLOOKUP(Q11,FAC_TOTALS_APTA!$A$4:$BO$120,$L18,FALSE))</f>
        <v>-8443739.8606177308</v>
      </c>
      <c r="R18" s="41">
        <f>IF(R11=0,0,VLOOKUP(R11,FAC_TOTALS_APTA!$A$4:$BO$120,$L18,FALSE))</f>
        <v>-10645472.3351088</v>
      </c>
      <c r="S18" s="41">
        <f>IF(S11=0,0,VLOOKUP(S11,FAC_TOTALS_APTA!$A$4:$BO$120,$L18,FALSE))</f>
        <v>-13704440.1044989</v>
      </c>
      <c r="T18" s="41">
        <f>IF(T11=0,0,VLOOKUP(T11,FAC_TOTALS_APTA!$A$4:$BO$120,$L18,FALSE))</f>
        <v>-6420335.6727005197</v>
      </c>
      <c r="U18" s="41">
        <f>IF(U11=0,0,VLOOKUP(U11,FAC_TOTALS_APTA!$A$4:$BO$120,$L18,FALSE))</f>
        <v>-10124288.501116199</v>
      </c>
      <c r="V18" s="41">
        <f>IF(V11=0,0,VLOOKUP(V11,FAC_TOTALS_APTA!$A$4:$BO$120,$L18,FALSE))</f>
        <v>-563487.54239598697</v>
      </c>
      <c r="W18" s="41">
        <f>IF(W11=0,0,VLOOKUP(W11,FAC_TOTALS_APTA!$A$4:$BO$120,$L18,FALSE))</f>
        <v>-329886.78090638103</v>
      </c>
      <c r="X18" s="41">
        <f>IF(X11=0,0,VLOOKUP(X11,FAC_TOTALS_APTA!$A$4:$BO$120,$L18,FALSE))</f>
        <v>-15009.050313050901</v>
      </c>
      <c r="Y18" s="41">
        <f>IF(Y11=0,0,VLOOKUP(Y11,FAC_TOTALS_APTA!$A$4:$BO$120,$L18,FALSE))</f>
        <v>473867.42955563701</v>
      </c>
      <c r="Z18" s="41">
        <f>IF(Z11=0,0,VLOOKUP(Z11,FAC_TOTALS_APTA!$A$4:$BO$120,$L18,FALSE))</f>
        <v>1420870.55639689</v>
      </c>
      <c r="AA18" s="41">
        <f>IF(AA11=0,0,VLOOKUP(AA11,FAC_TOTALS_APTA!$A$4:$BO$120,$L18,FALSE))</f>
        <v>422147.17916303402</v>
      </c>
      <c r="AB18" s="41">
        <f>IF(AB11=0,0,VLOOKUP(AB11,FAC_TOTALS_APTA!$A$4:$BO$120,$L18,FALSE))</f>
        <v>625402.81018320401</v>
      </c>
      <c r="AC18" s="45">
        <f t="shared" si="4"/>
        <v>-142859791.41703719</v>
      </c>
      <c r="AD18" s="45">
        <f>AE18*G30</f>
        <v>-151989105.14201123</v>
      </c>
      <c r="AE18" s="46">
        <f>AC18/G28</f>
        <v>-8.6285731562964943E-2</v>
      </c>
      <c r="AF18" s="12"/>
    </row>
    <row r="19" spans="1:32" s="21" customFormat="1" ht="15" x14ac:dyDescent="0.2">
      <c r="A19" s="12"/>
      <c r="B19" s="37" t="s">
        <v>119</v>
      </c>
      <c r="C19" s="40" t="s">
        <v>31</v>
      </c>
      <c r="D19" s="12" t="s">
        <v>21</v>
      </c>
      <c r="E19" s="85">
        <v>-0.25840000000000002</v>
      </c>
      <c r="F19" s="12">
        <f>MATCH($D19,FAC_TOTALS_APTA!$A$2:$BO$2,)</f>
        <v>17</v>
      </c>
      <c r="G19" s="41">
        <f>VLOOKUP(G11,FAC_TOTALS_APTA!$A$4:$BO$120,$F19,FALSE)</f>
        <v>0</v>
      </c>
      <c r="H19" s="41">
        <f>VLOOKUP(H11,FAC_TOTALS_APTA!$A$4:$BO$120,$F19,FALSE)</f>
        <v>38033.279523151803</v>
      </c>
      <c r="I19" s="43" t="str">
        <f t="shared" si="1"/>
        <v>-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9885094.3688172195</v>
      </c>
      <c r="N19" s="41">
        <f>IF(N11=0,0,VLOOKUP(N11,FAC_TOTALS_APTA!$A$4:$BO$120,$L19,FALSE))</f>
        <v>14326461.2921353</v>
      </c>
      <c r="O19" s="41">
        <f>IF(O11=0,0,VLOOKUP(O11,FAC_TOTALS_APTA!$A$4:$BO$120,$L19,FALSE))</f>
        <v>13102199.3660261</v>
      </c>
      <c r="P19" s="41">
        <f>IF(P11=0,0,VLOOKUP(P11,FAC_TOTALS_APTA!$A$4:$BO$120,$L19,FALSE))</f>
        <v>21024774.793625299</v>
      </c>
      <c r="Q19" s="41">
        <f>IF(Q11=0,0,VLOOKUP(Q11,FAC_TOTALS_APTA!$A$4:$BO$120,$L19,FALSE))</f>
        <v>-6953552.78706758</v>
      </c>
      <c r="R19" s="41">
        <f>IF(R11=0,0,VLOOKUP(R11,FAC_TOTALS_APTA!$A$4:$BO$120,$L19,FALSE))</f>
        <v>-269351.79614709498</v>
      </c>
      <c r="S19" s="41">
        <f>IF(S11=0,0,VLOOKUP(S11,FAC_TOTALS_APTA!$A$4:$BO$120,$L19,FALSE))</f>
        <v>25517399.353976</v>
      </c>
      <c r="T19" s="41">
        <f>IF(T11=0,0,VLOOKUP(T11,FAC_TOTALS_APTA!$A$4:$BO$120,$L19,FALSE))</f>
        <v>12973818.4698621</v>
      </c>
      <c r="U19" s="41">
        <f>IF(U11=0,0,VLOOKUP(U11,FAC_TOTALS_APTA!$A$4:$BO$120,$L19,FALSE))</f>
        <v>7316747.57007429</v>
      </c>
      <c r="V19" s="41">
        <f>IF(V11=0,0,VLOOKUP(V11,FAC_TOTALS_APTA!$A$4:$BO$120,$L19,FALSE))</f>
        <v>2637734.7167990701</v>
      </c>
      <c r="W19" s="41">
        <f>IF(W11=0,0,VLOOKUP(W11,FAC_TOTALS_APTA!$A$4:$BO$120,$L19,FALSE))</f>
        <v>-4309517.4151065703</v>
      </c>
      <c r="X19" s="41">
        <f>IF(X11=0,0,VLOOKUP(X11,FAC_TOTALS_APTA!$A$4:$BO$120,$L19,FALSE))</f>
        <v>-3423527.4086952899</v>
      </c>
      <c r="Y19" s="41">
        <f>IF(Y11=0,0,VLOOKUP(Y11,FAC_TOTALS_APTA!$A$4:$BO$120,$L19,FALSE))</f>
        <v>-15260540.647825301</v>
      </c>
      <c r="Z19" s="41">
        <f>IF(Z11=0,0,VLOOKUP(Z11,FAC_TOTALS_APTA!$A$4:$BO$120,$L19,FALSE))</f>
        <v>-9877638.0965047702</v>
      </c>
      <c r="AA19" s="41">
        <f>IF(AA11=0,0,VLOOKUP(AA11,FAC_TOTALS_APTA!$A$4:$BO$120,$L19,FALSE))</f>
        <v>-7571592.4578035399</v>
      </c>
      <c r="AB19" s="41">
        <f>IF(AB11=0,0,VLOOKUP(AB11,FAC_TOTALS_APTA!$A$4:$BO$120,$L19,FALSE))</f>
        <v>-8725881.1733337007</v>
      </c>
      <c r="AC19" s="45">
        <f t="shared" si="4"/>
        <v>50392628.148831531</v>
      </c>
      <c r="AD19" s="45">
        <f>AE19*G30</f>
        <v>53612919.227471419</v>
      </c>
      <c r="AE19" s="46">
        <f>AC19/G28</f>
        <v>3.0436589204510308E-2</v>
      </c>
      <c r="AF19" s="12"/>
    </row>
    <row r="20" spans="1:32" s="21" customFormat="1" ht="15" x14ac:dyDescent="0.2">
      <c r="A20" s="12"/>
      <c r="B20" s="37" t="s">
        <v>120</v>
      </c>
      <c r="C20" s="40"/>
      <c r="D20" s="12" t="s">
        <v>73</v>
      </c>
      <c r="E20" s="85">
        <v>-1.38E-2</v>
      </c>
      <c r="F20" s="12">
        <f>MATCH($D20,FAC_TOTALS_APTA!$A$2:$BO$2,)</f>
        <v>18</v>
      </c>
      <c r="G20" s="47">
        <f>VLOOKUP(G11,FAC_TOTALS_APTA!$A$4:$BO$120,$F20,FALSE)</f>
        <v>0</v>
      </c>
      <c r="H20" s="47">
        <f>VLOOKUP(H11,FAC_TOTALS_APTA!$A$4:$BO$120,$F20,FALSE)</f>
        <v>6.1804926353677603</v>
      </c>
      <c r="I20" s="43" t="str">
        <f t="shared" si="1"/>
        <v>-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0</v>
      </c>
      <c r="N20" s="41">
        <f>IF(N11=0,0,VLOOKUP(N11,FAC_TOTALS_APTA!$A$4:$BO$120,$L20,FALSE))</f>
        <v>0</v>
      </c>
      <c r="O20" s="41">
        <f>IF(O11=0,0,VLOOKUP(O11,FAC_TOTALS_APTA!$A$4:$BO$120,$L20,FALSE))</f>
        <v>0</v>
      </c>
      <c r="P20" s="41">
        <f>IF(P11=0,0,VLOOKUP(P11,FAC_TOTALS_APTA!$A$4:$BO$120,$L20,FALSE))</f>
        <v>-8477978.4096939396</v>
      </c>
      <c r="Q20" s="41">
        <f>IF(Q11=0,0,VLOOKUP(Q11,FAC_TOTALS_APTA!$A$4:$BO$120,$L20,FALSE))</f>
        <v>-4298726.6759627601</v>
      </c>
      <c r="R20" s="41">
        <f>IF(R11=0,0,VLOOKUP(R11,FAC_TOTALS_APTA!$A$4:$BO$120,$L20,FALSE))</f>
        <v>-1717734.50426493</v>
      </c>
      <c r="S20" s="41">
        <f>IF(S11=0,0,VLOOKUP(S11,FAC_TOTALS_APTA!$A$4:$BO$120,$L20,FALSE))</f>
        <v>-5540872.6515119197</v>
      </c>
      <c r="T20" s="41">
        <f>IF(T11=0,0,VLOOKUP(T11,FAC_TOTALS_APTA!$A$4:$BO$120,$L20,FALSE))</f>
        <v>-5848514.40076782</v>
      </c>
      <c r="U20" s="41">
        <f>IF(U11=0,0,VLOOKUP(U11,FAC_TOTALS_APTA!$A$4:$BO$120,$L20,FALSE))</f>
        <v>1314308.8176714401</v>
      </c>
      <c r="V20" s="41">
        <f>IF(V11=0,0,VLOOKUP(V11,FAC_TOTALS_APTA!$A$4:$BO$120,$L20,FALSE))</f>
        <v>-2348851.2556221001</v>
      </c>
      <c r="W20" s="41">
        <f>IF(W11=0,0,VLOOKUP(W11,FAC_TOTALS_APTA!$A$4:$BO$120,$L20,FALSE))</f>
        <v>-235919.750655429</v>
      </c>
      <c r="X20" s="41">
        <f>IF(X11=0,0,VLOOKUP(X11,FAC_TOTALS_APTA!$A$4:$BO$120,$L20,FALSE))</f>
        <v>-5140209.2396420296</v>
      </c>
      <c r="Y20" s="41">
        <f>IF(Y11=0,0,VLOOKUP(Y11,FAC_TOTALS_APTA!$A$4:$BO$120,$L20,FALSE))</f>
        <v>-2469044.7353713601</v>
      </c>
      <c r="Z20" s="41">
        <f>IF(Z11=0,0,VLOOKUP(Z11,FAC_TOTALS_APTA!$A$4:$BO$120,$L20,FALSE))</f>
        <v>-13603108.925703101</v>
      </c>
      <c r="AA20" s="41">
        <f>IF(AA11=0,0,VLOOKUP(AA11,FAC_TOTALS_APTA!$A$4:$BO$120,$L20,FALSE))</f>
        <v>-3926245.3110756599</v>
      </c>
      <c r="AB20" s="41">
        <f>IF(AB11=0,0,VLOOKUP(AB11,FAC_TOTALS_APTA!$A$4:$BO$120,$L20,FALSE))</f>
        <v>-5958620.8470001901</v>
      </c>
      <c r="AC20" s="45">
        <f t="shared" si="4"/>
        <v>-58251517.889599793</v>
      </c>
      <c r="AD20" s="45">
        <f>AE20*G30</f>
        <v>-61974023.547036111</v>
      </c>
      <c r="AE20" s="46">
        <f>AC20/G28</f>
        <v>-3.5183271555286853E-2</v>
      </c>
      <c r="AF20" s="12"/>
    </row>
    <row r="21" spans="1:32" s="21" customFormat="1" ht="15" x14ac:dyDescent="0.2">
      <c r="A21" s="12"/>
      <c r="B21" s="37" t="s">
        <v>121</v>
      </c>
      <c r="C21" s="40"/>
      <c r="D21" s="12" t="s">
        <v>74</v>
      </c>
      <c r="E21" s="85">
        <v>-0.17100000000000001</v>
      </c>
      <c r="F21" s="12">
        <f>MATCH($D21,FAC_TOTALS_APTA!$A$2:$BO$2,)</f>
        <v>19</v>
      </c>
      <c r="G21" s="47">
        <f>VLOOKUP(G11,FAC_TOTALS_APTA!$A$4:$BO$120,$F21,FALSE)</f>
        <v>0</v>
      </c>
      <c r="H21" s="47">
        <f>VLOOKUP(H11,FAC_TOTALS_APTA!$A$4:$BO$120,$F21,FALSE)</f>
        <v>6.1690549625123596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MATCH($K21,FAC_TOTALS_APTA!$A$2:$BM$2,)</f>
        <v>41</v>
      </c>
      <c r="M21" s="41">
        <f>IF(M11=0,0,VLOOKUP(M11,FAC_TOTALS_APTA!$A$4:$BO$120,$L21,FALSE))</f>
        <v>0</v>
      </c>
      <c r="N21" s="41">
        <f>IF(N11=0,0,VLOOKUP(N11,FAC_TOTALS_APTA!$A$4:$BO$120,$L21,FALSE))</f>
        <v>0</v>
      </c>
      <c r="O21" s="41">
        <f>IF(O11=0,0,VLOOKUP(O11,FAC_TOTALS_APTA!$A$4:$BO$120,$L21,FALSE))</f>
        <v>0</v>
      </c>
      <c r="P21" s="41">
        <f>IF(P11=0,0,VLOOKUP(P11,FAC_TOTALS_APTA!$A$4:$BO$120,$L21,FALSE))</f>
        <v>0</v>
      </c>
      <c r="Q21" s="41">
        <f>IF(Q11=0,0,VLOOKUP(Q11,FAC_TOTALS_APTA!$A$4:$BO$120,$L21,FALSE))</f>
        <v>0</v>
      </c>
      <c r="R21" s="41">
        <f>IF(R11=0,0,VLOOKUP(R11,FAC_TOTALS_APTA!$A$4:$BO$120,$L21,FALSE))</f>
        <v>0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-4630488.9626582703</v>
      </c>
      <c r="V21" s="41">
        <f>IF(V11=0,0,VLOOKUP(V11,FAC_TOTALS_APTA!$A$4:$BO$120,$L21,FALSE))</f>
        <v>-13695627.2606337</v>
      </c>
      <c r="W21" s="41">
        <f>IF(W11=0,0,VLOOKUP(W11,FAC_TOTALS_APTA!$A$4:$BO$120,$L21,FALSE))</f>
        <v>-24507688.889212199</v>
      </c>
      <c r="X21" s="41">
        <f>IF(X11=0,0,VLOOKUP(X11,FAC_TOTALS_APTA!$A$4:$BO$120,$L21,FALSE))</f>
        <v>-26994755.897240601</v>
      </c>
      <c r="Y21" s="41">
        <f>IF(Y11=0,0,VLOOKUP(Y11,FAC_TOTALS_APTA!$A$4:$BO$120,$L21,FALSE))</f>
        <v>-32183687.867947701</v>
      </c>
      <c r="Z21" s="41">
        <f>IF(Z11=0,0,VLOOKUP(Z11,FAC_TOTALS_APTA!$A$4:$BO$120,$L21,FALSE))</f>
        <v>-31617228.723224498</v>
      </c>
      <c r="AA21" s="41">
        <f>IF(AA11=0,0,VLOOKUP(AA11,FAC_TOTALS_APTA!$A$4:$BO$120,$L21,FALSE))</f>
        <v>-30200378.600869</v>
      </c>
      <c r="AB21" s="41">
        <f>IF(AB11=0,0,VLOOKUP(AB11,FAC_TOTALS_APTA!$A$4:$BO$120,$L21,FALSE))</f>
        <v>-29008887.013095099</v>
      </c>
      <c r="AC21" s="45">
        <f t="shared" si="4"/>
        <v>-192838743.21488106</v>
      </c>
      <c r="AD21" s="45">
        <f>AE21*G30</f>
        <v>-205161912.44028705</v>
      </c>
      <c r="AE21" s="46">
        <f>AC21/G28</f>
        <v>-0.1164724648337572</v>
      </c>
      <c r="AF21" s="12"/>
    </row>
    <row r="22" spans="1:32" s="21" customFormat="1" ht="13" hidden="1" customHeight="1" x14ac:dyDescent="0.2">
      <c r="A22" s="12"/>
      <c r="B22" s="37" t="s">
        <v>121</v>
      </c>
      <c r="C22" s="40"/>
      <c r="D22" s="12" t="s">
        <v>75</v>
      </c>
      <c r="E22" s="85">
        <v>-5.0000000000000001E-3</v>
      </c>
      <c r="F22" s="12">
        <f>MATCH($D22,FAC_TOTALS_APTA!$A$2:$BO$2,)</f>
        <v>20</v>
      </c>
      <c r="G22" s="47">
        <f>VLOOKUP(G11,FAC_TOTALS_APTA!$A$4:$BO$120,$F22,FALSE)</f>
        <v>0</v>
      </c>
      <c r="H22" s="47">
        <f>VLOOKUP(H11,FAC_TOTALS_APTA!$A$4:$BO$120,$F22,FALSE)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MATCH($K22,FAC_TOTALS_APTA!$A$2:$BM$2,)</f>
        <v>43</v>
      </c>
      <c r="M22" s="41">
        <f>IF(M11=0,0,VLOOKUP(M11,FAC_TOTALS_APTA!$A$4:$BO$120,$L22,FALSE))</f>
        <v>0</v>
      </c>
      <c r="N22" s="41">
        <f>IF(N11=0,0,VLOOKUP(N11,FAC_TOTALS_APTA!$A$4:$BO$120,$L22,FALSE))</f>
        <v>0</v>
      </c>
      <c r="O22" s="41">
        <f>IF(O11=0,0,VLOOKUP(O11,FAC_TOTALS_APTA!$A$4:$BO$120,$L22,FALSE))</f>
        <v>0</v>
      </c>
      <c r="P22" s="41">
        <f>IF(P11=0,0,VLOOKUP(P11,FAC_TOTALS_APTA!$A$4:$BO$120,$L22,FALSE))</f>
        <v>0</v>
      </c>
      <c r="Q22" s="41">
        <f>IF(Q11=0,0,VLOOKUP(Q11,FAC_TOTALS_APTA!$A$4:$BO$120,$L22,FALSE))</f>
        <v>0</v>
      </c>
      <c r="R22" s="41">
        <f>IF(R11=0,0,VLOOKUP(R11,FAC_TOTALS_APTA!$A$4:$BO$120,$L22,FALSE))</f>
        <v>0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0</v>
      </c>
      <c r="V22" s="41">
        <f>IF(V11=0,0,VLOOKUP(V11,FAC_TOTALS_APTA!$A$4:$BO$120,$L22,FALSE))</f>
        <v>0</v>
      </c>
      <c r="W22" s="41">
        <f>IF(W11=0,0,VLOOKUP(W11,FAC_TOTALS_APTA!$A$4:$BO$120,$L22,FALSE))</f>
        <v>0</v>
      </c>
      <c r="X22" s="41">
        <f>IF(X11=0,0,VLOOKUP(X11,FAC_TOTALS_APTA!$A$4:$BO$120,$L22,FALSE))</f>
        <v>0</v>
      </c>
      <c r="Y22" s="41">
        <f>IF(Y11=0,0,VLOOKUP(Y11,FAC_TOTALS_APTA!$A$4:$BO$120,$L22,FALSE))</f>
        <v>0</v>
      </c>
      <c r="Z22" s="41">
        <f>IF(Z11=0,0,VLOOKUP(Z11,FAC_TOTALS_APTA!$A$4:$BO$120,$L22,FALSE))</f>
        <v>0</v>
      </c>
      <c r="AA22" s="41">
        <f>IF(AA11=0,0,VLOOKUP(AA11,FAC_TOTALS_APTA!$A$4:$BO$120,$L22,FALSE))</f>
        <v>0</v>
      </c>
      <c r="AB22" s="41">
        <f>IF(AB11=0,0,VLOOKUP(AB11,FAC_TOTALS_APTA!$A$4:$BO$120,$L22,FALSE))</f>
        <v>0</v>
      </c>
      <c r="AC22" s="45">
        <f t="shared" si="4"/>
        <v>0</v>
      </c>
      <c r="AD22" s="45">
        <f>AE22*G30</f>
        <v>0</v>
      </c>
      <c r="AE22" s="46">
        <f>AC22/G28</f>
        <v>0</v>
      </c>
      <c r="AF22" s="12"/>
    </row>
    <row r="23" spans="1:32" s="21" customFormat="1" ht="15" x14ac:dyDescent="0.2">
      <c r="A23" s="12"/>
      <c r="B23" s="37" t="s">
        <v>122</v>
      </c>
      <c r="C23" s="40"/>
      <c r="D23" s="12" t="s">
        <v>109</v>
      </c>
      <c r="E23" s="85">
        <v>2.1659999999999999E-5</v>
      </c>
      <c r="F23" s="12">
        <f>MATCH($D23,FAC_TOTALS_APTA!$A$2:$BO$2,)</f>
        <v>21</v>
      </c>
      <c r="G23" s="47">
        <f>VLOOKUP(G11,FAC_TOTALS_APTA!$A$4:$BO$120,$F23,FALSE)</f>
        <v>0</v>
      </c>
      <c r="H23" s="47">
        <f>VLOOKUP(H11,FAC_TOTALS_APTA!$A$4:$BO$120,$F23,FALSE)</f>
        <v>1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BIKE_SHARE_FAC</v>
      </c>
      <c r="L23" s="12">
        <f>MATCH($K23,FAC_TOTALS_APTA!$A$2:$BM$2,)</f>
        <v>45</v>
      </c>
      <c r="M23" s="41">
        <f>IF(M11=0,0,VLOOKUP(M11,FAC_TOTALS_APTA!$A$4:$BO$120,$L23,FALSE))</f>
        <v>0</v>
      </c>
      <c r="N23" s="41">
        <f>IF(N11=0,0,VLOOKUP(N11,FAC_TOTALS_APTA!$A$4:$BO$120,$L23,FALSE))</f>
        <v>0</v>
      </c>
      <c r="O23" s="41">
        <f>IF(O11=0,0,VLOOKUP(O11,FAC_TOTALS_APTA!$A$4:$BO$120,$L23,FALSE))</f>
        <v>0</v>
      </c>
      <c r="P23" s="41">
        <f>IF(P11=0,0,VLOOKUP(P11,FAC_TOTALS_APTA!$A$4:$BO$120,$L23,FALSE))</f>
        <v>0</v>
      </c>
      <c r="Q23" s="41">
        <f>IF(Q11=0,0,VLOOKUP(Q11,FAC_TOTALS_APTA!$A$4:$BO$120,$L23,FALSE))</f>
        <v>0</v>
      </c>
      <c r="R23" s="41">
        <f>IF(R11=0,0,VLOOKUP(R11,FAC_TOTALS_APTA!$A$4:$BO$120,$L23,FALSE))</f>
        <v>4013.4066771869202</v>
      </c>
      <c r="S23" s="41">
        <f>IF(S11=0,0,VLOOKUP(S11,FAC_TOTALS_APTA!$A$4:$BO$120,$L23,FALSE))</f>
        <v>0</v>
      </c>
      <c r="T23" s="41">
        <f>IF(T11=0,0,VLOOKUP(T11,FAC_TOTALS_APTA!$A$4:$BO$120,$L23,FALSE))</f>
        <v>3344.0659122332499</v>
      </c>
      <c r="U23" s="41">
        <f>IF(U11=0,0,VLOOKUP(U11,FAC_TOTALS_APTA!$A$4:$BO$120,$L23,FALSE))</f>
        <v>2492.4688214006101</v>
      </c>
      <c r="V23" s="41">
        <f>IF(V11=0,0,VLOOKUP(V11,FAC_TOTALS_APTA!$A$4:$BO$120,$L23,FALSE))</f>
        <v>1451.6318617519901</v>
      </c>
      <c r="W23" s="41">
        <f>IF(W11=0,0,VLOOKUP(W11,FAC_TOTALS_APTA!$A$4:$BO$120,$L23,FALSE))</f>
        <v>0</v>
      </c>
      <c r="X23" s="41">
        <f>IF(X11=0,0,VLOOKUP(X11,FAC_TOTALS_APTA!$A$4:$BO$120,$L23,FALSE))</f>
        <v>12322.6668333587</v>
      </c>
      <c r="Y23" s="41">
        <f>IF(Y11=0,0,VLOOKUP(Y11,FAC_TOTALS_APTA!$A$4:$BO$120,$L23,FALSE))</f>
        <v>13523.267982114699</v>
      </c>
      <c r="Z23" s="41">
        <f>IF(Z11=0,0,VLOOKUP(Z11,FAC_TOTALS_APTA!$A$4:$BO$120,$L23,FALSE))</f>
        <v>3224.41169825099</v>
      </c>
      <c r="AA23" s="41">
        <f>IF(AA11=0,0,VLOOKUP(AA11,FAC_TOTALS_APTA!$A$4:$BO$120,$L23,FALSE))</f>
        <v>0</v>
      </c>
      <c r="AB23" s="41">
        <f>IF(AB11=0,0,VLOOKUP(AB11,FAC_TOTALS_APTA!$A$4:$BO$120,$L23,FALSE))</f>
        <v>624.14863790440904</v>
      </c>
      <c r="AC23" s="45">
        <f t="shared" si="4"/>
        <v>40996.06842420157</v>
      </c>
      <c r="AD23" s="45">
        <f>AE23*G30</f>
        <v>43615.881644021261</v>
      </c>
      <c r="AE23" s="46">
        <f>AC23/G28</f>
        <v>2.4761171216198058E-5</v>
      </c>
      <c r="AF23" s="12"/>
    </row>
    <row r="24" spans="1:32" s="21" customFormat="1" ht="15" x14ac:dyDescent="0.2">
      <c r="A24" s="12"/>
      <c r="B24" s="16" t="s">
        <v>123</v>
      </c>
      <c r="C24" s="39"/>
      <c r="D24" s="13" t="s">
        <v>110</v>
      </c>
      <c r="E24" s="86">
        <v>-3.6900000000000002E-2</v>
      </c>
      <c r="F24" s="13">
        <f>MATCH($D24,FAC_TOTALS_APTA!$A$2:$BO$2,)</f>
        <v>22</v>
      </c>
      <c r="G24" s="50">
        <f>VLOOKUP(G11,FAC_TOTALS_APTA!$A$4:$BO$120,$F24,FALSE)</f>
        <v>0</v>
      </c>
      <c r="H24" s="50">
        <f>VLOOKUP(H11,FAC_TOTALS_APTA!$A$4:$BO$120,$F24,FALSE)</f>
        <v>0.66242147573077703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scooter_flag_FAC</v>
      </c>
      <c r="L24" s="13">
        <f>MATCH($K24,FAC_TOTALS_APTA!$A$2:$BM$2,)</f>
        <v>47</v>
      </c>
      <c r="M24" s="53">
        <f>IF(M11=0,0,VLOOKUP(M11,FAC_TOTALS_APTA!$A$4:$BO$120,$L24,FALSE))</f>
        <v>0</v>
      </c>
      <c r="N24" s="53">
        <f>IF(N11=0,0,VLOOKUP(N11,FAC_TOTALS_APTA!$A$4:$BO$120,$L24,FALSE))</f>
        <v>0</v>
      </c>
      <c r="O24" s="53">
        <f>IF(O11=0,0,VLOOKUP(O11,FAC_TOTALS_APTA!$A$4:$BO$120,$L24,FALSE))</f>
        <v>0</v>
      </c>
      <c r="P24" s="53">
        <f>IF(P11=0,0,VLOOKUP(P11,FAC_TOTALS_APTA!$A$4:$BO$120,$L24,FALSE))</f>
        <v>0</v>
      </c>
      <c r="Q24" s="53">
        <f>IF(Q11=0,0,VLOOKUP(Q11,FAC_TOTALS_APTA!$A$4:$BO$120,$L24,FALSE))</f>
        <v>0</v>
      </c>
      <c r="R24" s="53">
        <f>IF(R11=0,0,VLOOKUP(R11,FAC_TOTALS_APTA!$A$4:$BO$120,$L24,FALSE))</f>
        <v>0</v>
      </c>
      <c r="S24" s="53">
        <f>IF(S11=0,0,VLOOKUP(S11,FAC_TOTALS_APTA!$A$4:$BO$120,$L24,FALSE))</f>
        <v>0</v>
      </c>
      <c r="T24" s="53">
        <f>IF(T11=0,0,VLOOKUP(T11,FAC_TOTALS_APTA!$A$4:$BO$120,$L24,FALSE))</f>
        <v>0</v>
      </c>
      <c r="U24" s="53">
        <f>IF(U11=0,0,VLOOKUP(U11,FAC_TOTALS_APTA!$A$4:$BO$120,$L24,FALSE))</f>
        <v>0</v>
      </c>
      <c r="V24" s="53">
        <f>IF(V11=0,0,VLOOKUP(V11,FAC_TOTALS_APTA!$A$4:$BO$120,$L24,FALSE))</f>
        <v>0</v>
      </c>
      <c r="W24" s="53">
        <f>IF(W11=0,0,VLOOKUP(W11,FAC_TOTALS_APTA!$A$4:$BO$120,$L24,FALSE))</f>
        <v>0</v>
      </c>
      <c r="X24" s="53">
        <f>IF(X11=0,0,VLOOKUP(X11,FAC_TOTALS_APTA!$A$4:$BO$120,$L24,FALSE))</f>
        <v>0</v>
      </c>
      <c r="Y24" s="53">
        <f>IF(Y11=0,0,VLOOKUP(Y11,FAC_TOTALS_APTA!$A$4:$BO$120,$L24,FALSE))</f>
        <v>0</v>
      </c>
      <c r="Z24" s="53">
        <f>IF(Z11=0,0,VLOOKUP(Z11,FAC_TOTALS_APTA!$A$4:$BO$120,$L24,FALSE))</f>
        <v>0</v>
      </c>
      <c r="AA24" s="53">
        <f>IF(AA11=0,0,VLOOKUP(AA11,FAC_TOTALS_APTA!$A$4:$BO$120,$L24,FALSE))</f>
        <v>0</v>
      </c>
      <c r="AB24" s="53">
        <f>IF(AB11=0,0,VLOOKUP(AB11,FAC_TOTALS_APTA!$A$4:$BO$120,$L24,FALSE))</f>
        <v>-41207150.049685702</v>
      </c>
      <c r="AC24" s="54">
        <f t="shared" si="4"/>
        <v>-41207150.049685702</v>
      </c>
      <c r="AD24" s="54">
        <f>AE24*G30</f>
        <v>-43840452.232085466</v>
      </c>
      <c r="AE24" s="55">
        <f>AC24/G28</f>
        <v>-2.4888662179846671E-2</v>
      </c>
      <c r="AF24" s="12"/>
    </row>
    <row r="25" spans="1:32" s="21" customFormat="1" ht="15" x14ac:dyDescent="0.2">
      <c r="A25" s="12"/>
      <c r="B25" s="56" t="s">
        <v>131</v>
      </c>
      <c r="C25" s="57"/>
      <c r="D25" s="56" t="s">
        <v>118</v>
      </c>
      <c r="E25" s="58"/>
      <c r="F25" s="59"/>
      <c r="G25" s="60"/>
      <c r="H25" s="60"/>
      <c r="I25" s="61"/>
      <c r="J25" s="62"/>
      <c r="K25" s="62" t="str">
        <f t="shared" ref="K25" si="5">CONCATENATE(D25,J25,"_FAC")</f>
        <v>New_Reporter_FAC</v>
      </c>
      <c r="L25" s="59">
        <f>MATCH($K25,FAC_TOTALS_APTA!$A$2:$BM$2,)</f>
        <v>58</v>
      </c>
      <c r="M25" s="60">
        <f>IF(M11=0,0,VLOOKUP(M11,FAC_TOTALS_APTA!$A$4:$BO$120,$L25,FALSE))</f>
        <v>102367782</v>
      </c>
      <c r="N25" s="60">
        <f>IF(N11=0,0,VLOOKUP(N11,FAC_TOTALS_APTA!$A$4:$BO$120,$L25,FALSE))</f>
        <v>0</v>
      </c>
      <c r="O25" s="60">
        <f>IF(O11=0,0,VLOOKUP(O11,FAC_TOTALS_APTA!$A$4:$BO$120,$L25,FALSE))</f>
        <v>0</v>
      </c>
      <c r="P25" s="60">
        <f>IF(P11=0,0,VLOOKUP(P11,FAC_TOTALS_APTA!$A$4:$BO$120,$L25,FALSE))</f>
        <v>0</v>
      </c>
      <c r="Q25" s="60">
        <f>IF(Q11=0,0,VLOOKUP(Q11,FAC_TOTALS_APTA!$A$4:$BO$120,$L25,FALSE))</f>
        <v>0</v>
      </c>
      <c r="R25" s="60">
        <f>IF(R11=0,0,VLOOKUP(R11,FAC_TOTALS_APTA!$A$4:$BO$120,$L25,FALSE))</f>
        <v>0</v>
      </c>
      <c r="S25" s="60">
        <f>IF(S11=0,0,VLOOKUP(S11,FAC_TOTALS_APTA!$A$4:$BO$120,$L25,FALSE))</f>
        <v>0</v>
      </c>
      <c r="T25" s="60">
        <f>IF(T11=0,0,VLOOKUP(T11,FAC_TOTALS_APTA!$A$4:$BO$120,$L25,FALSE))</f>
        <v>0</v>
      </c>
      <c r="U25" s="60">
        <f>IF(U11=0,0,VLOOKUP(U11,FAC_TOTALS_APTA!$A$4:$BO$120,$L25,FALSE))</f>
        <v>0</v>
      </c>
      <c r="V25" s="60">
        <f>IF(V11=0,0,VLOOKUP(V11,FAC_TOTALS_APTA!$A$4:$BO$120,$L25,FALSE))</f>
        <v>0</v>
      </c>
      <c r="W25" s="60">
        <f>IF(W11=0,0,VLOOKUP(W11,FAC_TOTALS_APTA!$A$4:$BO$120,$L25,FALSE))</f>
        <v>0</v>
      </c>
      <c r="X25" s="60">
        <f>IF(X11=0,0,VLOOKUP(X11,FAC_TOTALS_APTA!$A$4:$BO$120,$L25,FALSE))</f>
        <v>0</v>
      </c>
      <c r="Y25" s="60">
        <f>IF(Y11=0,0,VLOOKUP(Y11,FAC_TOTALS_APTA!$A$4:$BO$120,$L25,FALSE))</f>
        <v>0</v>
      </c>
      <c r="Z25" s="60">
        <f>IF(Z11=0,0,VLOOKUP(Z11,FAC_TOTALS_APTA!$A$4:$BO$120,$L25,FALSE))</f>
        <v>0</v>
      </c>
      <c r="AA25" s="60">
        <f>IF(AA11=0,0,VLOOKUP(AA11,FAC_TOTALS_APTA!$A$4:$BO$120,$L25,FALSE))</f>
        <v>0</v>
      </c>
      <c r="AB25" s="60">
        <f>IF(AB11=0,0,VLOOKUP(AB11,FAC_TOTALS_APTA!$A$4:$BO$120,$L25,FALSE))</f>
        <v>0</v>
      </c>
      <c r="AC25" s="63">
        <f>SUM(M25:AB25)</f>
        <v>102367782</v>
      </c>
      <c r="AD25" s="63">
        <f>AC25</f>
        <v>102367782</v>
      </c>
      <c r="AE25" s="64">
        <f>AC25/G30</f>
        <v>5.8115211285013506E-2</v>
      </c>
      <c r="AF25" s="12"/>
    </row>
    <row r="26" spans="1:32" s="21" customFormat="1" ht="13" hidden="1" customHeight="1" x14ac:dyDescent="0.2">
      <c r="A26" s="12"/>
      <c r="B26" s="37"/>
      <c r="C26" s="12"/>
      <c r="D26" s="12"/>
      <c r="E26" s="12"/>
      <c r="F26" s="12"/>
      <c r="G26" s="12"/>
      <c r="H26" s="12"/>
      <c r="I26" s="65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45"/>
      <c r="AE26" s="12"/>
      <c r="AF26" s="12"/>
    </row>
    <row r="27" spans="1:32" s="21" customFormat="1" ht="15" x14ac:dyDescent="0.2">
      <c r="A27" s="12"/>
      <c r="B27" s="37" t="s">
        <v>67</v>
      </c>
      <c r="C27" s="40"/>
      <c r="D27" s="12"/>
      <c r="E27" s="42"/>
      <c r="F27" s="12"/>
      <c r="G27" s="41"/>
      <c r="H27" s="41"/>
      <c r="I27" s="43"/>
      <c r="J27" s="44"/>
      <c r="K27" s="52"/>
      <c r="L27" s="13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5">
        <f>SUM(AC13:AC25)</f>
        <v>30456431.389292419</v>
      </c>
      <c r="AD27" s="45">
        <f>SUM(AD13:AD25)</f>
        <v>25861007.627295747</v>
      </c>
      <c r="AE27" s="46">
        <f>AC27/G30</f>
        <v>1.7290419999294763E-2</v>
      </c>
      <c r="AF27" s="12"/>
    </row>
    <row r="28" spans="1:32" s="21" customFormat="1" ht="13" hidden="1" customHeight="1" x14ac:dyDescent="0.2">
      <c r="A28" s="12"/>
      <c r="B28" s="14" t="s">
        <v>34</v>
      </c>
      <c r="C28" s="66"/>
      <c r="D28" s="15" t="s">
        <v>7</v>
      </c>
      <c r="E28" s="67"/>
      <c r="F28" s="15">
        <f>MATCH($D28,FAC_TOTALS_APTA!$A$2:$BM$2,)</f>
        <v>9</v>
      </c>
      <c r="G28" s="68">
        <f>VLOOKUP(G11,FAC_TOTALS_APTA!$A$4:$BO$120,$F28,FALSE)</f>
        <v>1655659502.7856801</v>
      </c>
      <c r="H28" s="68">
        <f>VLOOKUP(H11,FAC_TOTALS_APTA!$A$4:$BM$120,$F28,FALSE)</f>
        <v>1670751494.8786399</v>
      </c>
      <c r="I28" s="69">
        <f t="shared" ref="I28:I30" si="6">H28/G28-1</f>
        <v>9.1153960506777931E-3</v>
      </c>
      <c r="J28" s="70"/>
      <c r="K28" s="52"/>
      <c r="L28" s="13"/>
      <c r="M28" s="71">
        <f t="shared" ref="M28:AB28" si="7">SUM(M13:M18)</f>
        <v>100803262.57876144</v>
      </c>
      <c r="N28" s="71">
        <f t="shared" si="7"/>
        <v>33219936.080058418</v>
      </c>
      <c r="O28" s="71">
        <f t="shared" si="7"/>
        <v>2827690.5471767448</v>
      </c>
      <c r="P28" s="71">
        <f t="shared" si="7"/>
        <v>43920713.465169154</v>
      </c>
      <c r="Q28" s="71">
        <f t="shared" si="7"/>
        <v>37737841.314372271</v>
      </c>
      <c r="R28" s="71">
        <f t="shared" si="7"/>
        <v>80518577.285337254</v>
      </c>
      <c r="S28" s="71">
        <f t="shared" si="7"/>
        <v>-159743418.10240552</v>
      </c>
      <c r="T28" s="71">
        <f t="shared" si="7"/>
        <v>-28378335.070529245</v>
      </c>
      <c r="U28" s="71">
        <f t="shared" si="7"/>
        <v>34265127.100210153</v>
      </c>
      <c r="V28" s="71">
        <f t="shared" si="7"/>
        <v>-3264360.371947058</v>
      </c>
      <c r="W28" s="71">
        <f t="shared" si="7"/>
        <v>10199860.788373671</v>
      </c>
      <c r="X28" s="71">
        <f t="shared" si="7"/>
        <v>-2874871.654861467</v>
      </c>
      <c r="Y28" s="71">
        <f t="shared" si="7"/>
        <v>-64896241.381077759</v>
      </c>
      <c r="Z28" s="71">
        <f t="shared" si="7"/>
        <v>-19805568.06999059</v>
      </c>
      <c r="AA28" s="71">
        <f t="shared" si="7"/>
        <v>56189763.223244257</v>
      </c>
      <c r="AB28" s="71">
        <f t="shared" si="7"/>
        <v>49232458.594311535</v>
      </c>
      <c r="AC28" s="72"/>
      <c r="AD28" s="72"/>
      <c r="AE28" s="73"/>
      <c r="AF28" s="12"/>
    </row>
    <row r="29" spans="1:32" s="21" customFormat="1" ht="16" thickBot="1" x14ac:dyDescent="0.25">
      <c r="A29" s="12"/>
      <c r="B29" s="17" t="s">
        <v>71</v>
      </c>
      <c r="C29" s="158"/>
      <c r="D29" s="35"/>
      <c r="E29" s="159"/>
      <c r="F29" s="35"/>
      <c r="G29" s="75"/>
      <c r="H29" s="75"/>
      <c r="I29" s="76"/>
      <c r="J29" s="77"/>
      <c r="K29" s="77"/>
      <c r="L29" s="35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78">
        <f>AC30-AC27</f>
        <v>-121668614.39930242</v>
      </c>
      <c r="AD29" s="78"/>
      <c r="AE29" s="79">
        <f>AE30-AE27</f>
        <v>-6.9072486425175217E-2</v>
      </c>
      <c r="AF29" s="12"/>
    </row>
    <row r="30" spans="1:32" ht="13.5" hidden="1" customHeight="1" thickBot="1" x14ac:dyDescent="0.25">
      <c r="B30" s="17" t="s">
        <v>127</v>
      </c>
      <c r="C30" s="35"/>
      <c r="D30" s="35" t="s">
        <v>5</v>
      </c>
      <c r="E30" s="35"/>
      <c r="F30" s="35">
        <f>MATCH($D30,FAC_TOTALS_APTA!$A$2:$BM$2,)</f>
        <v>7</v>
      </c>
      <c r="G30" s="75">
        <f>VLOOKUP(G11,FAC_TOTALS_APTA!$A$4:$BM$120,$F30,FALSE)</f>
        <v>1761462786.3599999</v>
      </c>
      <c r="H30" s="75">
        <f>VLOOKUP(H11,FAC_TOTALS_APTA!$A$4:$BM$120,$F30,FALSE)</f>
        <v>1670250603.3499899</v>
      </c>
      <c r="I30" s="76">
        <f t="shared" si="6"/>
        <v>-5.1782066425880457E-2</v>
      </c>
      <c r="J30" s="77"/>
      <c r="K30" s="7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78">
        <f>H30-G30</f>
        <v>-91212183.010010004</v>
      </c>
      <c r="AD30" s="78"/>
      <c r="AE30" s="79">
        <f>I30</f>
        <v>-5.1782066425880457E-2</v>
      </c>
    </row>
    <row r="31" spans="1:32" ht="17" thickTop="1" thickBot="1" x14ac:dyDescent="0.25">
      <c r="B31" s="145" t="s">
        <v>134</v>
      </c>
      <c r="C31" s="146"/>
      <c r="D31" s="146"/>
      <c r="E31" s="147"/>
      <c r="F31" s="146"/>
      <c r="G31" s="148"/>
      <c r="H31" s="148"/>
      <c r="I31" s="149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50">
        <f>AE30</f>
        <v>-5.1782066425880457E-2</v>
      </c>
    </row>
    <row r="32" spans="1:32" ht="15" thickTop="1" x14ac:dyDescent="0.2"/>
    <row r="34" spans="2:31" ht="15" x14ac:dyDescent="0.2">
      <c r="B34" s="23" t="s">
        <v>65</v>
      </c>
      <c r="C34" s="24"/>
      <c r="D34" s="24"/>
      <c r="E34" s="25"/>
      <c r="F34" s="24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2:31" ht="15" x14ac:dyDescent="0.2">
      <c r="B35" s="27" t="s">
        <v>25</v>
      </c>
      <c r="C35" s="28" t="s">
        <v>26</v>
      </c>
      <c r="D35" s="18"/>
      <c r="E35" s="12"/>
      <c r="F35" s="18"/>
      <c r="G35" s="18"/>
      <c r="H35" s="18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2">
      <c r="B36" s="27"/>
      <c r="C36" s="28"/>
      <c r="D36" s="18"/>
      <c r="E36" s="12"/>
      <c r="F36" s="18"/>
      <c r="G36" s="18"/>
      <c r="H36" s="18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2:31" ht="15" x14ac:dyDescent="0.2">
      <c r="B37" s="30" t="s">
        <v>69</v>
      </c>
      <c r="C37" s="31">
        <v>0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ht="16" thickBot="1" x14ac:dyDescent="0.25">
      <c r="B38" s="32" t="s">
        <v>99</v>
      </c>
      <c r="C38" s="33">
        <v>2</v>
      </c>
      <c r="D38" s="34"/>
      <c r="E38" s="35"/>
      <c r="F38" s="34"/>
      <c r="G38" s="34"/>
      <c r="H38" s="34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2:31" ht="15" thickTop="1" x14ac:dyDescent="0.2">
      <c r="B39" s="156"/>
      <c r="C39" s="157"/>
      <c r="D39" s="157"/>
      <c r="E39" s="157"/>
      <c r="F39" s="157"/>
      <c r="G39" s="171" t="s">
        <v>128</v>
      </c>
      <c r="H39" s="171"/>
      <c r="I39" s="171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171" t="s">
        <v>135</v>
      </c>
      <c r="AD39" s="171"/>
      <c r="AE39" s="171"/>
    </row>
    <row r="40" spans="2:31" ht="15" x14ac:dyDescent="0.2">
      <c r="B40" s="16" t="s">
        <v>28</v>
      </c>
      <c r="C40" s="39" t="s">
        <v>29</v>
      </c>
      <c r="D40" s="13" t="s">
        <v>30</v>
      </c>
      <c r="E40" s="13" t="s">
        <v>66</v>
      </c>
      <c r="F40" s="13"/>
      <c r="G40" s="39">
        <f>$C$1</f>
        <v>2002</v>
      </c>
      <c r="H40" s="39">
        <f>$C$2</f>
        <v>2018</v>
      </c>
      <c r="I40" s="39" t="s">
        <v>62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 t="s">
        <v>133</v>
      </c>
      <c r="AD40" s="39" t="s">
        <v>64</v>
      </c>
      <c r="AE40" s="39" t="s">
        <v>62</v>
      </c>
    </row>
    <row r="41" spans="2:31" ht="13" hidden="1" customHeight="1" x14ac:dyDescent="0.2">
      <c r="B41" s="37"/>
      <c r="C41" s="40"/>
      <c r="D41" s="12"/>
      <c r="E41" s="12"/>
      <c r="F41" s="12"/>
      <c r="G41" s="12"/>
      <c r="H41" s="12"/>
      <c r="I41" s="40"/>
      <c r="J41" s="12"/>
      <c r="K41" s="12"/>
      <c r="L41" s="12"/>
      <c r="M41" s="12">
        <v>1</v>
      </c>
      <c r="N41" s="12">
        <v>2</v>
      </c>
      <c r="O41" s="12">
        <v>3</v>
      </c>
      <c r="P41" s="12">
        <v>4</v>
      </c>
      <c r="Q41" s="12">
        <v>5</v>
      </c>
      <c r="R41" s="12">
        <v>6</v>
      </c>
      <c r="S41" s="12">
        <v>7</v>
      </c>
      <c r="T41" s="12">
        <v>8</v>
      </c>
      <c r="U41" s="12">
        <v>9</v>
      </c>
      <c r="V41" s="12">
        <v>10</v>
      </c>
      <c r="W41" s="12">
        <v>11</v>
      </c>
      <c r="X41" s="12">
        <v>12</v>
      </c>
      <c r="Y41" s="12">
        <v>13</v>
      </c>
      <c r="Z41" s="12">
        <v>14</v>
      </c>
      <c r="AA41" s="12">
        <v>15</v>
      </c>
      <c r="AB41" s="12">
        <v>16</v>
      </c>
      <c r="AC41" s="12"/>
      <c r="AD41" s="12"/>
      <c r="AE41" s="12"/>
    </row>
    <row r="42" spans="2:31" ht="13" hidden="1" customHeight="1" x14ac:dyDescent="0.2">
      <c r="B42" s="37"/>
      <c r="C42" s="40"/>
      <c r="D42" s="12"/>
      <c r="E42" s="12"/>
      <c r="F42" s="12"/>
      <c r="G42" s="12" t="str">
        <f>CONCATENATE($C37,"_",$C38,"_",G40)</f>
        <v>0_2_2002</v>
      </c>
      <c r="H42" s="12" t="str">
        <f>CONCATENATE($C37,"_",$C38,"_",H40)</f>
        <v>0_2_2018</v>
      </c>
      <c r="I42" s="40"/>
      <c r="J42" s="12"/>
      <c r="K42" s="12"/>
      <c r="L42" s="12"/>
      <c r="M42" s="12" t="str">
        <f>IF($G40+M41&gt;$H40,0,CONCATENATE($C37,"_",$C38,"_",$G40+M41))</f>
        <v>0_2_2003</v>
      </c>
      <c r="N42" s="12" t="str">
        <f t="shared" ref="N42:AB42" si="8">IF($G40+N41&gt;$H40,0,CONCATENATE($C37,"_",$C38,"_",$G40+N41))</f>
        <v>0_2_2004</v>
      </c>
      <c r="O42" s="12" t="str">
        <f t="shared" si="8"/>
        <v>0_2_2005</v>
      </c>
      <c r="P42" s="12" t="str">
        <f t="shared" si="8"/>
        <v>0_2_2006</v>
      </c>
      <c r="Q42" s="12" t="str">
        <f t="shared" si="8"/>
        <v>0_2_2007</v>
      </c>
      <c r="R42" s="12" t="str">
        <f t="shared" si="8"/>
        <v>0_2_2008</v>
      </c>
      <c r="S42" s="12" t="str">
        <f t="shared" si="8"/>
        <v>0_2_2009</v>
      </c>
      <c r="T42" s="12" t="str">
        <f t="shared" si="8"/>
        <v>0_2_2010</v>
      </c>
      <c r="U42" s="12" t="str">
        <f t="shared" si="8"/>
        <v>0_2_2011</v>
      </c>
      <c r="V42" s="12" t="str">
        <f t="shared" si="8"/>
        <v>0_2_2012</v>
      </c>
      <c r="W42" s="12" t="str">
        <f t="shared" si="8"/>
        <v>0_2_2013</v>
      </c>
      <c r="X42" s="12" t="str">
        <f t="shared" si="8"/>
        <v>0_2_2014</v>
      </c>
      <c r="Y42" s="12" t="str">
        <f t="shared" si="8"/>
        <v>0_2_2015</v>
      </c>
      <c r="Z42" s="12" t="str">
        <f t="shared" si="8"/>
        <v>0_2_2016</v>
      </c>
      <c r="AA42" s="12" t="str">
        <f t="shared" si="8"/>
        <v>0_2_2017</v>
      </c>
      <c r="AB42" s="12" t="str">
        <f t="shared" si="8"/>
        <v>0_2_2018</v>
      </c>
      <c r="AC42" s="12"/>
      <c r="AD42" s="12"/>
      <c r="AE42" s="12"/>
    </row>
    <row r="43" spans="2:31" ht="13" hidden="1" customHeight="1" x14ac:dyDescent="0.2">
      <c r="B43" s="37"/>
      <c r="C43" s="40"/>
      <c r="D43" s="12"/>
      <c r="E43" s="12"/>
      <c r="F43" s="12" t="s">
        <v>63</v>
      </c>
      <c r="G43" s="41"/>
      <c r="H43" s="41"/>
      <c r="I43" s="40"/>
      <c r="J43" s="12"/>
      <c r="K43" s="12"/>
      <c r="L43" s="12" t="s">
        <v>63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2:31" ht="15" x14ac:dyDescent="0.2">
      <c r="B44" s="37" t="s">
        <v>95</v>
      </c>
      <c r="C44" s="40" t="s">
        <v>31</v>
      </c>
      <c r="D44" s="12" t="s">
        <v>9</v>
      </c>
      <c r="E44" s="85">
        <v>0.77910000000000001</v>
      </c>
      <c r="F44" s="12">
        <f>MATCH($D44,FAC_TOTALS_APTA!$A$2:$BO$2,)</f>
        <v>11</v>
      </c>
      <c r="G44" s="41">
        <f>VLOOKUP(G42,FAC_TOTALS_APTA!$A$4:$BO$120,$F44,FALSE)</f>
        <v>0</v>
      </c>
      <c r="H44" s="41">
        <f>VLOOKUP(H42,FAC_TOTALS_APTA!$A$4:$BO$120,$F44,FALSE)</f>
        <v>12247610.9709538</v>
      </c>
      <c r="I44" s="43" t="str">
        <f>IFERROR(H44/G44-1,"-")</f>
        <v>-</v>
      </c>
      <c r="J44" s="44" t="str">
        <f>IF(C44="Log","_log","")</f>
        <v>_log</v>
      </c>
      <c r="K44" s="44" t="str">
        <f>CONCATENATE(D44,J44,"_FAC")</f>
        <v>VRM_ADJ_log_FAC</v>
      </c>
      <c r="L44" s="12">
        <f>MATCH($K44,FAC_TOTALS_APTA!$A$2:$BM$2,)</f>
        <v>25</v>
      </c>
      <c r="M44" s="41">
        <f>IF(M42=0,0,VLOOKUP(M42,FAC_TOTALS_APTA!$A$4:$BO$120,$L44,FALSE))</f>
        <v>12217057.757358201</v>
      </c>
      <c r="N44" s="41">
        <f>IF(N42=0,0,VLOOKUP(N42,FAC_TOTALS_APTA!$A$4:$BO$120,$L44,FALSE))</f>
        <v>-8444849.4895677697</v>
      </c>
      <c r="O44" s="41">
        <f>IF(O42=0,0,VLOOKUP(O42,FAC_TOTALS_APTA!$A$4:$BO$120,$L44,FALSE))</f>
        <v>4715263.6296605803</v>
      </c>
      <c r="P44" s="41">
        <f>IF(P42=0,0,VLOOKUP(P42,FAC_TOTALS_APTA!$A$4:$BO$120,$L44,FALSE))</f>
        <v>19512426.589896899</v>
      </c>
      <c r="Q44" s="41">
        <f>IF(Q42=0,0,VLOOKUP(Q42,FAC_TOTALS_APTA!$A$4:$BO$120,$L44,FALSE))</f>
        <v>-3423987.5153439501</v>
      </c>
      <c r="R44" s="41">
        <f>IF(R42=0,0,VLOOKUP(R42,FAC_TOTALS_APTA!$A$4:$BO$120,$L44,FALSE))</f>
        <v>25877192.032325499</v>
      </c>
      <c r="S44" s="41">
        <f>IF(S42=0,0,VLOOKUP(S42,FAC_TOTALS_APTA!$A$4:$BO$120,$L44,FALSE))</f>
        <v>-10686923.722808599</v>
      </c>
      <c r="T44" s="41">
        <f>IF(T42=0,0,VLOOKUP(T42,FAC_TOTALS_APTA!$A$4:$BO$120,$L44,FALSE))</f>
        <v>-9996462.2836083602</v>
      </c>
      <c r="U44" s="41">
        <f>IF(U42=0,0,VLOOKUP(U42,FAC_TOTALS_APTA!$A$4:$BO$120,$L44,FALSE))</f>
        <v>-10330944.529615199</v>
      </c>
      <c r="V44" s="41">
        <f>IF(V42=0,0,VLOOKUP(V42,FAC_TOTALS_APTA!$A$4:$BO$120,$L44,FALSE))</f>
        <v>-27394736.137988999</v>
      </c>
      <c r="W44" s="41">
        <f>IF(W42=0,0,VLOOKUP(W42,FAC_TOTALS_APTA!$A$4:$BO$120,$L44,FALSE))</f>
        <v>5771626.4934854796</v>
      </c>
      <c r="X44" s="41">
        <f>IF(X42=0,0,VLOOKUP(X42,FAC_TOTALS_APTA!$A$4:$BO$120,$L44,FALSE))</f>
        <v>12127821.551488301</v>
      </c>
      <c r="Y44" s="41">
        <f>IF(Y42=0,0,VLOOKUP(Y42,FAC_TOTALS_APTA!$A$4:$BO$120,$L44,FALSE))</f>
        <v>20453457.459752101</v>
      </c>
      <c r="Z44" s="41">
        <f>IF(Z42=0,0,VLOOKUP(Z42,FAC_TOTALS_APTA!$A$4:$BO$120,$L44,FALSE))</f>
        <v>22678286.5064006</v>
      </c>
      <c r="AA44" s="41">
        <f>IF(AA42=0,0,VLOOKUP(AA42,FAC_TOTALS_APTA!$A$4:$BO$120,$L44,FALSE))</f>
        <v>8108627.17431024</v>
      </c>
      <c r="AB44" s="41">
        <f>IF(AB42=0,0,VLOOKUP(AB42,FAC_TOTALS_APTA!$A$4:$BO$120,$L44,FALSE))</f>
        <v>11146306.5813608</v>
      </c>
      <c r="AC44" s="45">
        <f>SUM(M44:AB44)</f>
        <v>72330162.097105816</v>
      </c>
      <c r="AD44" s="45">
        <f>AE44*G61</f>
        <v>74487324.040684476</v>
      </c>
      <c r="AE44" s="46">
        <f>AC44/G59</f>
        <v>0.10782097486789638</v>
      </c>
    </row>
    <row r="45" spans="2:31" ht="15" x14ac:dyDescent="0.2">
      <c r="B45" s="37" t="s">
        <v>129</v>
      </c>
      <c r="C45" s="40" t="s">
        <v>31</v>
      </c>
      <c r="D45" s="12" t="s">
        <v>23</v>
      </c>
      <c r="E45" s="85">
        <v>-0.3624</v>
      </c>
      <c r="F45" s="12">
        <f>MATCH($D45,FAC_TOTALS_APTA!$A$2:$BO$2,)</f>
        <v>12</v>
      </c>
      <c r="G45" s="84">
        <f>VLOOKUP(G42,FAC_TOTALS_APTA!$A$4:$BO$120,$F45,FALSE)</f>
        <v>0</v>
      </c>
      <c r="H45" s="84">
        <f>VLOOKUP(H42,FAC_TOTALS_APTA!$A$4:$BO$120,$F45,FALSE)</f>
        <v>0.987554746676508</v>
      </c>
      <c r="I45" s="43" t="str">
        <f t="shared" ref="I45:I55" si="9">IFERROR(H45/G45-1,"-")</f>
        <v>-</v>
      </c>
      <c r="J45" s="44" t="str">
        <f t="shared" ref="J45:J55" si="10">IF(C45="Log","_log","")</f>
        <v>_log</v>
      </c>
      <c r="K45" s="44" t="str">
        <f t="shared" ref="K45:K55" si="11">CONCATENATE(D45,J45,"_FAC")</f>
        <v>FARE_per_UPT_2018_log_FAC</v>
      </c>
      <c r="L45" s="12">
        <f>MATCH($K45,FAC_TOTALS_APTA!$A$2:$BM$2,)</f>
        <v>27</v>
      </c>
      <c r="M45" s="41">
        <f>IF(M42=0,0,VLOOKUP(M42,FAC_TOTALS_APTA!$A$4:$BO$120,$L45,FALSE))</f>
        <v>-1670083.1362413501</v>
      </c>
      <c r="N45" s="41">
        <f>IF(N42=0,0,VLOOKUP(N42,FAC_TOTALS_APTA!$A$4:$BO$120,$L45,FALSE))</f>
        <v>1864710.9480232401</v>
      </c>
      <c r="O45" s="41">
        <f>IF(O42=0,0,VLOOKUP(O42,FAC_TOTALS_APTA!$A$4:$BO$120,$L45,FALSE))</f>
        <v>-792327.37424777297</v>
      </c>
      <c r="P45" s="41">
        <f>IF(P42=0,0,VLOOKUP(P42,FAC_TOTALS_APTA!$A$4:$BO$120,$L45,FALSE))</f>
        <v>2781138.0794651899</v>
      </c>
      <c r="Q45" s="41">
        <f>IF(Q42=0,0,VLOOKUP(Q42,FAC_TOTALS_APTA!$A$4:$BO$120,$L45,FALSE))</f>
        <v>-6877210.0568260998</v>
      </c>
      <c r="R45" s="41">
        <f>IF(R42=0,0,VLOOKUP(R42,FAC_TOTALS_APTA!$A$4:$BO$120,$L45,FALSE))</f>
        <v>751122.17644534097</v>
      </c>
      <c r="S45" s="41">
        <f>IF(S42=0,0,VLOOKUP(S42,FAC_TOTALS_APTA!$A$4:$BO$120,$L45,FALSE))</f>
        <v>-19601911.861481398</v>
      </c>
      <c r="T45" s="41">
        <f>IF(T42=0,0,VLOOKUP(T42,FAC_TOTALS_APTA!$A$4:$BO$120,$L45,FALSE))</f>
        <v>145677.37175157401</v>
      </c>
      <c r="U45" s="41">
        <f>IF(U42=0,0,VLOOKUP(U42,FAC_TOTALS_APTA!$A$4:$BO$120,$L45,FALSE))</f>
        <v>4301553.7899603797</v>
      </c>
      <c r="V45" s="41">
        <f>IF(V42=0,0,VLOOKUP(V42,FAC_TOTALS_APTA!$A$4:$BO$120,$L45,FALSE))</f>
        <v>-623976.131534404</v>
      </c>
      <c r="W45" s="41">
        <f>IF(W42=0,0,VLOOKUP(W42,FAC_TOTALS_APTA!$A$4:$BO$120,$L45,FALSE))</f>
        <v>-4992235.8164707404</v>
      </c>
      <c r="X45" s="41">
        <f>IF(X42=0,0,VLOOKUP(X42,FAC_TOTALS_APTA!$A$4:$BO$120,$L45,FALSE))</f>
        <v>2146915.2954093502</v>
      </c>
      <c r="Y45" s="41">
        <f>IF(Y42=0,0,VLOOKUP(Y42,FAC_TOTALS_APTA!$A$4:$BO$120,$L45,FALSE))</f>
        <v>-2782715.2980440399</v>
      </c>
      <c r="Z45" s="41">
        <f>IF(Z42=0,0,VLOOKUP(Z42,FAC_TOTALS_APTA!$A$4:$BO$120,$L45,FALSE))</f>
        <v>-2748477.8511641701</v>
      </c>
      <c r="AA45" s="41">
        <f>IF(AA42=0,0,VLOOKUP(AA42,FAC_TOTALS_APTA!$A$4:$BO$120,$L45,FALSE))</f>
        <v>1146660.7009022201</v>
      </c>
      <c r="AB45" s="41">
        <f>IF(AB42=0,0,VLOOKUP(AB42,FAC_TOTALS_APTA!$A$4:$BO$120,$L45,FALSE))</f>
        <v>1715070.1828638101</v>
      </c>
      <c r="AC45" s="45">
        <f t="shared" ref="AC45:AC55" si="12">SUM(M45:AB45)</f>
        <v>-25236088.981188875</v>
      </c>
      <c r="AD45" s="45">
        <f>AE45*G61</f>
        <v>-25988725.629256934</v>
      </c>
      <c r="AE45" s="46">
        <f>AC45/G59</f>
        <v>-3.7618880380106849E-2</v>
      </c>
    </row>
    <row r="46" spans="2:31" ht="15" x14ac:dyDescent="0.2">
      <c r="B46" s="37" t="s">
        <v>125</v>
      </c>
      <c r="C46" s="40" t="s">
        <v>31</v>
      </c>
      <c r="D46" s="12" t="s">
        <v>11</v>
      </c>
      <c r="E46" s="85">
        <v>0.36709999999999998</v>
      </c>
      <c r="F46" s="12">
        <f>MATCH($D46,FAC_TOTALS_APTA!$A$2:$BO$2,)</f>
        <v>13</v>
      </c>
      <c r="G46" s="41">
        <f>VLOOKUP(G42,FAC_TOTALS_APTA!$A$4:$BO$120,$F46,FALSE)</f>
        <v>0</v>
      </c>
      <c r="H46" s="41">
        <f>VLOOKUP(H42,FAC_TOTALS_APTA!$A$4:$BO$120,$F46,FALSE)</f>
        <v>2655728.56039275</v>
      </c>
      <c r="I46" s="43" t="str">
        <f t="shared" si="9"/>
        <v>-</v>
      </c>
      <c r="J46" s="44" t="str">
        <f t="shared" si="10"/>
        <v>_log</v>
      </c>
      <c r="K46" s="44" t="str">
        <f t="shared" si="11"/>
        <v>POP_EMP_log_FAC</v>
      </c>
      <c r="L46" s="12">
        <f>MATCH($K46,FAC_TOTALS_APTA!$A$2:$BM$2,)</f>
        <v>29</v>
      </c>
      <c r="M46" s="41">
        <f>IF(M42=0,0,VLOOKUP(M42,FAC_TOTALS_APTA!$A$4:$BO$120,$L46,FALSE))</f>
        <v>7357081.8401283603</v>
      </c>
      <c r="N46" s="41">
        <f>IF(N42=0,0,VLOOKUP(N42,FAC_TOTALS_APTA!$A$4:$BO$120,$L46,FALSE))</f>
        <v>7835790.5064305197</v>
      </c>
      <c r="O46" s="41">
        <f>IF(O42=0,0,VLOOKUP(O42,FAC_TOTALS_APTA!$A$4:$BO$120,$L46,FALSE))</f>
        <v>8032806.2354837498</v>
      </c>
      <c r="P46" s="41">
        <f>IF(P42=0,0,VLOOKUP(P42,FAC_TOTALS_APTA!$A$4:$BO$120,$L46,FALSE))</f>
        <v>9607794.0284780897</v>
      </c>
      <c r="Q46" s="41">
        <f>IF(Q42=0,0,VLOOKUP(Q42,FAC_TOTALS_APTA!$A$4:$BO$120,$L46,FALSE))</f>
        <v>3950372.8108228701</v>
      </c>
      <c r="R46" s="41">
        <f>IF(R42=0,0,VLOOKUP(R42,FAC_TOTALS_APTA!$A$4:$BO$120,$L46,FALSE))</f>
        <v>1887871.6712628501</v>
      </c>
      <c r="S46" s="41">
        <f>IF(S42=0,0,VLOOKUP(S42,FAC_TOTALS_APTA!$A$4:$BO$120,$L46,FALSE))</f>
        <v>-1492085.47263281</v>
      </c>
      <c r="T46" s="41">
        <f>IF(T42=0,0,VLOOKUP(T42,FAC_TOTALS_APTA!$A$4:$BO$120,$L46,FALSE))</f>
        <v>3199957.1984829502</v>
      </c>
      <c r="U46" s="41">
        <f>IF(U42=0,0,VLOOKUP(U42,FAC_TOTALS_APTA!$A$4:$BO$120,$L46,FALSE))</f>
        <v>2529130.1165120299</v>
      </c>
      <c r="V46" s="41">
        <f>IF(V42=0,0,VLOOKUP(V42,FAC_TOTALS_APTA!$A$4:$BO$120,$L46,FALSE))</f>
        <v>3440409.0727900201</v>
      </c>
      <c r="W46" s="41">
        <f>IF(W42=0,0,VLOOKUP(W42,FAC_TOTALS_APTA!$A$4:$BO$120,$L46,FALSE))</f>
        <v>5995172.6551543698</v>
      </c>
      <c r="X46" s="41">
        <f>IF(X42=0,0,VLOOKUP(X42,FAC_TOTALS_APTA!$A$4:$BO$120,$L46,FALSE))</f>
        <v>4438951.4736746699</v>
      </c>
      <c r="Y46" s="41">
        <f>IF(Y42=0,0,VLOOKUP(Y42,FAC_TOTALS_APTA!$A$4:$BO$120,$L46,FALSE))</f>
        <v>4361507.5952781597</v>
      </c>
      <c r="Z46" s="41">
        <f>IF(Z42=0,0,VLOOKUP(Z42,FAC_TOTALS_APTA!$A$4:$BO$120,$L46,FALSE))</f>
        <v>4089727.9524437902</v>
      </c>
      <c r="AA46" s="41">
        <f>IF(AA42=0,0,VLOOKUP(AA42,FAC_TOTALS_APTA!$A$4:$BO$120,$L46,FALSE))</f>
        <v>4140337.6951481998</v>
      </c>
      <c r="AB46" s="41">
        <f>IF(AB42=0,0,VLOOKUP(AB42,FAC_TOTALS_APTA!$A$4:$BO$120,$L46,FALSE))</f>
        <v>3643395.5775634302</v>
      </c>
      <c r="AC46" s="45">
        <f t="shared" si="12"/>
        <v>73018220.957021266</v>
      </c>
      <c r="AD46" s="45">
        <f>AE46*G61</f>
        <v>75195903.446172029</v>
      </c>
      <c r="AE46" s="46">
        <f>AC46/G59</f>
        <v>0.10884664901118087</v>
      </c>
    </row>
    <row r="47" spans="2:31" ht="15" x14ac:dyDescent="0.2">
      <c r="B47" s="37" t="s">
        <v>126</v>
      </c>
      <c r="C47" s="40" t="s">
        <v>31</v>
      </c>
      <c r="D47" s="48" t="s">
        <v>22</v>
      </c>
      <c r="E47" s="85">
        <v>0.2283</v>
      </c>
      <c r="F47" s="12">
        <f>MATCH($D47,FAC_TOTALS_APTA!$A$2:$BO$2,)</f>
        <v>14</v>
      </c>
      <c r="G47" s="84">
        <f>VLOOKUP(G42,FAC_TOTALS_APTA!$A$4:$BO$120,$F47,FALSE)</f>
        <v>0</v>
      </c>
      <c r="H47" s="84">
        <f>VLOOKUP(H42,FAC_TOTALS_APTA!$A$4:$BO$120,$F47,FALSE)</f>
        <v>2.8864564839388902</v>
      </c>
      <c r="I47" s="43" t="str">
        <f t="shared" si="9"/>
        <v>-</v>
      </c>
      <c r="J47" s="44" t="str">
        <f t="shared" si="10"/>
        <v>_log</v>
      </c>
      <c r="K47" s="44" t="str">
        <f t="shared" si="11"/>
        <v>GAS_PRICE_2018_log_FAC</v>
      </c>
      <c r="L47" s="12">
        <f>MATCH($K47,FAC_TOTALS_APTA!$A$2:$BM$2,)</f>
        <v>31</v>
      </c>
      <c r="M47" s="41">
        <f>IF(M42=0,0,VLOOKUP(M42,FAC_TOTALS_APTA!$A$4:$BO$120,$L47,FALSE))</f>
        <v>13602924.379935</v>
      </c>
      <c r="N47" s="41">
        <f>IF(N42=0,0,VLOOKUP(N42,FAC_TOTALS_APTA!$A$4:$BO$120,$L47,FALSE))</f>
        <v>15364775.0068288</v>
      </c>
      <c r="O47" s="41">
        <f>IF(O42=0,0,VLOOKUP(O42,FAC_TOTALS_APTA!$A$4:$BO$120,$L47,FALSE))</f>
        <v>20630182.739845298</v>
      </c>
      <c r="P47" s="41">
        <f>IF(P42=0,0,VLOOKUP(P42,FAC_TOTALS_APTA!$A$4:$BO$120,$L47,FALSE))</f>
        <v>12172809.7465901</v>
      </c>
      <c r="Q47" s="41">
        <f>IF(Q42=0,0,VLOOKUP(Q42,FAC_TOTALS_APTA!$A$4:$BO$120,$L47,FALSE))</f>
        <v>8153840.0711221397</v>
      </c>
      <c r="R47" s="41">
        <f>IF(R42=0,0,VLOOKUP(R42,FAC_TOTALS_APTA!$A$4:$BO$120,$L47,FALSE))</f>
        <v>17412160.540023699</v>
      </c>
      <c r="S47" s="41">
        <f>IF(S42=0,0,VLOOKUP(S42,FAC_TOTALS_APTA!$A$4:$BO$120,$L47,FALSE))</f>
        <v>-50372132.525110103</v>
      </c>
      <c r="T47" s="41">
        <f>IF(T42=0,0,VLOOKUP(T42,FAC_TOTALS_APTA!$A$4:$BO$120,$L47,FALSE))</f>
        <v>22466684.024924099</v>
      </c>
      <c r="U47" s="41">
        <f>IF(U42=0,0,VLOOKUP(U42,FAC_TOTALS_APTA!$A$4:$BO$120,$L47,FALSE))</f>
        <v>31606901.126289502</v>
      </c>
      <c r="V47" s="41">
        <f>IF(V42=0,0,VLOOKUP(V42,FAC_TOTALS_APTA!$A$4:$BO$120,$L47,FALSE))</f>
        <v>672416.88016968698</v>
      </c>
      <c r="W47" s="41">
        <f>IF(W42=0,0,VLOOKUP(W42,FAC_TOTALS_APTA!$A$4:$BO$120,$L47,FALSE))</f>
        <v>-6594412.4568833103</v>
      </c>
      <c r="X47" s="41">
        <f>IF(X42=0,0,VLOOKUP(X42,FAC_TOTALS_APTA!$A$4:$BO$120,$L47,FALSE))</f>
        <v>-9219962.0123977307</v>
      </c>
      <c r="Y47" s="41">
        <f>IF(Y42=0,0,VLOOKUP(Y42,FAC_TOTALS_APTA!$A$4:$BO$120,$L47,FALSE))</f>
        <v>-46339510.660625704</v>
      </c>
      <c r="Z47" s="41">
        <f>IF(Z42=0,0,VLOOKUP(Z42,FAC_TOTALS_APTA!$A$4:$BO$120,$L47,FALSE))</f>
        <v>-16739386.789462799</v>
      </c>
      <c r="AA47" s="41">
        <f>IF(AA42=0,0,VLOOKUP(AA42,FAC_TOTALS_APTA!$A$4:$BO$120,$L47,FALSE))</f>
        <v>11577129.256961901</v>
      </c>
      <c r="AB47" s="41">
        <f>IF(AB42=0,0,VLOOKUP(AB42,FAC_TOTALS_APTA!$A$4:$BO$120,$L47,FALSE))</f>
        <v>13490136.775823999</v>
      </c>
      <c r="AC47" s="45">
        <f t="shared" si="12"/>
        <v>37884556.104034573</v>
      </c>
      <c r="AD47" s="45">
        <f>AE47*G61</f>
        <v>39014418.395332597</v>
      </c>
      <c r="AE47" s="46">
        <f>AC47/G59</f>
        <v>5.647367091602256E-2</v>
      </c>
    </row>
    <row r="48" spans="2:31" ht="15" x14ac:dyDescent="0.2">
      <c r="B48" s="37" t="s">
        <v>33</v>
      </c>
      <c r="C48" s="40"/>
      <c r="D48" s="12" t="s">
        <v>12</v>
      </c>
      <c r="E48" s="85">
        <v>5.7999999999999996E-3</v>
      </c>
      <c r="F48" s="12">
        <f>MATCH($D48,FAC_TOTALS_APTA!$A$2:$BO$2,)</f>
        <v>15</v>
      </c>
      <c r="G48" s="47">
        <f>VLOOKUP(G42,FAC_TOTALS_APTA!$A$4:$BO$120,$F48,FALSE)</f>
        <v>0</v>
      </c>
      <c r="H48" s="47">
        <f>VLOOKUP(H42,FAC_TOTALS_APTA!$A$4:$BO$120,$F48,FALSE)</f>
        <v>7.0879691005438703</v>
      </c>
      <c r="I48" s="43" t="str">
        <f t="shared" si="9"/>
        <v>-</v>
      </c>
      <c r="J48" s="44" t="str">
        <f t="shared" si="10"/>
        <v/>
      </c>
      <c r="K48" s="44" t="str">
        <f t="shared" si="11"/>
        <v>PCT_HH_NO_VEH_FAC</v>
      </c>
      <c r="L48" s="12">
        <f>MATCH($K48,FAC_TOTALS_APTA!$A$2:$BM$2,)</f>
        <v>33</v>
      </c>
      <c r="M48" s="41">
        <f>IF(M42=0,0,VLOOKUP(M42,FAC_TOTALS_APTA!$A$4:$BO$120,$L48,FALSE))</f>
        <v>-277041.03844680497</v>
      </c>
      <c r="N48" s="41">
        <f>IF(N42=0,0,VLOOKUP(N42,FAC_TOTALS_APTA!$A$4:$BO$120,$L48,FALSE))</f>
        <v>-151868.08595146699</v>
      </c>
      <c r="O48" s="41">
        <f>IF(O42=0,0,VLOOKUP(O42,FAC_TOTALS_APTA!$A$4:$BO$120,$L48,FALSE))</f>
        <v>-127448.5689079</v>
      </c>
      <c r="P48" s="41">
        <f>IF(P42=0,0,VLOOKUP(P42,FAC_TOTALS_APTA!$A$4:$BO$120,$L48,FALSE))</f>
        <v>-22297.930147350799</v>
      </c>
      <c r="Q48" s="41">
        <f>IF(Q42=0,0,VLOOKUP(Q42,FAC_TOTALS_APTA!$A$4:$BO$120,$L48,FALSE))</f>
        <v>-268777.73122707597</v>
      </c>
      <c r="R48" s="41">
        <f>IF(R42=0,0,VLOOKUP(R42,FAC_TOTALS_APTA!$A$4:$BO$120,$L48,FALSE))</f>
        <v>1110284.22214737</v>
      </c>
      <c r="S48" s="41">
        <f>IF(S42=0,0,VLOOKUP(S42,FAC_TOTALS_APTA!$A$4:$BO$120,$L48,FALSE))</f>
        <v>213071.57921476199</v>
      </c>
      <c r="T48" s="41">
        <f>IF(T42=0,0,VLOOKUP(T42,FAC_TOTALS_APTA!$A$4:$BO$120,$L48,FALSE))</f>
        <v>1361060.7081708601</v>
      </c>
      <c r="U48" s="41">
        <f>IF(U42=0,0,VLOOKUP(U42,FAC_TOTALS_APTA!$A$4:$BO$120,$L48,FALSE))</f>
        <v>1032676.12495864</v>
      </c>
      <c r="V48" s="41">
        <f>IF(V42=0,0,VLOOKUP(V42,FAC_TOTALS_APTA!$A$4:$BO$120,$L48,FALSE))</f>
        <v>352706.15566646197</v>
      </c>
      <c r="W48" s="41">
        <f>IF(W42=0,0,VLOOKUP(W42,FAC_TOTALS_APTA!$A$4:$BO$120,$L48,FALSE))</f>
        <v>-677814.10352224601</v>
      </c>
      <c r="X48" s="41">
        <f>IF(X42=0,0,VLOOKUP(X42,FAC_TOTALS_APTA!$A$4:$BO$120,$L48,FALSE))</f>
        <v>-31332.662250168702</v>
      </c>
      <c r="Y48" s="41">
        <f>IF(Y42=0,0,VLOOKUP(Y42,FAC_TOTALS_APTA!$A$4:$BO$120,$L48,FALSE))</f>
        <v>-1005642.29796735</v>
      </c>
      <c r="Z48" s="41">
        <f>IF(Z42=0,0,VLOOKUP(Z42,FAC_TOTALS_APTA!$A$4:$BO$120,$L48,FALSE))</f>
        <v>-670649.55243024998</v>
      </c>
      <c r="AA48" s="41">
        <f>IF(AA42=0,0,VLOOKUP(AA42,FAC_TOTALS_APTA!$A$4:$BO$120,$L48,FALSE))</f>
        <v>-1278582.3643591399</v>
      </c>
      <c r="AB48" s="41">
        <f>IF(AB42=0,0,VLOOKUP(AB42,FAC_TOTALS_APTA!$A$4:$BO$120,$L48,FALSE))</f>
        <v>-1056464.3814113601</v>
      </c>
      <c r="AC48" s="45">
        <f t="shared" si="12"/>
        <v>-1498119.9264630193</v>
      </c>
      <c r="AD48" s="45">
        <f>AE48*G61</f>
        <v>-1542799.5898093313</v>
      </c>
      <c r="AE48" s="46">
        <f>AC48/G59</f>
        <v>-2.2332142809718286E-3</v>
      </c>
    </row>
    <row r="49" spans="2:31" ht="15" x14ac:dyDescent="0.2">
      <c r="B49" s="37" t="s">
        <v>124</v>
      </c>
      <c r="C49" s="40"/>
      <c r="D49" s="12" t="s">
        <v>13</v>
      </c>
      <c r="E49" s="85">
        <v>7.3000000000000001E-3</v>
      </c>
      <c r="F49" s="12">
        <f>MATCH($D49,FAC_TOTALS_APTA!$A$2:$BO$2,)</f>
        <v>16</v>
      </c>
      <c r="G49" s="84">
        <f>VLOOKUP(G42,FAC_TOTALS_APTA!$A$4:$BO$120,$F49,FALSE)</f>
        <v>0</v>
      </c>
      <c r="H49" s="84">
        <f>VLOOKUP(H42,FAC_TOTALS_APTA!$A$4:$BO$120,$F49,FALSE)</f>
        <v>24.806038022324199</v>
      </c>
      <c r="I49" s="43" t="str">
        <f t="shared" si="9"/>
        <v>-</v>
      </c>
      <c r="J49" s="44" t="str">
        <f t="shared" si="10"/>
        <v/>
      </c>
      <c r="K49" s="44" t="str">
        <f t="shared" si="11"/>
        <v>TSD_POP_PCT_FAC</v>
      </c>
      <c r="L49" s="12">
        <f>MATCH($K49,FAC_TOTALS_APTA!$A$2:$BM$2,)</f>
        <v>35</v>
      </c>
      <c r="M49" s="41">
        <f>IF(M42=0,0,VLOOKUP(M42,FAC_TOTALS_APTA!$A$4:$BO$120,$L49,FALSE))</f>
        <v>-8619299.6366998497</v>
      </c>
      <c r="N49" s="41">
        <f>IF(N42=0,0,VLOOKUP(N42,FAC_TOTALS_APTA!$A$4:$BO$120,$L49,FALSE))</f>
        <v>-7888936.2014949797</v>
      </c>
      <c r="O49" s="41">
        <f>IF(O42=0,0,VLOOKUP(O42,FAC_TOTALS_APTA!$A$4:$BO$120,$L49,FALSE))</f>
        <v>-7283942.9233587701</v>
      </c>
      <c r="P49" s="41">
        <f>IF(P42=0,0,VLOOKUP(P42,FAC_TOTALS_APTA!$A$4:$BO$120,$L49,FALSE))</f>
        <v>-7791739.5761632202</v>
      </c>
      <c r="Q49" s="41">
        <f>IF(Q42=0,0,VLOOKUP(Q42,FAC_TOTALS_APTA!$A$4:$BO$120,$L49,FALSE))</f>
        <v>-3986870.7841202598</v>
      </c>
      <c r="R49" s="41">
        <f>IF(R42=0,0,VLOOKUP(R42,FAC_TOTALS_APTA!$A$4:$BO$120,$L49,FALSE))</f>
        <v>-3300221.3236220898</v>
      </c>
      <c r="S49" s="41">
        <f>IF(S42=0,0,VLOOKUP(S42,FAC_TOTALS_APTA!$A$4:$BO$120,$L49,FALSE))</f>
        <v>-3713628.1574758501</v>
      </c>
      <c r="T49" s="41">
        <f>IF(T42=0,0,VLOOKUP(T42,FAC_TOTALS_APTA!$A$4:$BO$120,$L49,FALSE))</f>
        <v>-3515423.8351859101</v>
      </c>
      <c r="U49" s="41">
        <f>IF(U42=0,0,VLOOKUP(U42,FAC_TOTALS_APTA!$A$4:$BO$120,$L49,FALSE))</f>
        <v>-2692014.94011431</v>
      </c>
      <c r="V49" s="41">
        <f>IF(V42=0,0,VLOOKUP(V42,FAC_TOTALS_APTA!$A$4:$BO$120,$L49,FALSE))</f>
        <v>-678576.607250456</v>
      </c>
      <c r="W49" s="41">
        <f>IF(W42=0,0,VLOOKUP(W42,FAC_TOTALS_APTA!$A$4:$BO$120,$L49,FALSE))</f>
        <v>-1321479.1284431701</v>
      </c>
      <c r="X49" s="41">
        <f>IF(X42=0,0,VLOOKUP(X42,FAC_TOTALS_APTA!$A$4:$BO$120,$L49,FALSE))</f>
        <v>-612108.53930418496</v>
      </c>
      <c r="Y49" s="41">
        <f>IF(Y42=0,0,VLOOKUP(Y42,FAC_TOTALS_APTA!$A$4:$BO$120,$L49,FALSE))</f>
        <v>-534961.20837503299</v>
      </c>
      <c r="Z49" s="41">
        <f>IF(Z42=0,0,VLOOKUP(Z42,FAC_TOTALS_APTA!$A$4:$BO$120,$L49,FALSE))</f>
        <v>-606542.33038943296</v>
      </c>
      <c r="AA49" s="41">
        <f>IF(AA42=0,0,VLOOKUP(AA42,FAC_TOTALS_APTA!$A$4:$BO$120,$L49,FALSE))</f>
        <v>-811306.25024772703</v>
      </c>
      <c r="AB49" s="41">
        <f>IF(AB42=0,0,VLOOKUP(AB42,FAC_TOTALS_APTA!$A$4:$BO$120,$L49,FALSE))</f>
        <v>-707483.77370932396</v>
      </c>
      <c r="AC49" s="45">
        <f t="shared" si="12"/>
        <v>-54064535.215954572</v>
      </c>
      <c r="AD49" s="45">
        <f>AE49*G61</f>
        <v>-55676946.338558592</v>
      </c>
      <c r="AE49" s="46">
        <f>AC49/G59</f>
        <v>-8.0592808363099011E-2</v>
      </c>
    </row>
    <row r="50" spans="2:31" ht="15" x14ac:dyDescent="0.2">
      <c r="B50" s="37" t="s">
        <v>119</v>
      </c>
      <c r="C50" s="40" t="s">
        <v>31</v>
      </c>
      <c r="D50" s="12" t="s">
        <v>21</v>
      </c>
      <c r="E50" s="85">
        <v>-0.25840000000000002</v>
      </c>
      <c r="F50" s="12">
        <f>MATCH($D50,FAC_TOTALS_APTA!$A$2:$BO$2,)</f>
        <v>17</v>
      </c>
      <c r="G50" s="41">
        <f>VLOOKUP(G42,FAC_TOTALS_APTA!$A$4:$BO$120,$F50,FALSE)</f>
        <v>0</v>
      </c>
      <c r="H50" s="41">
        <f>VLOOKUP(H42,FAC_TOTALS_APTA!$A$4:$BO$120,$F50,FALSE)</f>
        <v>31532.814814285601</v>
      </c>
      <c r="I50" s="43" t="str">
        <f t="shared" si="9"/>
        <v>-</v>
      </c>
      <c r="J50" s="44" t="str">
        <f t="shared" si="10"/>
        <v>_log</v>
      </c>
      <c r="K50" s="44" t="str">
        <f t="shared" si="11"/>
        <v>TOTAL_MED_INC_INDIV_2018_log_FAC</v>
      </c>
      <c r="L50" s="12">
        <f>MATCH($K50,FAC_TOTALS_APTA!$A$2:$BM$2,)</f>
        <v>37</v>
      </c>
      <c r="M50" s="41">
        <f>IF(M42=0,0,VLOOKUP(M42,FAC_TOTALS_APTA!$A$4:$BO$120,$L50,FALSE))</f>
        <v>3633200.50993784</v>
      </c>
      <c r="N50" s="41">
        <f>IF(N42=0,0,VLOOKUP(N42,FAC_TOTALS_APTA!$A$4:$BO$120,$L50,FALSE))</f>
        <v>5411200.1794946697</v>
      </c>
      <c r="O50" s="41">
        <f>IF(O42=0,0,VLOOKUP(O42,FAC_TOTALS_APTA!$A$4:$BO$120,$L50,FALSE))</f>
        <v>5224802.3036178099</v>
      </c>
      <c r="P50" s="41">
        <f>IF(P42=0,0,VLOOKUP(P42,FAC_TOTALS_APTA!$A$4:$BO$120,$L50,FALSE))</f>
        <v>8828931.7668386698</v>
      </c>
      <c r="Q50" s="41">
        <f>IF(Q42=0,0,VLOOKUP(Q42,FAC_TOTALS_APTA!$A$4:$BO$120,$L50,FALSE))</f>
        <v>-2681378.8670438798</v>
      </c>
      <c r="R50" s="41">
        <f>IF(R42=0,0,VLOOKUP(R42,FAC_TOTALS_APTA!$A$4:$BO$120,$L50,FALSE))</f>
        <v>1736820.3351994799</v>
      </c>
      <c r="S50" s="41">
        <f>IF(S42=0,0,VLOOKUP(S42,FAC_TOTALS_APTA!$A$4:$BO$120,$L50,FALSE))</f>
        <v>12417983.587326599</v>
      </c>
      <c r="T50" s="41">
        <f>IF(T42=0,0,VLOOKUP(T42,FAC_TOTALS_APTA!$A$4:$BO$120,$L50,FALSE))</f>
        <v>3346987.8829709399</v>
      </c>
      <c r="U50" s="41">
        <f>IF(U42=0,0,VLOOKUP(U42,FAC_TOTALS_APTA!$A$4:$BO$120,$L50,FALSE))</f>
        <v>4676855.35161559</v>
      </c>
      <c r="V50" s="41">
        <f>IF(V42=0,0,VLOOKUP(V42,FAC_TOTALS_APTA!$A$4:$BO$120,$L50,FALSE))</f>
        <v>2616761.1502898298</v>
      </c>
      <c r="W50" s="41">
        <f>IF(W42=0,0,VLOOKUP(W42,FAC_TOTALS_APTA!$A$4:$BO$120,$L50,FALSE))</f>
        <v>-1126917.65914667</v>
      </c>
      <c r="X50" s="41">
        <f>IF(X42=0,0,VLOOKUP(X42,FAC_TOTALS_APTA!$A$4:$BO$120,$L50,FALSE))</f>
        <v>-860754.532846916</v>
      </c>
      <c r="Y50" s="41">
        <f>IF(Y42=0,0,VLOOKUP(Y42,FAC_TOTALS_APTA!$A$4:$BO$120,$L50,FALSE))</f>
        <v>-8622411.3551319093</v>
      </c>
      <c r="Z50" s="41">
        <f>IF(Z42=0,0,VLOOKUP(Z42,FAC_TOTALS_APTA!$A$4:$BO$120,$L50,FALSE))</f>
        <v>-5690542.62136102</v>
      </c>
      <c r="AA50" s="41">
        <f>IF(AA42=0,0,VLOOKUP(AA42,FAC_TOTALS_APTA!$A$4:$BO$120,$L50,FALSE))</f>
        <v>-1108302.3474642499</v>
      </c>
      <c r="AB50" s="41">
        <f>IF(AB42=0,0,VLOOKUP(AB42,FAC_TOTALS_APTA!$A$4:$BO$120,$L50,FALSE))</f>
        <v>-2641477.0053735799</v>
      </c>
      <c r="AC50" s="45">
        <f t="shared" si="12"/>
        <v>25161758.678923205</v>
      </c>
      <c r="AD50" s="45">
        <f>AE50*G61</f>
        <v>25912178.513221554</v>
      </c>
      <c r="AE50" s="46">
        <f>AC50/G59</f>
        <v>3.7508077840472692E-2</v>
      </c>
    </row>
    <row r="51" spans="2:31" ht="15" x14ac:dyDescent="0.2">
      <c r="B51" s="37" t="s">
        <v>120</v>
      </c>
      <c r="C51" s="40"/>
      <c r="D51" s="12" t="s">
        <v>73</v>
      </c>
      <c r="E51" s="85">
        <v>-1.38E-2</v>
      </c>
      <c r="F51" s="12">
        <f>MATCH($D51,FAC_TOTALS_APTA!$A$2:$BO$2,)</f>
        <v>18</v>
      </c>
      <c r="G51" s="47">
        <f>VLOOKUP(G42,FAC_TOTALS_APTA!$A$4:$BO$120,$F51,FALSE)</f>
        <v>0</v>
      </c>
      <c r="H51" s="47">
        <f>VLOOKUP(H42,FAC_TOTALS_APTA!$A$4:$BO$120,$F51,FALSE)</f>
        <v>5.5432053042089198</v>
      </c>
      <c r="I51" s="43" t="str">
        <f t="shared" si="9"/>
        <v>-</v>
      </c>
      <c r="J51" s="44" t="str">
        <f t="shared" si="10"/>
        <v/>
      </c>
      <c r="K51" s="44" t="str">
        <f t="shared" si="11"/>
        <v>JTW_HOME_PCT_FAC</v>
      </c>
      <c r="L51" s="12">
        <f>MATCH($K51,FAC_TOTALS_APTA!$A$2:$BM$2,)</f>
        <v>39</v>
      </c>
      <c r="M51" s="41">
        <f>IF(M42=0,0,VLOOKUP(M42,FAC_TOTALS_APTA!$A$4:$BO$120,$L51,FALSE))</f>
        <v>0</v>
      </c>
      <c r="N51" s="41">
        <f>IF(N42=0,0,VLOOKUP(N42,FAC_TOTALS_APTA!$A$4:$BO$120,$L51,FALSE))</f>
        <v>0</v>
      </c>
      <c r="O51" s="41">
        <f>IF(O42=0,0,VLOOKUP(O42,FAC_TOTALS_APTA!$A$4:$BO$120,$L51,FALSE))</f>
        <v>0</v>
      </c>
      <c r="P51" s="41">
        <f>IF(P42=0,0,VLOOKUP(P42,FAC_TOTALS_APTA!$A$4:$BO$120,$L51,FALSE))</f>
        <v>-2135417.9709379999</v>
      </c>
      <c r="Q51" s="41">
        <f>IF(Q42=0,0,VLOOKUP(Q42,FAC_TOTALS_APTA!$A$4:$BO$120,$L51,FALSE))</f>
        <v>-2298808.8825405999</v>
      </c>
      <c r="R51" s="41">
        <f>IF(R42=0,0,VLOOKUP(R42,FAC_TOTALS_APTA!$A$4:$BO$120,$L51,FALSE))</f>
        <v>-261487.11108508401</v>
      </c>
      <c r="S51" s="41">
        <f>IF(S42=0,0,VLOOKUP(S42,FAC_TOTALS_APTA!$A$4:$BO$120,$L51,FALSE))</f>
        <v>-3139186.85340644</v>
      </c>
      <c r="T51" s="41">
        <f>IF(T42=0,0,VLOOKUP(T42,FAC_TOTALS_APTA!$A$4:$BO$120,$L51,FALSE))</f>
        <v>373450.35818768601</v>
      </c>
      <c r="U51" s="41">
        <f>IF(U42=0,0,VLOOKUP(U42,FAC_TOTALS_APTA!$A$4:$BO$120,$L51,FALSE))</f>
        <v>-1592985.02279308</v>
      </c>
      <c r="V51" s="41">
        <f>IF(V42=0,0,VLOOKUP(V42,FAC_TOTALS_APTA!$A$4:$BO$120,$L51,FALSE))</f>
        <v>-175036.055435302</v>
      </c>
      <c r="W51" s="41">
        <f>IF(W42=0,0,VLOOKUP(W42,FAC_TOTALS_APTA!$A$4:$BO$120,$L51,FALSE))</f>
        <v>-640319.79402186198</v>
      </c>
      <c r="X51" s="41">
        <f>IF(X42=0,0,VLOOKUP(X42,FAC_TOTALS_APTA!$A$4:$BO$120,$L51,FALSE))</f>
        <v>-1151105.82465587</v>
      </c>
      <c r="Y51" s="41">
        <f>IF(Y42=0,0,VLOOKUP(Y42,FAC_TOTALS_APTA!$A$4:$BO$120,$L51,FALSE))</f>
        <v>-2056143.8357573701</v>
      </c>
      <c r="Z51" s="41">
        <f>IF(Z42=0,0,VLOOKUP(Z42,FAC_TOTALS_APTA!$A$4:$BO$120,$L51,FALSE))</f>
        <v>-5962096.1660194304</v>
      </c>
      <c r="AA51" s="41">
        <f>IF(AA42=0,0,VLOOKUP(AA42,FAC_TOTALS_APTA!$A$4:$BO$120,$L51,FALSE))</f>
        <v>-2341791.2394666602</v>
      </c>
      <c r="AB51" s="41">
        <f>IF(AB42=0,0,VLOOKUP(AB42,FAC_TOTALS_APTA!$A$4:$BO$120,$L51,FALSE))</f>
        <v>-3050274.7269165399</v>
      </c>
      <c r="AC51" s="45">
        <f t="shared" si="12"/>
        <v>-24431203.124848548</v>
      </c>
      <c r="AD51" s="45">
        <f>AE51*G61</f>
        <v>-25159834.999695014</v>
      </c>
      <c r="AE51" s="46">
        <f>AC51/G59</f>
        <v>-3.6419054813955271E-2</v>
      </c>
    </row>
    <row r="52" spans="2:31" ht="15" x14ac:dyDescent="0.2">
      <c r="B52" s="37" t="s">
        <v>121</v>
      </c>
      <c r="C52" s="40"/>
      <c r="D52" s="12" t="s">
        <v>74</v>
      </c>
      <c r="E52" s="85">
        <v>-0.17100000000000001</v>
      </c>
      <c r="F52" s="12">
        <f>MATCH($D52,FAC_TOTALS_APTA!$A$2:$BO$2,)</f>
        <v>19</v>
      </c>
      <c r="G52" s="47">
        <f>VLOOKUP(G42,FAC_TOTALS_APTA!$A$4:$BO$120,$F52,FALSE)</f>
        <v>0</v>
      </c>
      <c r="H52" s="47">
        <f>VLOOKUP(H42,FAC_TOTALS_APTA!$A$4:$BO$120,$F52,FALSE)</f>
        <v>3.7500741197496801</v>
      </c>
      <c r="I52" s="43" t="str">
        <f t="shared" si="9"/>
        <v>-</v>
      </c>
      <c r="J52" s="44" t="str">
        <f t="shared" si="10"/>
        <v/>
      </c>
      <c r="K52" s="44" t="str">
        <f t="shared" si="11"/>
        <v>YEARS_SINCE_TNC_BUS_FAC</v>
      </c>
      <c r="L52" s="12">
        <f>MATCH($K52,FAC_TOTALS_APTA!$A$2:$BM$2,)</f>
        <v>41</v>
      </c>
      <c r="M52" s="41">
        <f>IF(M42=0,0,VLOOKUP(M42,FAC_TOTALS_APTA!$A$4:$BO$120,$L52,FALSE))</f>
        <v>0</v>
      </c>
      <c r="N52" s="41">
        <f>IF(N42=0,0,VLOOKUP(N42,FAC_TOTALS_APTA!$A$4:$BO$120,$L52,FALSE))</f>
        <v>0</v>
      </c>
      <c r="O52" s="41">
        <f>IF(O42=0,0,VLOOKUP(O42,FAC_TOTALS_APTA!$A$4:$BO$120,$L52,FALSE))</f>
        <v>0</v>
      </c>
      <c r="P52" s="41">
        <f>IF(P42=0,0,VLOOKUP(P42,FAC_TOTALS_APTA!$A$4:$BO$120,$L52,FALSE))</f>
        <v>0</v>
      </c>
      <c r="Q52" s="41">
        <f>IF(Q42=0,0,VLOOKUP(Q42,FAC_TOTALS_APTA!$A$4:$BO$120,$L52,FALSE))</f>
        <v>0</v>
      </c>
      <c r="R52" s="41">
        <f>IF(R42=0,0,VLOOKUP(R42,FAC_TOTALS_APTA!$A$4:$BO$120,$L52,FALSE))</f>
        <v>0</v>
      </c>
      <c r="S52" s="41">
        <f>IF(S42=0,0,VLOOKUP(S42,FAC_TOTALS_APTA!$A$4:$BO$120,$L52,FALSE))</f>
        <v>0</v>
      </c>
      <c r="T52" s="41">
        <f>IF(T42=0,0,VLOOKUP(T42,FAC_TOTALS_APTA!$A$4:$BO$120,$L52,FALSE))</f>
        <v>0</v>
      </c>
      <c r="U52" s="41">
        <f>IF(U42=0,0,VLOOKUP(U42,FAC_TOTALS_APTA!$A$4:$BO$120,$L52,FALSE))</f>
        <v>0</v>
      </c>
      <c r="V52" s="41">
        <f>IF(V42=0,0,VLOOKUP(V42,FAC_TOTALS_APTA!$A$4:$BO$120,$L52,FALSE))</f>
        <v>0</v>
      </c>
      <c r="W52" s="41">
        <f>IF(W42=0,0,VLOOKUP(W42,FAC_TOTALS_APTA!$A$4:$BO$120,$L52,FALSE))</f>
        <v>0</v>
      </c>
      <c r="X52" s="41">
        <f>IF(X42=0,0,VLOOKUP(X42,FAC_TOTALS_APTA!$A$4:$BO$120,$L52,FALSE))</f>
        <v>-2266705.83030474</v>
      </c>
      <c r="Y52" s="41">
        <f>IF(Y42=0,0,VLOOKUP(Y42,FAC_TOTALS_APTA!$A$4:$BO$120,$L52,FALSE))</f>
        <v>-12026000.8889725</v>
      </c>
      <c r="Z52" s="41">
        <f>IF(Z42=0,0,VLOOKUP(Z42,FAC_TOTALS_APTA!$A$4:$BO$120,$L52,FALSE))</f>
        <v>-13457110.772321001</v>
      </c>
      <c r="AA52" s="41">
        <f>IF(AA42=0,0,VLOOKUP(AA42,FAC_TOTALS_APTA!$A$4:$BO$120,$L52,FALSE))</f>
        <v>-12923310.4015883</v>
      </c>
      <c r="AB52" s="41">
        <f>IF(AB42=0,0,VLOOKUP(AB42,FAC_TOTALS_APTA!$A$4:$BO$120,$L52,FALSE))</f>
        <v>-13298786.340250099</v>
      </c>
      <c r="AC52" s="45">
        <f t="shared" si="12"/>
        <v>-53971914.233436637</v>
      </c>
      <c r="AD52" s="45">
        <f>AE52*G61</f>
        <v>-55581563.04426267</v>
      </c>
      <c r="AE52" s="46">
        <f>AC52/G59</f>
        <v>-8.045474031045316E-2</v>
      </c>
    </row>
    <row r="53" spans="2:31" ht="15.75" hidden="1" customHeight="1" x14ac:dyDescent="0.2">
      <c r="B53" s="37" t="s">
        <v>121</v>
      </c>
      <c r="C53" s="40"/>
      <c r="D53" s="12" t="s">
        <v>75</v>
      </c>
      <c r="E53" s="85">
        <v>-5.0000000000000001E-3</v>
      </c>
      <c r="F53" s="12">
        <f>MATCH($D53,FAC_TOTALS_APTA!$A$2:$BO$2,)</f>
        <v>20</v>
      </c>
      <c r="G53" s="47">
        <f>VLOOKUP(G42,FAC_TOTALS_APTA!$A$4:$BO$120,$F53,FALSE)</f>
        <v>0</v>
      </c>
      <c r="H53" s="47">
        <f>VLOOKUP(H42,FAC_TOTALS_APTA!$A$4:$BO$120,$F53,FALSE)</f>
        <v>0</v>
      </c>
      <c r="I53" s="43" t="str">
        <f t="shared" si="9"/>
        <v>-</v>
      </c>
      <c r="J53" s="44" t="str">
        <f t="shared" si="10"/>
        <v/>
      </c>
      <c r="K53" s="44" t="str">
        <f t="shared" si="11"/>
        <v>YEARS_SINCE_TNC_RAIL_FAC</v>
      </c>
      <c r="L53" s="12">
        <f>MATCH($K53,FAC_TOTALS_APTA!$A$2:$BM$2,)</f>
        <v>43</v>
      </c>
      <c r="M53" s="41">
        <f>IF(M42=0,0,VLOOKUP(M42,FAC_TOTALS_APTA!$A$4:$BO$120,$L53,FALSE))</f>
        <v>0</v>
      </c>
      <c r="N53" s="41">
        <f>IF(N42=0,0,VLOOKUP(N42,FAC_TOTALS_APTA!$A$4:$BO$120,$L53,FALSE))</f>
        <v>0</v>
      </c>
      <c r="O53" s="41">
        <f>IF(O42=0,0,VLOOKUP(O42,FAC_TOTALS_APTA!$A$4:$BO$120,$L53,FALSE))</f>
        <v>0</v>
      </c>
      <c r="P53" s="41">
        <f>IF(P42=0,0,VLOOKUP(P42,FAC_TOTALS_APTA!$A$4:$BO$120,$L53,FALSE))</f>
        <v>0</v>
      </c>
      <c r="Q53" s="41">
        <f>IF(Q42=0,0,VLOOKUP(Q42,FAC_TOTALS_APTA!$A$4:$BO$120,$L53,FALSE))</f>
        <v>0</v>
      </c>
      <c r="R53" s="41">
        <f>IF(R42=0,0,VLOOKUP(R42,FAC_TOTALS_APTA!$A$4:$BO$120,$L53,FALSE))</f>
        <v>0</v>
      </c>
      <c r="S53" s="41">
        <f>IF(S42=0,0,VLOOKUP(S42,FAC_TOTALS_APTA!$A$4:$BO$120,$L53,FALSE))</f>
        <v>0</v>
      </c>
      <c r="T53" s="41">
        <f>IF(T42=0,0,VLOOKUP(T42,FAC_TOTALS_APTA!$A$4:$BO$120,$L53,FALSE))</f>
        <v>0</v>
      </c>
      <c r="U53" s="41">
        <f>IF(U42=0,0,VLOOKUP(U42,FAC_TOTALS_APTA!$A$4:$BO$120,$L53,FALSE))</f>
        <v>0</v>
      </c>
      <c r="V53" s="41">
        <f>IF(V42=0,0,VLOOKUP(V42,FAC_TOTALS_APTA!$A$4:$BO$120,$L53,FALSE))</f>
        <v>0</v>
      </c>
      <c r="W53" s="41">
        <f>IF(W42=0,0,VLOOKUP(W42,FAC_TOTALS_APTA!$A$4:$BO$120,$L53,FALSE))</f>
        <v>0</v>
      </c>
      <c r="X53" s="41">
        <f>IF(X42=0,0,VLOOKUP(X42,FAC_TOTALS_APTA!$A$4:$BO$120,$L53,FALSE))</f>
        <v>0</v>
      </c>
      <c r="Y53" s="41">
        <f>IF(Y42=0,0,VLOOKUP(Y42,FAC_TOTALS_APTA!$A$4:$BO$120,$L53,FALSE))</f>
        <v>0</v>
      </c>
      <c r="Z53" s="41">
        <f>IF(Z42=0,0,VLOOKUP(Z42,FAC_TOTALS_APTA!$A$4:$BO$120,$L53,FALSE))</f>
        <v>0</v>
      </c>
      <c r="AA53" s="41">
        <f>IF(AA42=0,0,VLOOKUP(AA42,FAC_TOTALS_APTA!$A$4:$BO$120,$L53,FALSE))</f>
        <v>0</v>
      </c>
      <c r="AB53" s="41">
        <f>IF(AB42=0,0,VLOOKUP(AB42,FAC_TOTALS_APTA!$A$4:$BO$120,$L53,FALSE))</f>
        <v>0</v>
      </c>
      <c r="AC53" s="45">
        <f t="shared" si="12"/>
        <v>0</v>
      </c>
      <c r="AD53" s="45">
        <f>AE53*G61</f>
        <v>0</v>
      </c>
      <c r="AE53" s="46">
        <f>AC53/G59</f>
        <v>0</v>
      </c>
    </row>
    <row r="54" spans="2:31" ht="15" x14ac:dyDescent="0.2">
      <c r="B54" s="37" t="s">
        <v>122</v>
      </c>
      <c r="C54" s="40"/>
      <c r="D54" s="12" t="s">
        <v>109</v>
      </c>
      <c r="E54" s="85">
        <v>2.1659999999999999E-5</v>
      </c>
      <c r="F54" s="12">
        <f>MATCH($D54,FAC_TOTALS_APTA!$A$2:$BO$2,)</f>
        <v>21</v>
      </c>
      <c r="G54" s="47">
        <f>VLOOKUP(G42,FAC_TOTALS_APTA!$A$4:$BO$120,$F54,FALSE)</f>
        <v>0</v>
      </c>
      <c r="H54" s="47">
        <f>VLOOKUP(H42,FAC_TOTALS_APTA!$A$4:$BO$120,$F54,FALSE)</f>
        <v>0.80823387664780699</v>
      </c>
      <c r="I54" s="43" t="str">
        <f t="shared" si="9"/>
        <v>-</v>
      </c>
      <c r="J54" s="44" t="str">
        <f t="shared" si="10"/>
        <v/>
      </c>
      <c r="K54" s="44" t="str">
        <f t="shared" si="11"/>
        <v>BIKE_SHARE_FAC</v>
      </c>
      <c r="L54" s="12">
        <f>MATCH($K54,FAC_TOTALS_APTA!$A$2:$BM$2,)</f>
        <v>45</v>
      </c>
      <c r="M54" s="41">
        <f>IF(M42=0,0,VLOOKUP(M42,FAC_TOTALS_APTA!$A$4:$BO$120,$L54,FALSE))</f>
        <v>0</v>
      </c>
      <c r="N54" s="41">
        <f>IF(N42=0,0,VLOOKUP(N42,FAC_TOTALS_APTA!$A$4:$BO$120,$L54,FALSE))</f>
        <v>0</v>
      </c>
      <c r="O54" s="41">
        <f>IF(O42=0,0,VLOOKUP(O42,FAC_TOTALS_APTA!$A$4:$BO$120,$L54,FALSE))</f>
        <v>0</v>
      </c>
      <c r="P54" s="41">
        <f>IF(P42=0,0,VLOOKUP(P42,FAC_TOTALS_APTA!$A$4:$BO$120,$L54,FALSE))</f>
        <v>0</v>
      </c>
      <c r="Q54" s="41">
        <f>IF(Q42=0,0,VLOOKUP(Q42,FAC_TOTALS_APTA!$A$4:$BO$120,$L54,FALSE))</f>
        <v>0</v>
      </c>
      <c r="R54" s="41">
        <f>IF(R42=0,0,VLOOKUP(R42,FAC_TOTALS_APTA!$A$4:$BO$120,$L54,FALSE))</f>
        <v>0</v>
      </c>
      <c r="S54" s="41">
        <f>IF(S42=0,0,VLOOKUP(S42,FAC_TOTALS_APTA!$A$4:$BO$120,$L54,FALSE))</f>
        <v>0</v>
      </c>
      <c r="T54" s="41">
        <f>IF(T42=0,0,VLOOKUP(T42,FAC_TOTALS_APTA!$A$4:$BO$120,$L54,FALSE))</f>
        <v>0</v>
      </c>
      <c r="U54" s="41">
        <f>IF(U42=0,0,VLOOKUP(U42,FAC_TOTALS_APTA!$A$4:$BO$120,$L54,FALSE))</f>
        <v>294.25871291596201</v>
      </c>
      <c r="V54" s="41">
        <f>IF(V42=0,0,VLOOKUP(V42,FAC_TOTALS_APTA!$A$4:$BO$120,$L54,FALSE))</f>
        <v>867.59802357833598</v>
      </c>
      <c r="W54" s="41">
        <f>IF(W42=0,0,VLOOKUP(W42,FAC_TOTALS_APTA!$A$4:$BO$120,$L54,FALSE))</f>
        <v>1099.11306442613</v>
      </c>
      <c r="X54" s="41">
        <f>IF(X42=0,0,VLOOKUP(X42,FAC_TOTALS_APTA!$A$4:$BO$120,$L54,FALSE))</f>
        <v>1094.85020556258</v>
      </c>
      <c r="Y54" s="41">
        <f>IF(Y42=0,0,VLOOKUP(Y42,FAC_TOTALS_APTA!$A$4:$BO$120,$L54,FALSE))</f>
        <v>4152.2782930153899</v>
      </c>
      <c r="Z54" s="41">
        <f>IF(Z42=0,0,VLOOKUP(Z42,FAC_TOTALS_APTA!$A$4:$BO$120,$L54,FALSE))</f>
        <v>2849.6958885103199</v>
      </c>
      <c r="AA54" s="41">
        <f>IF(AA42=0,0,VLOOKUP(AA42,FAC_TOTALS_APTA!$A$4:$BO$120,$L54,FALSE))</f>
        <v>2103.96937006195</v>
      </c>
      <c r="AB54" s="41">
        <f>IF(AB42=0,0,VLOOKUP(AB42,FAC_TOTALS_APTA!$A$4:$BO$120,$L54,FALSE))</f>
        <v>2002.4560972926599</v>
      </c>
      <c r="AC54" s="45">
        <f t="shared" si="12"/>
        <v>14464.219655363328</v>
      </c>
      <c r="AD54" s="45">
        <f>AE54*G61</f>
        <v>14895.597980524864</v>
      </c>
      <c r="AE54" s="46">
        <f>AC54/G59</f>
        <v>2.1561492726242141E-5</v>
      </c>
    </row>
    <row r="55" spans="2:31" ht="15" x14ac:dyDescent="0.2">
      <c r="B55" s="16" t="s">
        <v>123</v>
      </c>
      <c r="C55" s="39"/>
      <c r="D55" s="13" t="s">
        <v>110</v>
      </c>
      <c r="E55" s="86">
        <v>-3.6900000000000002E-2</v>
      </c>
      <c r="F55" s="13">
        <f>MATCH($D55,FAC_TOTALS_APTA!$A$2:$BO$2,)</f>
        <v>22</v>
      </c>
      <c r="G55" s="50">
        <f>VLOOKUP(G42,FAC_TOTALS_APTA!$A$4:$BO$120,$F55,FALSE)</f>
        <v>0</v>
      </c>
      <c r="H55" s="50">
        <f>VLOOKUP(H42,FAC_TOTALS_APTA!$A$4:$BO$120,$F55,FALSE)</f>
        <v>0.40170199484588898</v>
      </c>
      <c r="I55" s="51" t="str">
        <f t="shared" si="9"/>
        <v>-</v>
      </c>
      <c r="J55" s="52" t="str">
        <f t="shared" si="10"/>
        <v/>
      </c>
      <c r="K55" s="52" t="str">
        <f t="shared" si="11"/>
        <v>scooter_flag_FAC</v>
      </c>
      <c r="L55" s="13">
        <f>MATCH($K55,FAC_TOTALS_APTA!$A$2:$BM$2,)</f>
        <v>47</v>
      </c>
      <c r="M55" s="53">
        <f>IF(M42=0,0,VLOOKUP(M42,FAC_TOTALS_APTA!$A$4:$BO$120,$L55,FALSE))</f>
        <v>0</v>
      </c>
      <c r="N55" s="53">
        <f>IF(N42=0,0,VLOOKUP(N42,FAC_TOTALS_APTA!$A$4:$BO$120,$L55,FALSE))</f>
        <v>0</v>
      </c>
      <c r="O55" s="53">
        <f>IF(O42=0,0,VLOOKUP(O42,FAC_TOTALS_APTA!$A$4:$BO$120,$L55,FALSE))</f>
        <v>0</v>
      </c>
      <c r="P55" s="53">
        <f>IF(P42=0,0,VLOOKUP(P42,FAC_TOTALS_APTA!$A$4:$BO$120,$L55,FALSE))</f>
        <v>0</v>
      </c>
      <c r="Q55" s="53">
        <f>IF(Q42=0,0,VLOOKUP(Q42,FAC_TOTALS_APTA!$A$4:$BO$120,$L55,FALSE))</f>
        <v>0</v>
      </c>
      <c r="R55" s="53">
        <f>IF(R42=0,0,VLOOKUP(R42,FAC_TOTALS_APTA!$A$4:$BO$120,$L55,FALSE))</f>
        <v>0</v>
      </c>
      <c r="S55" s="53">
        <f>IF(S42=0,0,VLOOKUP(S42,FAC_TOTALS_APTA!$A$4:$BO$120,$L55,FALSE))</f>
        <v>0</v>
      </c>
      <c r="T55" s="53">
        <f>IF(T42=0,0,VLOOKUP(T42,FAC_TOTALS_APTA!$A$4:$BO$120,$L55,FALSE))</f>
        <v>0</v>
      </c>
      <c r="U55" s="53">
        <f>IF(U42=0,0,VLOOKUP(U42,FAC_TOTALS_APTA!$A$4:$BO$120,$L55,FALSE))</f>
        <v>0</v>
      </c>
      <c r="V55" s="53">
        <f>IF(V42=0,0,VLOOKUP(V42,FAC_TOTALS_APTA!$A$4:$BO$120,$L55,FALSE))</f>
        <v>0</v>
      </c>
      <c r="W55" s="53">
        <f>IF(W42=0,0,VLOOKUP(W42,FAC_TOTALS_APTA!$A$4:$BO$120,$L55,FALSE))</f>
        <v>0</v>
      </c>
      <c r="X55" s="53">
        <f>IF(X42=0,0,VLOOKUP(X42,FAC_TOTALS_APTA!$A$4:$BO$120,$L55,FALSE))</f>
        <v>0</v>
      </c>
      <c r="Y55" s="53">
        <f>IF(Y42=0,0,VLOOKUP(Y42,FAC_TOTALS_APTA!$A$4:$BO$120,$L55,FALSE))</f>
        <v>0</v>
      </c>
      <c r="Z55" s="53">
        <f>IF(Z42=0,0,VLOOKUP(Z42,FAC_TOTALS_APTA!$A$4:$BO$120,$L55,FALSE))</f>
        <v>0</v>
      </c>
      <c r="AA55" s="53">
        <f>IF(AA42=0,0,VLOOKUP(AA42,FAC_TOTALS_APTA!$A$4:$BO$120,$L55,FALSE))</f>
        <v>0</v>
      </c>
      <c r="AB55" s="53">
        <f>IF(AB42=0,0,VLOOKUP(AB42,FAC_TOTALS_APTA!$A$4:$BO$120,$L55,FALSE))</f>
        <v>-11604010.065201201</v>
      </c>
      <c r="AC55" s="54">
        <f t="shared" si="12"/>
        <v>-11604010.065201201</v>
      </c>
      <c r="AD55" s="54">
        <f>AE55*G61</f>
        <v>-11950086.006133692</v>
      </c>
      <c r="AE55" s="55">
        <f>AC55/G59</f>
        <v>-1.7297841472097824E-2</v>
      </c>
    </row>
    <row r="56" spans="2:31" ht="15" x14ac:dyDescent="0.2">
      <c r="B56" s="56" t="s">
        <v>131</v>
      </c>
      <c r="C56" s="57"/>
      <c r="D56" s="56" t="s">
        <v>118</v>
      </c>
      <c r="E56" s="58"/>
      <c r="F56" s="59"/>
      <c r="G56" s="60"/>
      <c r="H56" s="60"/>
      <c r="I56" s="61"/>
      <c r="J56" s="62"/>
      <c r="K56" s="62" t="str">
        <f t="shared" ref="K56" si="13">CONCATENATE(D56,J56,"_FAC")</f>
        <v>New_Reporter_FAC</v>
      </c>
      <c r="L56" s="59">
        <f>MATCH($K56,FAC_TOTALS_APTA!$A$2:$BM$2,)</f>
        <v>58</v>
      </c>
      <c r="M56" s="60">
        <f>IF(M42=0,0,VLOOKUP(M42,FAC_TOTALS_APTA!$A$4:$BO$120,$L56,FALSE))</f>
        <v>15547826.999999899</v>
      </c>
      <c r="N56" s="60">
        <f>IF(N42=0,0,VLOOKUP(N42,FAC_TOTALS_APTA!$A$4:$BO$120,$L56,FALSE))</f>
        <v>16527662.359999999</v>
      </c>
      <c r="O56" s="60">
        <f>IF(O42=0,0,VLOOKUP(O42,FAC_TOTALS_APTA!$A$4:$BO$120,$L56,FALSE))</f>
        <v>12881849.103</v>
      </c>
      <c r="P56" s="60">
        <f>IF(P42=0,0,VLOOKUP(P42,FAC_TOTALS_APTA!$A$4:$BO$120,$L56,FALSE))</f>
        <v>17984160.530999999</v>
      </c>
      <c r="Q56" s="60">
        <f>IF(Q42=0,0,VLOOKUP(Q42,FAC_TOTALS_APTA!$A$4:$BO$120,$L56,FALSE))</f>
        <v>0</v>
      </c>
      <c r="R56" s="60">
        <f>IF(R42=0,0,VLOOKUP(R42,FAC_TOTALS_APTA!$A$4:$BO$120,$L56,FALSE))</f>
        <v>0</v>
      </c>
      <c r="S56" s="60">
        <f>IF(S42=0,0,VLOOKUP(S42,FAC_TOTALS_APTA!$A$4:$BO$120,$L56,FALSE))</f>
        <v>0</v>
      </c>
      <c r="T56" s="60">
        <f>IF(T42=0,0,VLOOKUP(T42,FAC_TOTALS_APTA!$A$4:$BO$120,$L56,FALSE))</f>
        <v>2988739.2149999999</v>
      </c>
      <c r="U56" s="60">
        <f>IF(U42=0,0,VLOOKUP(U42,FAC_TOTALS_APTA!$A$4:$BO$120,$L56,FALSE))</f>
        <v>0</v>
      </c>
      <c r="V56" s="60">
        <f>IF(V42=0,0,VLOOKUP(V42,FAC_TOTALS_APTA!$A$4:$BO$120,$L56,FALSE))</f>
        <v>23303285</v>
      </c>
      <c r="W56" s="60">
        <f>IF(W42=0,0,VLOOKUP(W42,FAC_TOTALS_APTA!$A$4:$BO$120,$L56,FALSE))</f>
        <v>0</v>
      </c>
      <c r="X56" s="60">
        <f>IF(X42=0,0,VLOOKUP(X42,FAC_TOTALS_APTA!$A$4:$BO$120,$L56,FALSE))</f>
        <v>0</v>
      </c>
      <c r="Y56" s="60">
        <f>IF(Y42=0,0,VLOOKUP(Y42,FAC_TOTALS_APTA!$A$4:$BO$120,$L56,FALSE))</f>
        <v>0</v>
      </c>
      <c r="Z56" s="60">
        <f>IF(Z42=0,0,VLOOKUP(Z42,FAC_TOTALS_APTA!$A$4:$BO$120,$L56,FALSE))</f>
        <v>0</v>
      </c>
      <c r="AA56" s="60">
        <f>IF(AA42=0,0,VLOOKUP(AA42,FAC_TOTALS_APTA!$A$4:$BO$120,$L56,FALSE))</f>
        <v>0</v>
      </c>
      <c r="AB56" s="60">
        <f>IF(AB42=0,0,VLOOKUP(AB42,FAC_TOTALS_APTA!$A$4:$BO$120,$L56,FALSE))</f>
        <v>0</v>
      </c>
      <c r="AC56" s="63">
        <f>SUM(M56:AB56)</f>
        <v>89233523.208999902</v>
      </c>
      <c r="AD56" s="63">
        <f>AC56</f>
        <v>89233523.208999902</v>
      </c>
      <c r="AE56" s="64">
        <f>AC56/G61</f>
        <v>0.12916621166356262</v>
      </c>
    </row>
    <row r="57" spans="2:31" ht="15.75" customHeight="1" x14ac:dyDescent="0.2">
      <c r="B57" s="37"/>
      <c r="C57" s="12"/>
      <c r="D57" s="12"/>
      <c r="E57" s="12"/>
      <c r="F57" s="12"/>
      <c r="G57" s="12"/>
      <c r="H57" s="12"/>
      <c r="I57" s="6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45"/>
      <c r="AE57" s="12"/>
    </row>
    <row r="58" spans="2:31" ht="15" x14ac:dyDescent="0.2">
      <c r="B58" s="37" t="s">
        <v>67</v>
      </c>
      <c r="C58" s="40"/>
      <c r="D58" s="12"/>
      <c r="E58" s="42"/>
      <c r="F58" s="12"/>
      <c r="G58" s="41"/>
      <c r="H58" s="41"/>
      <c r="I58" s="43"/>
      <c r="J58" s="44"/>
      <c r="K58" s="52"/>
      <c r="L58" s="13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5">
        <f>SUM(AC44:AC56)</f>
        <v>126836813.71864729</v>
      </c>
      <c r="AD58" s="45">
        <f>SUM(AD44:AD56)</f>
        <v>127958287.59467486</v>
      </c>
      <c r="AE58" s="46">
        <f>AC58/G61</f>
        <v>0.18359726410379257</v>
      </c>
    </row>
    <row r="59" spans="2:31" ht="15.75" hidden="1" customHeight="1" x14ac:dyDescent="0.2">
      <c r="B59" s="14" t="s">
        <v>34</v>
      </c>
      <c r="C59" s="66"/>
      <c r="D59" s="15" t="s">
        <v>7</v>
      </c>
      <c r="E59" s="67"/>
      <c r="F59" s="15">
        <f>MATCH($D59,FAC_TOTALS_APTA!$A$2:$BM$2,)</f>
        <v>9</v>
      </c>
      <c r="G59" s="68">
        <f>VLOOKUP(G42,FAC_TOTALS_APTA!$A$4:$BO$120,$F59,FALSE)</f>
        <v>670835727.33158505</v>
      </c>
      <c r="H59" s="68">
        <f>VLOOKUP(H42,FAC_TOTALS_APTA!$A$4:$BM$120,$F59,FALSE)</f>
        <v>817655125.36025703</v>
      </c>
      <c r="I59" s="69">
        <f t="shared" ref="I59" si="14">H59/G59-1</f>
        <v>0.21886043340697192</v>
      </c>
      <c r="J59" s="70"/>
      <c r="K59" s="52"/>
      <c r="L59" s="13"/>
      <c r="M59" s="71">
        <f t="shared" ref="M59:AB59" si="15">SUM(M44:M49)</f>
        <v>22610640.166033551</v>
      </c>
      <c r="N59" s="71">
        <f t="shared" si="15"/>
        <v>8579622.6842683442</v>
      </c>
      <c r="O59" s="71">
        <f t="shared" si="15"/>
        <v>25174533.738475181</v>
      </c>
      <c r="P59" s="71">
        <f t="shared" si="15"/>
        <v>36260130.938119709</v>
      </c>
      <c r="Q59" s="71">
        <f t="shared" si="15"/>
        <v>-2452633.2055723742</v>
      </c>
      <c r="R59" s="71">
        <f t="shared" si="15"/>
        <v>43738409.318582661</v>
      </c>
      <c r="S59" s="71">
        <f t="shared" si="15"/>
        <v>-85653610.160293996</v>
      </c>
      <c r="T59" s="71">
        <f t="shared" si="15"/>
        <v>13661493.184535215</v>
      </c>
      <c r="U59" s="71">
        <f t="shared" si="15"/>
        <v>26447301.687991038</v>
      </c>
      <c r="V59" s="71">
        <f t="shared" si="15"/>
        <v>-24231756.768147692</v>
      </c>
      <c r="W59" s="71">
        <f t="shared" si="15"/>
        <v>-1819142.3566796174</v>
      </c>
      <c r="X59" s="71">
        <f t="shared" si="15"/>
        <v>8850285.1066202354</v>
      </c>
      <c r="Y59" s="71">
        <f t="shared" si="15"/>
        <v>-25847864.409981865</v>
      </c>
      <c r="Z59" s="71">
        <f t="shared" si="15"/>
        <v>6002957.9353977386</v>
      </c>
      <c r="AA59" s="71">
        <f t="shared" si="15"/>
        <v>22882866.212715693</v>
      </c>
      <c r="AB59" s="71">
        <f t="shared" si="15"/>
        <v>28230960.96249136</v>
      </c>
      <c r="AC59" s="72"/>
      <c r="AD59" s="72"/>
      <c r="AE59" s="73"/>
    </row>
    <row r="60" spans="2:31" ht="16" thickBot="1" x14ac:dyDescent="0.25">
      <c r="B60" s="17" t="s">
        <v>71</v>
      </c>
      <c r="C60" s="158"/>
      <c r="D60" s="35"/>
      <c r="E60" s="159"/>
      <c r="F60" s="35"/>
      <c r="G60" s="75"/>
      <c r="H60" s="75"/>
      <c r="I60" s="76"/>
      <c r="J60" s="77"/>
      <c r="K60" s="77"/>
      <c r="L60" s="35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78">
        <f>AC61-AC58</f>
        <v>-40612937.048647329</v>
      </c>
      <c r="AD60" s="78"/>
      <c r="AE60" s="79">
        <f>AE61-AE58</f>
        <v>-5.8787538970280717E-2</v>
      </c>
    </row>
    <row r="61" spans="2:31" ht="13.5" hidden="1" customHeight="1" thickBot="1" x14ac:dyDescent="0.25">
      <c r="B61" s="17" t="s">
        <v>127</v>
      </c>
      <c r="C61" s="35"/>
      <c r="D61" s="35" t="s">
        <v>5</v>
      </c>
      <c r="E61" s="35"/>
      <c r="F61" s="35">
        <f>MATCH($D61,FAC_TOTALS_APTA!$A$2:$BM$2,)</f>
        <v>7</v>
      </c>
      <c r="G61" s="75">
        <f>VLOOKUP(G42,FAC_TOTALS_APTA!$A$4:$BM$120,$F61,FALSE)</f>
        <v>690842613.24800003</v>
      </c>
      <c r="H61" s="75">
        <f>VLOOKUP(H42,FAC_TOTALS_APTA!$A$4:$BM$120,$F61,FALSE)</f>
        <v>777066489.91799998</v>
      </c>
      <c r="I61" s="76">
        <f t="shared" ref="I61" si="16">H61/G61-1</f>
        <v>0.12480972513351185</v>
      </c>
      <c r="J61" s="77"/>
      <c r="K61" s="7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78">
        <f>H61-G61</f>
        <v>86223876.669999957</v>
      </c>
      <c r="AD61" s="78"/>
      <c r="AE61" s="79">
        <f>I61</f>
        <v>0.12480972513351185</v>
      </c>
    </row>
    <row r="62" spans="2:31" ht="17" thickTop="1" thickBot="1" x14ac:dyDescent="0.25">
      <c r="B62" s="145" t="s">
        <v>134</v>
      </c>
      <c r="C62" s="146"/>
      <c r="D62" s="146"/>
      <c r="E62" s="147"/>
      <c r="F62" s="146"/>
      <c r="G62" s="148"/>
      <c r="H62" s="148"/>
      <c r="I62" s="149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50">
        <f>AE61</f>
        <v>0.12480972513351185</v>
      </c>
    </row>
    <row r="63" spans="2:31" ht="15" thickTop="1" x14ac:dyDescent="0.2"/>
    <row r="65" spans="2:31" ht="15" x14ac:dyDescent="0.2">
      <c r="B65" s="23" t="s">
        <v>65</v>
      </c>
      <c r="C65" s="24"/>
      <c r="D65" s="24"/>
      <c r="E65" s="25"/>
      <c r="F65" s="24"/>
      <c r="G65" s="24"/>
      <c r="H65" s="24"/>
      <c r="I65" s="26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2:31" ht="15" x14ac:dyDescent="0.2">
      <c r="B66" s="27" t="s">
        <v>25</v>
      </c>
      <c r="C66" s="28" t="s">
        <v>26</v>
      </c>
      <c r="D66" s="18"/>
      <c r="E66" s="12"/>
      <c r="F66" s="18"/>
      <c r="G66" s="18"/>
      <c r="H66" s="18"/>
      <c r="I66" s="29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2:31" x14ac:dyDescent="0.2">
      <c r="B67" s="27"/>
      <c r="C67" s="28"/>
      <c r="D67" s="18"/>
      <c r="E67" s="12"/>
      <c r="F67" s="18"/>
      <c r="G67" s="18"/>
      <c r="H67" s="18"/>
      <c r="I67" s="29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2:31" ht="15" x14ac:dyDescent="0.2">
      <c r="B68" s="30" t="s">
        <v>69</v>
      </c>
      <c r="C68" s="31">
        <v>0</v>
      </c>
      <c r="D68" s="18"/>
      <c r="E68" s="12"/>
      <c r="F68" s="18"/>
      <c r="G68" s="18"/>
      <c r="H68" s="18"/>
      <c r="I68" s="29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2:31" ht="16" thickBot="1" x14ac:dyDescent="0.25">
      <c r="B69" s="32" t="s">
        <v>100</v>
      </c>
      <c r="C69" s="33">
        <v>3</v>
      </c>
      <c r="D69" s="34"/>
      <c r="E69" s="35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2:31" ht="15" thickTop="1" x14ac:dyDescent="0.2">
      <c r="B70" s="156"/>
      <c r="C70" s="157"/>
      <c r="D70" s="157"/>
      <c r="E70" s="157"/>
      <c r="F70" s="157"/>
      <c r="G70" s="171" t="s">
        <v>128</v>
      </c>
      <c r="H70" s="171"/>
      <c r="I70" s="171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171" t="s">
        <v>135</v>
      </c>
      <c r="AD70" s="171"/>
      <c r="AE70" s="171"/>
    </row>
    <row r="71" spans="2:31" ht="15" x14ac:dyDescent="0.2">
      <c r="B71" s="16" t="s">
        <v>28</v>
      </c>
      <c r="C71" s="39" t="s">
        <v>29</v>
      </c>
      <c r="D71" s="13" t="s">
        <v>30</v>
      </c>
      <c r="E71" s="13" t="s">
        <v>66</v>
      </c>
      <c r="F71" s="13"/>
      <c r="G71" s="39">
        <f>$C$1</f>
        <v>2002</v>
      </c>
      <c r="H71" s="39">
        <f>$C$2</f>
        <v>2018</v>
      </c>
      <c r="I71" s="39" t="s">
        <v>62</v>
      </c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 t="s">
        <v>133</v>
      </c>
      <c r="AD71" s="39" t="s">
        <v>64</v>
      </c>
      <c r="AE71" s="39" t="s">
        <v>62</v>
      </c>
    </row>
    <row r="72" spans="2:31" ht="13" hidden="1" customHeight="1" x14ac:dyDescent="0.2">
      <c r="B72" s="37"/>
      <c r="C72" s="40"/>
      <c r="D72" s="12"/>
      <c r="E72" s="12"/>
      <c r="F72" s="12"/>
      <c r="G72" s="12"/>
      <c r="H72" s="12"/>
      <c r="I72" s="40"/>
      <c r="J72" s="12"/>
      <c r="K72" s="12"/>
      <c r="L72" s="12"/>
      <c r="M72" s="12">
        <v>1</v>
      </c>
      <c r="N72" s="12">
        <v>2</v>
      </c>
      <c r="O72" s="12">
        <v>3</v>
      </c>
      <c r="P72" s="12">
        <v>4</v>
      </c>
      <c r="Q72" s="12">
        <v>5</v>
      </c>
      <c r="R72" s="12">
        <v>6</v>
      </c>
      <c r="S72" s="12">
        <v>7</v>
      </c>
      <c r="T72" s="12">
        <v>8</v>
      </c>
      <c r="U72" s="12">
        <v>9</v>
      </c>
      <c r="V72" s="12">
        <v>10</v>
      </c>
      <c r="W72" s="12">
        <v>11</v>
      </c>
      <c r="X72" s="12">
        <v>12</v>
      </c>
      <c r="Y72" s="12">
        <v>13</v>
      </c>
      <c r="Z72" s="12">
        <v>14</v>
      </c>
      <c r="AA72" s="12">
        <v>15</v>
      </c>
      <c r="AB72" s="12">
        <v>16</v>
      </c>
      <c r="AC72" s="12"/>
      <c r="AD72" s="12"/>
      <c r="AE72" s="12"/>
    </row>
    <row r="73" spans="2:31" ht="13" hidden="1" customHeight="1" x14ac:dyDescent="0.2">
      <c r="B73" s="37"/>
      <c r="C73" s="40"/>
      <c r="D73" s="12"/>
      <c r="E73" s="12"/>
      <c r="F73" s="12"/>
      <c r="G73" s="12" t="str">
        <f>CONCATENATE($C68,"_",$C69,"_",G71)</f>
        <v>0_3_2002</v>
      </c>
      <c r="H73" s="12" t="str">
        <f>CONCATENATE($C68,"_",$C69,"_",H71)</f>
        <v>0_3_2018</v>
      </c>
      <c r="I73" s="40"/>
      <c r="J73" s="12"/>
      <c r="K73" s="12"/>
      <c r="L73" s="12"/>
      <c r="M73" s="12" t="str">
        <f>IF($G71+M72&gt;$H71,0,CONCATENATE($C68,"_",$C69,"_",$G71+M72))</f>
        <v>0_3_2003</v>
      </c>
      <c r="N73" s="12" t="str">
        <f t="shared" ref="N73:AB73" si="17">IF($G71+N72&gt;$H71,0,CONCATENATE($C68,"_",$C69,"_",$G71+N72))</f>
        <v>0_3_2004</v>
      </c>
      <c r="O73" s="12" t="str">
        <f t="shared" si="17"/>
        <v>0_3_2005</v>
      </c>
      <c r="P73" s="12" t="str">
        <f t="shared" si="17"/>
        <v>0_3_2006</v>
      </c>
      <c r="Q73" s="12" t="str">
        <f t="shared" si="17"/>
        <v>0_3_2007</v>
      </c>
      <c r="R73" s="12" t="str">
        <f t="shared" si="17"/>
        <v>0_3_2008</v>
      </c>
      <c r="S73" s="12" t="str">
        <f t="shared" si="17"/>
        <v>0_3_2009</v>
      </c>
      <c r="T73" s="12" t="str">
        <f t="shared" si="17"/>
        <v>0_3_2010</v>
      </c>
      <c r="U73" s="12" t="str">
        <f t="shared" si="17"/>
        <v>0_3_2011</v>
      </c>
      <c r="V73" s="12" t="str">
        <f t="shared" si="17"/>
        <v>0_3_2012</v>
      </c>
      <c r="W73" s="12" t="str">
        <f t="shared" si="17"/>
        <v>0_3_2013</v>
      </c>
      <c r="X73" s="12" t="str">
        <f t="shared" si="17"/>
        <v>0_3_2014</v>
      </c>
      <c r="Y73" s="12" t="str">
        <f t="shared" si="17"/>
        <v>0_3_2015</v>
      </c>
      <c r="Z73" s="12" t="str">
        <f t="shared" si="17"/>
        <v>0_3_2016</v>
      </c>
      <c r="AA73" s="12" t="str">
        <f t="shared" si="17"/>
        <v>0_3_2017</v>
      </c>
      <c r="AB73" s="12" t="str">
        <f t="shared" si="17"/>
        <v>0_3_2018</v>
      </c>
      <c r="AC73" s="12"/>
      <c r="AD73" s="12"/>
      <c r="AE73" s="12"/>
    </row>
    <row r="74" spans="2:31" ht="13" hidden="1" customHeight="1" x14ac:dyDescent="0.2">
      <c r="B74" s="37"/>
      <c r="C74" s="40"/>
      <c r="D74" s="12"/>
      <c r="E74" s="12"/>
      <c r="F74" s="12" t="s">
        <v>63</v>
      </c>
      <c r="G74" s="41"/>
      <c r="H74" s="41"/>
      <c r="I74" s="40"/>
      <c r="J74" s="12"/>
      <c r="K74" s="12"/>
      <c r="L74" s="12" t="s">
        <v>63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31" ht="15" x14ac:dyDescent="0.2">
      <c r="B75" s="37" t="s">
        <v>95</v>
      </c>
      <c r="C75" s="40" t="s">
        <v>31</v>
      </c>
      <c r="D75" s="12" t="s">
        <v>9</v>
      </c>
      <c r="E75" s="85">
        <v>0.77910000000000001</v>
      </c>
      <c r="F75" s="12">
        <f>MATCH($D75,FAC_TOTALS_APTA!$A$2:$BO$2,)</f>
        <v>11</v>
      </c>
      <c r="G75" s="41">
        <f>VLOOKUP(G73,FAC_TOTALS_APTA!$A$4:$BO$120,$F75,FALSE)</f>
        <v>0</v>
      </c>
      <c r="H75" s="41">
        <f>VLOOKUP(H73,FAC_TOTALS_APTA!$A$4:$BO$120,$F75,FALSE)</f>
        <v>2088371.1827114499</v>
      </c>
      <c r="I75" s="43" t="str">
        <f>IFERROR(H75/G75-1,"-")</f>
        <v>-</v>
      </c>
      <c r="J75" s="44" t="str">
        <f>IF(C75="Log","_log","")</f>
        <v>_log</v>
      </c>
      <c r="K75" s="44" t="str">
        <f>CONCATENATE(D75,J75,"_FAC")</f>
        <v>VRM_ADJ_log_FAC</v>
      </c>
      <c r="L75" s="12">
        <f>MATCH($K75,FAC_TOTALS_APTA!$A$2:$BM$2,)</f>
        <v>25</v>
      </c>
      <c r="M75" s="41">
        <f>IF(M73=0,0,VLOOKUP(M73,FAC_TOTALS_APTA!$A$4:$BO$120,$L75,FALSE))</f>
        <v>2693782.1046151798</v>
      </c>
      <c r="N75" s="41">
        <f>IF(N73=0,0,VLOOKUP(N73,FAC_TOTALS_APTA!$A$4:$BO$120,$L75,FALSE))</f>
        <v>-2753379.9984412398</v>
      </c>
      <c r="O75" s="41">
        <f>IF(O73=0,0,VLOOKUP(O73,FAC_TOTALS_APTA!$A$4:$BO$120,$L75,FALSE))</f>
        <v>4130745.9047109601</v>
      </c>
      <c r="P75" s="41">
        <f>IF(P73=0,0,VLOOKUP(P73,FAC_TOTALS_APTA!$A$4:$BO$120,$L75,FALSE))</f>
        <v>8752078.9914280698</v>
      </c>
      <c r="Q75" s="41">
        <f>IF(Q73=0,0,VLOOKUP(Q73,FAC_TOTALS_APTA!$A$4:$BO$120,$L75,FALSE))</f>
        <v>6811311.5508571099</v>
      </c>
      <c r="R75" s="41">
        <f>IF(R73=0,0,VLOOKUP(R73,FAC_TOTALS_APTA!$A$4:$BO$120,$L75,FALSE))</f>
        <v>3015308.1704777898</v>
      </c>
      <c r="S75" s="41">
        <f>IF(S73=0,0,VLOOKUP(S73,FAC_TOTALS_APTA!$A$4:$BO$120,$L75,FALSE))</f>
        <v>6574273.4809151096</v>
      </c>
      <c r="T75" s="41">
        <f>IF(T73=0,0,VLOOKUP(T73,FAC_TOTALS_APTA!$A$4:$BO$120,$L75,FALSE))</f>
        <v>764346.99834669195</v>
      </c>
      <c r="U75" s="41">
        <f>IF(U73=0,0,VLOOKUP(U73,FAC_TOTALS_APTA!$A$4:$BO$120,$L75,FALSE))</f>
        <v>99062.029116813603</v>
      </c>
      <c r="V75" s="41">
        <f>IF(V73=0,0,VLOOKUP(V73,FAC_TOTALS_APTA!$A$4:$BO$120,$L75,FALSE))</f>
        <v>-2748472.9558053599</v>
      </c>
      <c r="W75" s="41">
        <f>IF(W73=0,0,VLOOKUP(W73,FAC_TOTALS_APTA!$A$4:$BO$120,$L75,FALSE))</f>
        <v>1889870.0529410599</v>
      </c>
      <c r="X75" s="41">
        <f>IF(X73=0,0,VLOOKUP(X73,FAC_TOTALS_APTA!$A$4:$BO$120,$L75,FALSE))</f>
        <v>6322659.6312037297</v>
      </c>
      <c r="Y75" s="41">
        <f>IF(Y73=0,0,VLOOKUP(Y73,FAC_TOTALS_APTA!$A$4:$BO$120,$L75,FALSE))</f>
        <v>5669489.5719605098</v>
      </c>
      <c r="Z75" s="41">
        <f>IF(Z73=0,0,VLOOKUP(Z73,FAC_TOTALS_APTA!$A$4:$BO$120,$L75,FALSE))</f>
        <v>3484214.9451298099</v>
      </c>
      <c r="AA75" s="41">
        <f>IF(AA73=0,0,VLOOKUP(AA73,FAC_TOTALS_APTA!$A$4:$BO$120,$L75,FALSE))</f>
        <v>2650741.1070495001</v>
      </c>
      <c r="AB75" s="41">
        <f>IF(AB73=0,0,VLOOKUP(AB73,FAC_TOTALS_APTA!$A$4:$BO$120,$L75,FALSE))</f>
        <v>3141573.0443273601</v>
      </c>
      <c r="AC75" s="45">
        <f>SUM(M75:AB75)</f>
        <v>50497604.6288331</v>
      </c>
      <c r="AD75" s="45">
        <f>AE75*G92</f>
        <v>52502774.137283295</v>
      </c>
      <c r="AE75" s="46">
        <f>AC75/G90</f>
        <v>0.46223904883814881</v>
      </c>
    </row>
    <row r="76" spans="2:31" ht="15" x14ac:dyDescent="0.2">
      <c r="B76" s="37" t="s">
        <v>129</v>
      </c>
      <c r="C76" s="40" t="s">
        <v>31</v>
      </c>
      <c r="D76" s="12" t="s">
        <v>23</v>
      </c>
      <c r="E76" s="85">
        <v>-0.3624</v>
      </c>
      <c r="F76" s="12">
        <f>MATCH($D76,FAC_TOTALS_APTA!$A$2:$BO$2,)</f>
        <v>12</v>
      </c>
      <c r="G76" s="84">
        <f>VLOOKUP(G73,FAC_TOTALS_APTA!$A$4:$BO$120,$F76,FALSE)</f>
        <v>0</v>
      </c>
      <c r="H76" s="84">
        <f>VLOOKUP(H73,FAC_TOTALS_APTA!$A$4:$BO$120,$F76,FALSE)</f>
        <v>0.95870049631055598</v>
      </c>
      <c r="I76" s="43" t="str">
        <f t="shared" ref="I76:I86" si="18">IFERROR(H76/G76-1,"-")</f>
        <v>-</v>
      </c>
      <c r="J76" s="44" t="str">
        <f t="shared" ref="J76:J86" si="19">IF(C76="Log","_log","")</f>
        <v>_log</v>
      </c>
      <c r="K76" s="44" t="str">
        <f t="shared" ref="K76:K86" si="20">CONCATENATE(D76,J76,"_FAC")</f>
        <v>FARE_per_UPT_2018_log_FAC</v>
      </c>
      <c r="L76" s="12">
        <f>MATCH($K76,FAC_TOTALS_APTA!$A$2:$BM$2,)</f>
        <v>27</v>
      </c>
      <c r="M76" s="41">
        <f>IF(M73=0,0,VLOOKUP(M73,FAC_TOTALS_APTA!$A$4:$BO$120,$L76,FALSE))</f>
        <v>1047856.18389138</v>
      </c>
      <c r="N76" s="41">
        <f>IF(N73=0,0,VLOOKUP(N73,FAC_TOTALS_APTA!$A$4:$BO$120,$L76,FALSE))</f>
        <v>-1651660.6533351401</v>
      </c>
      <c r="O76" s="41">
        <f>IF(O73=0,0,VLOOKUP(O73,FAC_TOTALS_APTA!$A$4:$BO$120,$L76,FALSE))</f>
        <v>1224418.8602613299</v>
      </c>
      <c r="P76" s="41">
        <f>IF(P73=0,0,VLOOKUP(P73,FAC_TOTALS_APTA!$A$4:$BO$120,$L76,FALSE))</f>
        <v>-443979.32119696803</v>
      </c>
      <c r="Q76" s="41">
        <f>IF(Q73=0,0,VLOOKUP(Q73,FAC_TOTALS_APTA!$A$4:$BO$120,$L76,FALSE))</f>
        <v>150598.586812914</v>
      </c>
      <c r="R76" s="41">
        <f>IF(R73=0,0,VLOOKUP(R73,FAC_TOTALS_APTA!$A$4:$BO$120,$L76,FALSE))</f>
        <v>1235011.9699248599</v>
      </c>
      <c r="S76" s="41">
        <f>IF(S73=0,0,VLOOKUP(S73,FAC_TOTALS_APTA!$A$4:$BO$120,$L76,FALSE))</f>
        <v>-2677971.3158536502</v>
      </c>
      <c r="T76" s="41">
        <f>IF(T73=0,0,VLOOKUP(T73,FAC_TOTALS_APTA!$A$4:$BO$120,$L76,FALSE))</f>
        <v>576508.27019287297</v>
      </c>
      <c r="U76" s="41">
        <f>IF(U73=0,0,VLOOKUP(U73,FAC_TOTALS_APTA!$A$4:$BO$120,$L76,FALSE))</f>
        <v>1769190.1224634701</v>
      </c>
      <c r="V76" s="41">
        <f>IF(V73=0,0,VLOOKUP(V73,FAC_TOTALS_APTA!$A$4:$BO$120,$L76,FALSE))</f>
        <v>-1871311.3613518099</v>
      </c>
      <c r="W76" s="41">
        <f>IF(W73=0,0,VLOOKUP(W73,FAC_TOTALS_APTA!$A$4:$BO$120,$L76,FALSE))</f>
        <v>-3756987.47189049</v>
      </c>
      <c r="X76" s="41">
        <f>IF(X73=0,0,VLOOKUP(X73,FAC_TOTALS_APTA!$A$4:$BO$120,$L76,FALSE))</f>
        <v>20230.099903904498</v>
      </c>
      <c r="Y76" s="41">
        <f>IF(Y73=0,0,VLOOKUP(Y73,FAC_TOTALS_APTA!$A$4:$BO$120,$L76,FALSE))</f>
        <v>-1248644.3250834499</v>
      </c>
      <c r="Z76" s="41">
        <f>IF(Z73=0,0,VLOOKUP(Z73,FAC_TOTALS_APTA!$A$4:$BO$120,$L76,FALSE))</f>
        <v>-3140516.0031681601</v>
      </c>
      <c r="AA76" s="41">
        <f>IF(AA73=0,0,VLOOKUP(AA73,FAC_TOTALS_APTA!$A$4:$BO$120,$L76,FALSE))</f>
        <v>215763.55568586601</v>
      </c>
      <c r="AB76" s="41">
        <f>IF(AB73=0,0,VLOOKUP(AB73,FAC_TOTALS_APTA!$A$4:$BO$120,$L76,FALSE))</f>
        <v>385594.43507229601</v>
      </c>
      <c r="AC76" s="45">
        <f t="shared" ref="AC76:AC86" si="21">SUM(M76:AB76)</f>
        <v>-8165898.3676707735</v>
      </c>
      <c r="AD76" s="45">
        <f>AE76*G92</f>
        <v>-8490151.5780222099</v>
      </c>
      <c r="AE76" s="46">
        <f>AC76/G90</f>
        <v>-7.4748042449243476E-2</v>
      </c>
    </row>
    <row r="77" spans="2:31" ht="15" x14ac:dyDescent="0.2">
      <c r="B77" s="37" t="s">
        <v>125</v>
      </c>
      <c r="C77" s="40" t="s">
        <v>31</v>
      </c>
      <c r="D77" s="12" t="s">
        <v>11</v>
      </c>
      <c r="E77" s="85">
        <v>0.36709999999999998</v>
      </c>
      <c r="F77" s="12">
        <f>MATCH($D77,FAC_TOTALS_APTA!$A$2:$BO$2,)</f>
        <v>13</v>
      </c>
      <c r="G77" s="41">
        <f>VLOOKUP(G73,FAC_TOTALS_APTA!$A$4:$BO$120,$F77,FALSE)</f>
        <v>0</v>
      </c>
      <c r="H77" s="41">
        <f>VLOOKUP(H73,FAC_TOTALS_APTA!$A$4:$BO$120,$F77,FALSE)</f>
        <v>629134.117556729</v>
      </c>
      <c r="I77" s="43" t="str">
        <f t="shared" si="18"/>
        <v>-</v>
      </c>
      <c r="J77" s="44" t="str">
        <f t="shared" si="19"/>
        <v>_log</v>
      </c>
      <c r="K77" s="44" t="str">
        <f t="shared" si="20"/>
        <v>POP_EMP_log_FAC</v>
      </c>
      <c r="L77" s="12">
        <f>MATCH($K77,FAC_TOTALS_APTA!$A$2:$BM$2,)</f>
        <v>29</v>
      </c>
      <c r="M77" s="41">
        <f>IF(M73=0,0,VLOOKUP(M73,FAC_TOTALS_APTA!$A$4:$BO$120,$L77,FALSE))</f>
        <v>1208762.0033867301</v>
      </c>
      <c r="N77" s="41">
        <f>IF(N73=0,0,VLOOKUP(N73,FAC_TOTALS_APTA!$A$4:$BO$120,$L77,FALSE))</f>
        <v>1754307.6190561701</v>
      </c>
      <c r="O77" s="41">
        <f>IF(O73=0,0,VLOOKUP(O73,FAC_TOTALS_APTA!$A$4:$BO$120,$L77,FALSE))</f>
        <v>2124759.4838145901</v>
      </c>
      <c r="P77" s="41">
        <f>IF(P73=0,0,VLOOKUP(P73,FAC_TOTALS_APTA!$A$4:$BO$120,$L77,FALSE))</f>
        <v>2831115.0390881998</v>
      </c>
      <c r="Q77" s="41">
        <f>IF(Q73=0,0,VLOOKUP(Q73,FAC_TOTALS_APTA!$A$4:$BO$120,$L77,FALSE))</f>
        <v>1032871.61211351</v>
      </c>
      <c r="R77" s="41">
        <f>IF(R73=0,0,VLOOKUP(R73,FAC_TOTALS_APTA!$A$4:$BO$120,$L77,FALSE))</f>
        <v>401219.95182112203</v>
      </c>
      <c r="S77" s="41">
        <f>IF(S73=0,0,VLOOKUP(S73,FAC_TOTALS_APTA!$A$4:$BO$120,$L77,FALSE))</f>
        <v>-440694.90489122999</v>
      </c>
      <c r="T77" s="41">
        <f>IF(T73=0,0,VLOOKUP(T73,FAC_TOTALS_APTA!$A$4:$BO$120,$L77,FALSE))</f>
        <v>841638.63057101797</v>
      </c>
      <c r="U77" s="41">
        <f>IF(U73=0,0,VLOOKUP(U73,FAC_TOTALS_APTA!$A$4:$BO$120,$L77,FALSE))</f>
        <v>615777.45291486406</v>
      </c>
      <c r="V77" s="41">
        <f>IF(V73=0,0,VLOOKUP(V73,FAC_TOTALS_APTA!$A$4:$BO$120,$L77,FALSE))</f>
        <v>869511.15520944097</v>
      </c>
      <c r="W77" s="41">
        <f>IF(W73=0,0,VLOOKUP(W73,FAC_TOTALS_APTA!$A$4:$BO$120,$L77,FALSE))</f>
        <v>1454649.1284752199</v>
      </c>
      <c r="X77" s="41">
        <f>IF(X73=0,0,VLOOKUP(X73,FAC_TOTALS_APTA!$A$4:$BO$120,$L77,FALSE))</f>
        <v>906172.89364731102</v>
      </c>
      <c r="Y77" s="41">
        <f>IF(Y73=0,0,VLOOKUP(Y73,FAC_TOTALS_APTA!$A$4:$BO$120,$L77,FALSE))</f>
        <v>985626.79076749505</v>
      </c>
      <c r="Z77" s="41">
        <f>IF(Z73=0,0,VLOOKUP(Z73,FAC_TOTALS_APTA!$A$4:$BO$120,$L77,FALSE))</f>
        <v>934762.41926957399</v>
      </c>
      <c r="AA77" s="41">
        <f>IF(AA73=0,0,VLOOKUP(AA73,FAC_TOTALS_APTA!$A$4:$BO$120,$L77,FALSE))</f>
        <v>802871.52724206098</v>
      </c>
      <c r="AB77" s="41">
        <f>IF(AB73=0,0,VLOOKUP(AB73,FAC_TOTALS_APTA!$A$4:$BO$120,$L77,FALSE))</f>
        <v>814532.07065645698</v>
      </c>
      <c r="AC77" s="45">
        <f t="shared" si="21"/>
        <v>17137882.873142533</v>
      </c>
      <c r="AD77" s="45">
        <f>AE77*G92</f>
        <v>17818397.531792201</v>
      </c>
      <c r="AE77" s="46">
        <f>AC77/G90</f>
        <v>0.15687474161611659</v>
      </c>
    </row>
    <row r="78" spans="2:31" ht="15" x14ac:dyDescent="0.2">
      <c r="B78" s="37" t="s">
        <v>126</v>
      </c>
      <c r="C78" s="40" t="s">
        <v>31</v>
      </c>
      <c r="D78" s="48" t="s">
        <v>22</v>
      </c>
      <c r="E78" s="85">
        <v>0.2283</v>
      </c>
      <c r="F78" s="12">
        <f>MATCH($D78,FAC_TOTALS_APTA!$A$2:$BO$2,)</f>
        <v>14</v>
      </c>
      <c r="G78" s="84">
        <f>VLOOKUP(G73,FAC_TOTALS_APTA!$A$4:$BO$120,$F78,FALSE)</f>
        <v>0</v>
      </c>
      <c r="H78" s="84">
        <f>VLOOKUP(H73,FAC_TOTALS_APTA!$A$4:$BO$120,$F78,FALSE)</f>
        <v>2.8220175643360199</v>
      </c>
      <c r="I78" s="43" t="str">
        <f t="shared" si="18"/>
        <v>-</v>
      </c>
      <c r="J78" s="44" t="str">
        <f t="shared" si="19"/>
        <v>_log</v>
      </c>
      <c r="K78" s="44" t="str">
        <f t="shared" si="20"/>
        <v>GAS_PRICE_2018_log_FAC</v>
      </c>
      <c r="L78" s="12">
        <f>MATCH($K78,FAC_TOTALS_APTA!$A$2:$BM$2,)</f>
        <v>31</v>
      </c>
      <c r="M78" s="41">
        <f>IF(M73=0,0,VLOOKUP(M73,FAC_TOTALS_APTA!$A$4:$BO$120,$L78,FALSE))</f>
        <v>2167113.02003515</v>
      </c>
      <c r="N78" s="41">
        <f>IF(N73=0,0,VLOOKUP(N73,FAC_TOTALS_APTA!$A$4:$BO$120,$L78,FALSE))</f>
        <v>3044777.7120653</v>
      </c>
      <c r="O78" s="41">
        <f>IF(O73=0,0,VLOOKUP(O73,FAC_TOTALS_APTA!$A$4:$BO$120,$L78,FALSE))</f>
        <v>4786090.4139284603</v>
      </c>
      <c r="P78" s="41">
        <f>IF(P73=0,0,VLOOKUP(P73,FAC_TOTALS_APTA!$A$4:$BO$120,$L78,FALSE))</f>
        <v>3027543.5938512902</v>
      </c>
      <c r="Q78" s="41">
        <f>IF(Q73=0,0,VLOOKUP(Q73,FAC_TOTALS_APTA!$A$4:$BO$120,$L78,FALSE))</f>
        <v>2066560.0466549201</v>
      </c>
      <c r="R78" s="41">
        <f>IF(R73=0,0,VLOOKUP(R73,FAC_TOTALS_APTA!$A$4:$BO$120,$L78,FALSE))</f>
        <v>5102906.8619803498</v>
      </c>
      <c r="S78" s="41">
        <f>IF(S73=0,0,VLOOKUP(S73,FAC_TOTALS_APTA!$A$4:$BO$120,$L78,FALSE))</f>
        <v>-14891855.7006751</v>
      </c>
      <c r="T78" s="41">
        <f>IF(T73=0,0,VLOOKUP(T73,FAC_TOTALS_APTA!$A$4:$BO$120,$L78,FALSE))</f>
        <v>7281850.5300777704</v>
      </c>
      <c r="U78" s="41">
        <f>IF(U73=0,0,VLOOKUP(U73,FAC_TOTALS_APTA!$A$4:$BO$120,$L78,FALSE))</f>
        <v>10466520.8010829</v>
      </c>
      <c r="V78" s="41">
        <f>IF(V73=0,0,VLOOKUP(V73,FAC_TOTALS_APTA!$A$4:$BO$120,$L78,FALSE))</f>
        <v>118571.294109913</v>
      </c>
      <c r="W78" s="41">
        <f>IF(W73=0,0,VLOOKUP(W73,FAC_TOTALS_APTA!$A$4:$BO$120,$L78,FALSE))</f>
        <v>-2126273.95644968</v>
      </c>
      <c r="X78" s="41">
        <f>IF(X73=0,0,VLOOKUP(X73,FAC_TOTALS_APTA!$A$4:$BO$120,$L78,FALSE))</f>
        <v>-3109200.1615925599</v>
      </c>
      <c r="Y78" s="41">
        <f>IF(Y73=0,0,VLOOKUP(Y73,FAC_TOTALS_APTA!$A$4:$BO$120,$L78,FALSE))</f>
        <v>-16475701.570380401</v>
      </c>
      <c r="Z78" s="41">
        <f>IF(Z73=0,0,VLOOKUP(Z73,FAC_TOTALS_APTA!$A$4:$BO$120,$L78,FALSE))</f>
        <v>-5424318.5140597997</v>
      </c>
      <c r="AA78" s="41">
        <f>IF(AA73=0,0,VLOOKUP(AA73,FAC_TOTALS_APTA!$A$4:$BO$120,$L78,FALSE))</f>
        <v>3921625.6634870898</v>
      </c>
      <c r="AB78" s="41">
        <f>IF(AB73=0,0,VLOOKUP(AB73,FAC_TOTALS_APTA!$A$4:$BO$120,$L78,FALSE))</f>
        <v>4295435.5465492699</v>
      </c>
      <c r="AC78" s="45">
        <f t="shared" si="21"/>
        <v>4251645.5806648741</v>
      </c>
      <c r="AD78" s="45">
        <f>AE78*G92</f>
        <v>4420470.8178567877</v>
      </c>
      <c r="AE78" s="46">
        <f>AC78/G90</f>
        <v>3.8918214510343677E-2</v>
      </c>
    </row>
    <row r="79" spans="2:31" ht="15" x14ac:dyDescent="0.2">
      <c r="B79" s="37" t="s">
        <v>33</v>
      </c>
      <c r="C79" s="40"/>
      <c r="D79" s="12" t="s">
        <v>12</v>
      </c>
      <c r="E79" s="85">
        <v>5.7999999999999996E-3</v>
      </c>
      <c r="F79" s="12">
        <f>MATCH($D79,FAC_TOTALS_APTA!$A$2:$BO$2,)</f>
        <v>15</v>
      </c>
      <c r="G79" s="47">
        <f>VLOOKUP(G73,FAC_TOTALS_APTA!$A$4:$BO$120,$F79,FALSE)</f>
        <v>0</v>
      </c>
      <c r="H79" s="47">
        <f>VLOOKUP(H73,FAC_TOTALS_APTA!$A$4:$BO$120,$F79,FALSE)</f>
        <v>6.8226906220896399</v>
      </c>
      <c r="I79" s="43" t="str">
        <f t="shared" si="18"/>
        <v>-</v>
      </c>
      <c r="J79" s="44" t="str">
        <f t="shared" si="19"/>
        <v/>
      </c>
      <c r="K79" s="44" t="str">
        <f t="shared" si="20"/>
        <v>PCT_HH_NO_VEH_FAC</v>
      </c>
      <c r="L79" s="12">
        <f>MATCH($K79,FAC_TOTALS_APTA!$A$2:$BM$2,)</f>
        <v>33</v>
      </c>
      <c r="M79" s="41">
        <f>IF(M73=0,0,VLOOKUP(M73,FAC_TOTALS_APTA!$A$4:$BO$120,$L79,FALSE))</f>
        <v>100237.784830797</v>
      </c>
      <c r="N79" s="41">
        <f>IF(N73=0,0,VLOOKUP(N73,FAC_TOTALS_APTA!$A$4:$BO$120,$L79,FALSE))</f>
        <v>83238.409080693295</v>
      </c>
      <c r="O79" s="41">
        <f>IF(O73=0,0,VLOOKUP(O73,FAC_TOTALS_APTA!$A$4:$BO$120,$L79,FALSE))</f>
        <v>173654.133373927</v>
      </c>
      <c r="P79" s="41">
        <f>IF(P73=0,0,VLOOKUP(P73,FAC_TOTALS_APTA!$A$4:$BO$120,$L79,FALSE))</f>
        <v>192846.843738508</v>
      </c>
      <c r="Q79" s="41">
        <f>IF(Q73=0,0,VLOOKUP(Q73,FAC_TOTALS_APTA!$A$4:$BO$120,$L79,FALSE))</f>
        <v>43759.7401766736</v>
      </c>
      <c r="R79" s="41">
        <f>IF(R73=0,0,VLOOKUP(R73,FAC_TOTALS_APTA!$A$4:$BO$120,$L79,FALSE))</f>
        <v>61057.805250034296</v>
      </c>
      <c r="S79" s="41">
        <f>IF(S73=0,0,VLOOKUP(S73,FAC_TOTALS_APTA!$A$4:$BO$120,$L79,FALSE))</f>
        <v>184217.046024788</v>
      </c>
      <c r="T79" s="41">
        <f>IF(T73=0,0,VLOOKUP(T73,FAC_TOTALS_APTA!$A$4:$BO$120,$L79,FALSE))</f>
        <v>333889.35305118602</v>
      </c>
      <c r="U79" s="41">
        <f>IF(U73=0,0,VLOOKUP(U73,FAC_TOTALS_APTA!$A$4:$BO$120,$L79,FALSE))</f>
        <v>265421.28657694801</v>
      </c>
      <c r="V79" s="41">
        <f>IF(V73=0,0,VLOOKUP(V73,FAC_TOTALS_APTA!$A$4:$BO$120,$L79,FALSE))</f>
        <v>-236186.41002769099</v>
      </c>
      <c r="W79" s="41">
        <f>IF(W73=0,0,VLOOKUP(W73,FAC_TOTALS_APTA!$A$4:$BO$120,$L79,FALSE))</f>
        <v>88476.206139730697</v>
      </c>
      <c r="X79" s="41">
        <f>IF(X73=0,0,VLOOKUP(X73,FAC_TOTALS_APTA!$A$4:$BO$120,$L79,FALSE))</f>
        <v>1476.63623401729</v>
      </c>
      <c r="Y79" s="41">
        <f>IF(Y73=0,0,VLOOKUP(Y73,FAC_TOTALS_APTA!$A$4:$BO$120,$L79,FALSE))</f>
        <v>-249835.00452738299</v>
      </c>
      <c r="Z79" s="41">
        <f>IF(Z73=0,0,VLOOKUP(Z73,FAC_TOTALS_APTA!$A$4:$BO$120,$L79,FALSE))</f>
        <v>-126420.402989774</v>
      </c>
      <c r="AA79" s="41">
        <f>IF(AA73=0,0,VLOOKUP(AA73,FAC_TOTALS_APTA!$A$4:$BO$120,$L79,FALSE))</f>
        <v>-183947.82640413099</v>
      </c>
      <c r="AB79" s="41">
        <f>IF(AB73=0,0,VLOOKUP(AB73,FAC_TOTALS_APTA!$A$4:$BO$120,$L79,FALSE))</f>
        <v>-150388.464532699</v>
      </c>
      <c r="AC79" s="45">
        <f t="shared" si="21"/>
        <v>581497.13599562552</v>
      </c>
      <c r="AD79" s="45">
        <f>AE79*G92</f>
        <v>604587.34660897765</v>
      </c>
      <c r="AE79" s="46">
        <f>AC79/G90</f>
        <v>5.3228402618379174E-3</v>
      </c>
    </row>
    <row r="80" spans="2:31" ht="15" x14ac:dyDescent="0.2">
      <c r="B80" s="37" t="s">
        <v>124</v>
      </c>
      <c r="C80" s="40"/>
      <c r="D80" s="12" t="s">
        <v>13</v>
      </c>
      <c r="E80" s="85">
        <v>7.3000000000000001E-3</v>
      </c>
      <c r="F80" s="12">
        <f>MATCH($D80,FAC_TOTALS_APTA!$A$2:$BO$2,)</f>
        <v>16</v>
      </c>
      <c r="G80" s="84">
        <f>VLOOKUP(G73,FAC_TOTALS_APTA!$A$4:$BO$120,$F80,FALSE)</f>
        <v>0</v>
      </c>
      <c r="H80" s="84">
        <f>VLOOKUP(H73,FAC_TOTALS_APTA!$A$4:$BO$120,$F80,FALSE)</f>
        <v>14.031036820536301</v>
      </c>
      <c r="I80" s="43" t="str">
        <f t="shared" si="18"/>
        <v>-</v>
      </c>
      <c r="J80" s="44" t="str">
        <f t="shared" si="19"/>
        <v/>
      </c>
      <c r="K80" s="44" t="str">
        <f t="shared" si="20"/>
        <v>TSD_POP_PCT_FAC</v>
      </c>
      <c r="L80" s="12">
        <f>MATCH($K80,FAC_TOTALS_APTA!$A$2:$BM$2,)</f>
        <v>35</v>
      </c>
      <c r="M80" s="41">
        <f>IF(M73=0,0,VLOOKUP(M73,FAC_TOTALS_APTA!$A$4:$BO$120,$L80,FALSE))</f>
        <v>-947728.39232071</v>
      </c>
      <c r="N80" s="41">
        <f>IF(N73=0,0,VLOOKUP(N73,FAC_TOTALS_APTA!$A$4:$BO$120,$L80,FALSE))</f>
        <v>-1012308.63302785</v>
      </c>
      <c r="O80" s="41">
        <f>IF(O73=0,0,VLOOKUP(O73,FAC_TOTALS_APTA!$A$4:$BO$120,$L80,FALSE))</f>
        <v>-1032871.38094688</v>
      </c>
      <c r="P80" s="41">
        <f>IF(P73=0,0,VLOOKUP(P73,FAC_TOTALS_APTA!$A$4:$BO$120,$L80,FALSE))</f>
        <v>-1323997.7337350501</v>
      </c>
      <c r="Q80" s="41">
        <f>IF(Q73=0,0,VLOOKUP(Q73,FAC_TOTALS_APTA!$A$4:$BO$120,$L80,FALSE))</f>
        <v>-392205.26469398598</v>
      </c>
      <c r="R80" s="41">
        <f>IF(R73=0,0,VLOOKUP(R73,FAC_TOTALS_APTA!$A$4:$BO$120,$L80,FALSE))</f>
        <v>-211282.36899609701</v>
      </c>
      <c r="S80" s="41">
        <f>IF(S73=0,0,VLOOKUP(S73,FAC_TOTALS_APTA!$A$4:$BO$120,$L80,FALSE))</f>
        <v>-310227.27367196803</v>
      </c>
      <c r="T80" s="41">
        <f>IF(T73=0,0,VLOOKUP(T73,FAC_TOTALS_APTA!$A$4:$BO$120,$L80,FALSE))</f>
        <v>-487076.57916256599</v>
      </c>
      <c r="U80" s="41">
        <f>IF(U73=0,0,VLOOKUP(U73,FAC_TOTALS_APTA!$A$4:$BO$120,$L80,FALSE))</f>
        <v>-93943.560233166398</v>
      </c>
      <c r="V80" s="41">
        <f>IF(V73=0,0,VLOOKUP(V73,FAC_TOTALS_APTA!$A$4:$BO$120,$L80,FALSE))</f>
        <v>-157282.28791522901</v>
      </c>
      <c r="W80" s="41">
        <f>IF(W73=0,0,VLOOKUP(W73,FAC_TOTALS_APTA!$A$4:$BO$120,$L80,FALSE))</f>
        <v>-249943.02379802099</v>
      </c>
      <c r="X80" s="41">
        <f>IF(X73=0,0,VLOOKUP(X73,FAC_TOTALS_APTA!$A$4:$BO$120,$L80,FALSE))</f>
        <v>-199364.401852335</v>
      </c>
      <c r="Y80" s="41">
        <f>IF(Y73=0,0,VLOOKUP(Y73,FAC_TOTALS_APTA!$A$4:$BO$120,$L80,FALSE))</f>
        <v>-208000.171740878</v>
      </c>
      <c r="Z80" s="41">
        <f>IF(Z73=0,0,VLOOKUP(Z73,FAC_TOTALS_APTA!$A$4:$BO$120,$L80,FALSE))</f>
        <v>-74648.269730687796</v>
      </c>
      <c r="AA80" s="41">
        <f>IF(AA73=0,0,VLOOKUP(AA73,FAC_TOTALS_APTA!$A$4:$BO$120,$L80,FALSE))</f>
        <v>-161810.38902477201</v>
      </c>
      <c r="AB80" s="41">
        <f>IF(AB73=0,0,VLOOKUP(AB73,FAC_TOTALS_APTA!$A$4:$BO$120,$L80,FALSE))</f>
        <v>-131145.21060212399</v>
      </c>
      <c r="AC80" s="45">
        <f t="shared" si="21"/>
        <v>-6993834.9414523197</v>
      </c>
      <c r="AD80" s="45">
        <f>AE80*G92</f>
        <v>-7271547.6106929993</v>
      </c>
      <c r="AE80" s="46">
        <f>AC80/G90</f>
        <v>-6.4019345765602004E-2</v>
      </c>
    </row>
    <row r="81" spans="2:34" ht="15" x14ac:dyDescent="0.2">
      <c r="B81" s="37" t="s">
        <v>119</v>
      </c>
      <c r="C81" s="40" t="s">
        <v>31</v>
      </c>
      <c r="D81" s="12" t="s">
        <v>21</v>
      </c>
      <c r="E81" s="85">
        <v>-0.25840000000000002</v>
      </c>
      <c r="F81" s="12">
        <f>MATCH($D81,FAC_TOTALS_APTA!$A$2:$BO$2,)</f>
        <v>17</v>
      </c>
      <c r="G81" s="41">
        <f>VLOOKUP(G73,FAC_TOTALS_APTA!$A$4:$BO$120,$F81,FALSE)</f>
        <v>0</v>
      </c>
      <c r="H81" s="41">
        <f>VLOOKUP(H73,FAC_TOTALS_APTA!$A$4:$BO$120,$F81,FALSE)</f>
        <v>28534.338151915999</v>
      </c>
      <c r="I81" s="43" t="str">
        <f t="shared" si="18"/>
        <v>-</v>
      </c>
      <c r="J81" s="44" t="str">
        <f t="shared" si="19"/>
        <v>_log</v>
      </c>
      <c r="K81" s="44" t="str">
        <f t="shared" si="20"/>
        <v>TOTAL_MED_INC_INDIV_2018_log_FAC</v>
      </c>
      <c r="L81" s="12">
        <f>MATCH($K81,FAC_TOTALS_APTA!$A$2:$BM$2,)</f>
        <v>37</v>
      </c>
      <c r="M81" s="41">
        <f>IF(M73=0,0,VLOOKUP(M73,FAC_TOTALS_APTA!$A$4:$BO$120,$L81,FALSE))</f>
        <v>970210.84951937199</v>
      </c>
      <c r="N81" s="41">
        <f>IF(N73=0,0,VLOOKUP(N73,FAC_TOTALS_APTA!$A$4:$BO$120,$L81,FALSE))</f>
        <v>1551359.4235304899</v>
      </c>
      <c r="O81" s="41">
        <f>IF(O73=0,0,VLOOKUP(O73,FAC_TOTALS_APTA!$A$4:$BO$120,$L81,FALSE))</f>
        <v>1723787.36014895</v>
      </c>
      <c r="P81" s="41">
        <f>IF(P73=0,0,VLOOKUP(P73,FAC_TOTALS_APTA!$A$4:$BO$120,$L81,FALSE))</f>
        <v>2918884.8522711201</v>
      </c>
      <c r="Q81" s="41">
        <f>IF(Q73=0,0,VLOOKUP(Q73,FAC_TOTALS_APTA!$A$4:$BO$120,$L81,FALSE))</f>
        <v>-644748.99314174301</v>
      </c>
      <c r="R81" s="41">
        <f>IF(R73=0,0,VLOOKUP(R73,FAC_TOTALS_APTA!$A$4:$BO$120,$L81,FALSE))</f>
        <v>-263097.10274167999</v>
      </c>
      <c r="S81" s="41">
        <f>IF(S73=0,0,VLOOKUP(S73,FAC_TOTALS_APTA!$A$4:$BO$120,$L81,FALSE))</f>
        <v>3508501.2887231698</v>
      </c>
      <c r="T81" s="41">
        <f>IF(T73=0,0,VLOOKUP(T73,FAC_TOTALS_APTA!$A$4:$BO$120,$L81,FALSE))</f>
        <v>-40496.103992311502</v>
      </c>
      <c r="U81" s="41">
        <f>IF(U73=0,0,VLOOKUP(U73,FAC_TOTALS_APTA!$A$4:$BO$120,$L81,FALSE))</f>
        <v>484357.57938353397</v>
      </c>
      <c r="V81" s="41">
        <f>IF(V73=0,0,VLOOKUP(V73,FAC_TOTALS_APTA!$A$4:$BO$120,$L81,FALSE))</f>
        <v>1177822.8443971099</v>
      </c>
      <c r="W81" s="41">
        <f>IF(W73=0,0,VLOOKUP(W73,FAC_TOTALS_APTA!$A$4:$BO$120,$L81,FALSE))</f>
        <v>120138.68345670401</v>
      </c>
      <c r="X81" s="41">
        <f>IF(X73=0,0,VLOOKUP(X73,FAC_TOTALS_APTA!$A$4:$BO$120,$L81,FALSE))</f>
        <v>-1209283.64616916</v>
      </c>
      <c r="Y81" s="41">
        <f>IF(Y73=0,0,VLOOKUP(Y73,FAC_TOTALS_APTA!$A$4:$BO$120,$L81,FALSE))</f>
        <v>-2344122.3838765402</v>
      </c>
      <c r="Z81" s="41">
        <f>IF(Z73=0,0,VLOOKUP(Z73,FAC_TOTALS_APTA!$A$4:$BO$120,$L81,FALSE))</f>
        <v>-1080677.2896401801</v>
      </c>
      <c r="AA81" s="41">
        <f>IF(AA73=0,0,VLOOKUP(AA73,FAC_TOTALS_APTA!$A$4:$BO$120,$L81,FALSE))</f>
        <v>-862770.14452057495</v>
      </c>
      <c r="AB81" s="41">
        <f>IF(AB73=0,0,VLOOKUP(AB73,FAC_TOTALS_APTA!$A$4:$BO$120,$L81,FALSE))</f>
        <v>-998705.52156066895</v>
      </c>
      <c r="AC81" s="45">
        <f t="shared" si="21"/>
        <v>5011161.6957875928</v>
      </c>
      <c r="AD81" s="45">
        <f>AE81*G92</f>
        <v>5210145.9586682431</v>
      </c>
      <c r="AE81" s="46">
        <f>AC81/G90</f>
        <v>4.5870584018007671E-2</v>
      </c>
    </row>
    <row r="82" spans="2:34" ht="15" x14ac:dyDescent="0.2">
      <c r="B82" s="37" t="s">
        <v>120</v>
      </c>
      <c r="C82" s="40"/>
      <c r="D82" s="12" t="s">
        <v>73</v>
      </c>
      <c r="E82" s="85">
        <v>-1.38E-2</v>
      </c>
      <c r="F82" s="12">
        <f>MATCH($D82,FAC_TOTALS_APTA!$A$2:$BO$2,)</f>
        <v>18</v>
      </c>
      <c r="G82" s="47">
        <f>VLOOKUP(G73,FAC_TOTALS_APTA!$A$4:$BO$120,$F82,FALSE)</f>
        <v>0</v>
      </c>
      <c r="H82" s="47">
        <f>VLOOKUP(H73,FAC_TOTALS_APTA!$A$4:$BO$120,$F82,FALSE)</f>
        <v>5.2577987348367303</v>
      </c>
      <c r="I82" s="43" t="str">
        <f t="shared" si="18"/>
        <v>-</v>
      </c>
      <c r="J82" s="44" t="str">
        <f t="shared" si="19"/>
        <v/>
      </c>
      <c r="K82" s="44" t="str">
        <f t="shared" si="20"/>
        <v>JTW_HOME_PCT_FAC</v>
      </c>
      <c r="L82" s="12">
        <f>MATCH($K82,FAC_TOTALS_APTA!$A$2:$BM$2,)</f>
        <v>39</v>
      </c>
      <c r="M82" s="41">
        <f>IF(M73=0,0,VLOOKUP(M73,FAC_TOTALS_APTA!$A$4:$BO$120,$L82,FALSE))</f>
        <v>0</v>
      </c>
      <c r="N82" s="41">
        <f>IF(N73=0,0,VLOOKUP(N73,FAC_TOTALS_APTA!$A$4:$BO$120,$L82,FALSE))</f>
        <v>0</v>
      </c>
      <c r="O82" s="41">
        <f>IF(O73=0,0,VLOOKUP(O73,FAC_TOTALS_APTA!$A$4:$BO$120,$L82,FALSE))</f>
        <v>0</v>
      </c>
      <c r="P82" s="41">
        <f>IF(P73=0,0,VLOOKUP(P73,FAC_TOTALS_APTA!$A$4:$BO$120,$L82,FALSE))</f>
        <v>-920465.24014873395</v>
      </c>
      <c r="Q82" s="41">
        <f>IF(Q73=0,0,VLOOKUP(Q73,FAC_TOTALS_APTA!$A$4:$BO$120,$L82,FALSE))</f>
        <v>-222444.982177848</v>
      </c>
      <c r="R82" s="41">
        <f>IF(R73=0,0,VLOOKUP(R73,FAC_TOTALS_APTA!$A$4:$BO$120,$L82,FALSE))</f>
        <v>22875.1770203177</v>
      </c>
      <c r="S82" s="41">
        <f>IF(S73=0,0,VLOOKUP(S73,FAC_TOTALS_APTA!$A$4:$BO$120,$L82,FALSE))</f>
        <v>142615.29848592999</v>
      </c>
      <c r="T82" s="41">
        <f>IF(T73=0,0,VLOOKUP(T73,FAC_TOTALS_APTA!$A$4:$BO$120,$L82,FALSE))</f>
        <v>-1206258.9962120201</v>
      </c>
      <c r="U82" s="41">
        <f>IF(U73=0,0,VLOOKUP(U73,FAC_TOTALS_APTA!$A$4:$BO$120,$L82,FALSE))</f>
        <v>429600.485184572</v>
      </c>
      <c r="V82" s="41">
        <f>IF(V73=0,0,VLOOKUP(V73,FAC_TOTALS_APTA!$A$4:$BO$120,$L82,FALSE))</f>
        <v>303815.00630534597</v>
      </c>
      <c r="W82" s="41">
        <f>IF(W73=0,0,VLOOKUP(W73,FAC_TOTALS_APTA!$A$4:$BO$120,$L82,FALSE))</f>
        <v>489375.57088525902</v>
      </c>
      <c r="X82" s="41">
        <f>IF(X73=0,0,VLOOKUP(X73,FAC_TOTALS_APTA!$A$4:$BO$120,$L82,FALSE))</f>
        <v>-726276.98432738404</v>
      </c>
      <c r="Y82" s="41">
        <f>IF(Y73=0,0,VLOOKUP(Y73,FAC_TOTALS_APTA!$A$4:$BO$120,$L82,FALSE))</f>
        <v>-32313.694175381901</v>
      </c>
      <c r="Z82" s="41">
        <f>IF(Z73=0,0,VLOOKUP(Z73,FAC_TOTALS_APTA!$A$4:$BO$120,$L82,FALSE))</f>
        <v>-2254494.72962947</v>
      </c>
      <c r="AA82" s="41">
        <f>IF(AA73=0,0,VLOOKUP(AA73,FAC_TOTALS_APTA!$A$4:$BO$120,$L82,FALSE))</f>
        <v>-1016297.52324291</v>
      </c>
      <c r="AB82" s="41">
        <f>IF(AB73=0,0,VLOOKUP(AB73,FAC_TOTALS_APTA!$A$4:$BO$120,$L82,FALSE))</f>
        <v>-1300209.8200858601</v>
      </c>
      <c r="AC82" s="45">
        <f t="shared" si="21"/>
        <v>-6290480.4321181839</v>
      </c>
      <c r="AD82" s="45">
        <f>AE82*G92</f>
        <v>-6540264.1525282394</v>
      </c>
      <c r="AE82" s="46">
        <f>AC82/G90</f>
        <v>-5.7581061776087815E-2</v>
      </c>
    </row>
    <row r="83" spans="2:34" ht="15" x14ac:dyDescent="0.2">
      <c r="B83" s="37" t="s">
        <v>121</v>
      </c>
      <c r="C83" s="40"/>
      <c r="D83" s="12" t="s">
        <v>74</v>
      </c>
      <c r="E83" s="85">
        <v>-0.17100000000000001</v>
      </c>
      <c r="F83" s="12">
        <f>MATCH($D83,FAC_TOTALS_APTA!$A$2:$BO$2,)</f>
        <v>19</v>
      </c>
      <c r="G83" s="47">
        <f>VLOOKUP(G73,FAC_TOTALS_APTA!$A$4:$BO$120,$F83,FALSE)</f>
        <v>0</v>
      </c>
      <c r="H83" s="47">
        <f>VLOOKUP(H73,FAC_TOTALS_APTA!$A$4:$BO$120,$F83,FALSE)</f>
        <v>3.1928027401643502</v>
      </c>
      <c r="I83" s="43" t="str">
        <f t="shared" si="18"/>
        <v>-</v>
      </c>
      <c r="J83" s="44" t="str">
        <f t="shared" si="19"/>
        <v/>
      </c>
      <c r="K83" s="44" t="str">
        <f t="shared" si="20"/>
        <v>YEARS_SINCE_TNC_BUS_FAC</v>
      </c>
      <c r="L83" s="12">
        <f>MATCH($K83,FAC_TOTALS_APTA!$A$2:$BM$2,)</f>
        <v>41</v>
      </c>
      <c r="M83" s="41">
        <f>IF(M73=0,0,VLOOKUP(M73,FAC_TOTALS_APTA!$A$4:$BO$120,$L83,FALSE))</f>
        <v>0</v>
      </c>
      <c r="N83" s="41">
        <f>IF(N73=0,0,VLOOKUP(N73,FAC_TOTALS_APTA!$A$4:$BO$120,$L83,FALSE))</f>
        <v>0</v>
      </c>
      <c r="O83" s="41">
        <f>IF(O73=0,0,VLOOKUP(O73,FAC_TOTALS_APTA!$A$4:$BO$120,$L83,FALSE))</f>
        <v>0</v>
      </c>
      <c r="P83" s="41">
        <f>IF(P73=0,0,VLOOKUP(P73,FAC_TOTALS_APTA!$A$4:$BO$120,$L83,FALSE))</f>
        <v>0</v>
      </c>
      <c r="Q83" s="41">
        <f>IF(Q73=0,0,VLOOKUP(Q73,FAC_TOTALS_APTA!$A$4:$BO$120,$L83,FALSE))</f>
        <v>0</v>
      </c>
      <c r="R83" s="41">
        <f>IF(R73=0,0,VLOOKUP(R73,FAC_TOTALS_APTA!$A$4:$BO$120,$L83,FALSE))</f>
        <v>0</v>
      </c>
      <c r="S83" s="41">
        <f>IF(S73=0,0,VLOOKUP(S73,FAC_TOTALS_APTA!$A$4:$BO$120,$L83,FALSE))</f>
        <v>0</v>
      </c>
      <c r="T83" s="41">
        <f>IF(T73=0,0,VLOOKUP(T73,FAC_TOTALS_APTA!$A$4:$BO$120,$L83,FALSE))</f>
        <v>0</v>
      </c>
      <c r="U83" s="41">
        <f>IF(U73=0,0,VLOOKUP(U73,FAC_TOTALS_APTA!$A$4:$BO$120,$L83,FALSE))</f>
        <v>0</v>
      </c>
      <c r="V83" s="41">
        <f>IF(V73=0,0,VLOOKUP(V73,FAC_TOTALS_APTA!$A$4:$BO$120,$L83,FALSE))</f>
        <v>0</v>
      </c>
      <c r="W83" s="41">
        <f>IF(W73=0,0,VLOOKUP(W73,FAC_TOTALS_APTA!$A$4:$BO$120,$L83,FALSE))</f>
        <v>0</v>
      </c>
      <c r="X83" s="41">
        <f>IF(X73=0,0,VLOOKUP(X73,FAC_TOTALS_APTA!$A$4:$BO$120,$L83,FALSE))</f>
        <v>0</v>
      </c>
      <c r="Y83" s="41">
        <f>IF(Y73=0,0,VLOOKUP(Y73,FAC_TOTALS_APTA!$A$4:$BO$120,$L83,FALSE))</f>
        <v>-2827819.94558809</v>
      </c>
      <c r="Z83" s="41">
        <f>IF(Z73=0,0,VLOOKUP(Z73,FAC_TOTALS_APTA!$A$4:$BO$120,$L83,FALSE))</f>
        <v>-3808718.0290149199</v>
      </c>
      <c r="AA83" s="41">
        <f>IF(AA73=0,0,VLOOKUP(AA73,FAC_TOTALS_APTA!$A$4:$BO$120,$L83,FALSE))</f>
        <v>-4216396.7905754503</v>
      </c>
      <c r="AB83" s="41">
        <f>IF(AB73=0,0,VLOOKUP(AB73,FAC_TOTALS_APTA!$A$4:$BO$120,$L83,FALSE))</f>
        <v>-4476509.0235778596</v>
      </c>
      <c r="AC83" s="45">
        <f t="shared" si="21"/>
        <v>-15329443.78875632</v>
      </c>
      <c r="AD83" s="45">
        <f>AE83*G92</f>
        <v>-15938148.567777947</v>
      </c>
      <c r="AE83" s="46">
        <f>AC83/G90</f>
        <v>-0.1403208640927634</v>
      </c>
    </row>
    <row r="84" spans="2:34" ht="15.75" hidden="1" customHeight="1" x14ac:dyDescent="0.2">
      <c r="B84" s="37" t="s">
        <v>121</v>
      </c>
      <c r="C84" s="40"/>
      <c r="D84" s="12" t="s">
        <v>75</v>
      </c>
      <c r="E84" s="85">
        <v>-5.0000000000000001E-3</v>
      </c>
      <c r="F84" s="12">
        <f>MATCH($D84,FAC_TOTALS_APTA!$A$2:$BO$2,)</f>
        <v>20</v>
      </c>
      <c r="G84" s="47">
        <f>VLOOKUP(G73,FAC_TOTALS_APTA!$A$4:$BO$120,$F84,FALSE)</f>
        <v>0</v>
      </c>
      <c r="H84" s="47">
        <f>VLOOKUP(H73,FAC_TOTALS_APTA!$A$4:$BO$120,$F84,FALSE)</f>
        <v>0</v>
      </c>
      <c r="I84" s="43" t="str">
        <f t="shared" si="18"/>
        <v>-</v>
      </c>
      <c r="J84" s="44" t="str">
        <f t="shared" si="19"/>
        <v/>
      </c>
      <c r="K84" s="44" t="str">
        <f t="shared" si="20"/>
        <v>YEARS_SINCE_TNC_RAIL_FAC</v>
      </c>
      <c r="L84" s="12">
        <f>MATCH($K84,FAC_TOTALS_APTA!$A$2:$BM$2,)</f>
        <v>43</v>
      </c>
      <c r="M84" s="41">
        <f>IF(M73=0,0,VLOOKUP(M73,FAC_TOTALS_APTA!$A$4:$BO$120,$L84,FALSE))</f>
        <v>0</v>
      </c>
      <c r="N84" s="41">
        <f>IF(N73=0,0,VLOOKUP(N73,FAC_TOTALS_APTA!$A$4:$BO$120,$L84,FALSE))</f>
        <v>0</v>
      </c>
      <c r="O84" s="41">
        <f>IF(O73=0,0,VLOOKUP(O73,FAC_TOTALS_APTA!$A$4:$BO$120,$L84,FALSE))</f>
        <v>0</v>
      </c>
      <c r="P84" s="41">
        <f>IF(P73=0,0,VLOOKUP(P73,FAC_TOTALS_APTA!$A$4:$BO$120,$L84,FALSE))</f>
        <v>0</v>
      </c>
      <c r="Q84" s="41">
        <f>IF(Q73=0,0,VLOOKUP(Q73,FAC_TOTALS_APTA!$A$4:$BO$120,$L84,FALSE))</f>
        <v>0</v>
      </c>
      <c r="R84" s="41">
        <f>IF(R73=0,0,VLOOKUP(R73,FAC_TOTALS_APTA!$A$4:$BO$120,$L84,FALSE))</f>
        <v>0</v>
      </c>
      <c r="S84" s="41">
        <f>IF(S73=0,0,VLOOKUP(S73,FAC_TOTALS_APTA!$A$4:$BO$120,$L84,FALSE))</f>
        <v>0</v>
      </c>
      <c r="T84" s="41">
        <f>IF(T73=0,0,VLOOKUP(T73,FAC_TOTALS_APTA!$A$4:$BO$120,$L84,FALSE))</f>
        <v>0</v>
      </c>
      <c r="U84" s="41">
        <f>IF(U73=0,0,VLOOKUP(U73,FAC_TOTALS_APTA!$A$4:$BO$120,$L84,FALSE))</f>
        <v>0</v>
      </c>
      <c r="V84" s="41">
        <f>IF(V73=0,0,VLOOKUP(V73,FAC_TOTALS_APTA!$A$4:$BO$120,$L84,FALSE))</f>
        <v>0</v>
      </c>
      <c r="W84" s="41">
        <f>IF(W73=0,0,VLOOKUP(W73,FAC_TOTALS_APTA!$A$4:$BO$120,$L84,FALSE))</f>
        <v>0</v>
      </c>
      <c r="X84" s="41">
        <f>IF(X73=0,0,VLOOKUP(X73,FAC_TOTALS_APTA!$A$4:$BO$120,$L84,FALSE))</f>
        <v>0</v>
      </c>
      <c r="Y84" s="41">
        <f>IF(Y73=0,0,VLOOKUP(Y73,FAC_TOTALS_APTA!$A$4:$BO$120,$L84,FALSE))</f>
        <v>0</v>
      </c>
      <c r="Z84" s="41">
        <f>IF(Z73=0,0,VLOOKUP(Z73,FAC_TOTALS_APTA!$A$4:$BO$120,$L84,FALSE))</f>
        <v>0</v>
      </c>
      <c r="AA84" s="41">
        <f>IF(AA73=0,0,VLOOKUP(AA73,FAC_TOTALS_APTA!$A$4:$BO$120,$L84,FALSE))</f>
        <v>0</v>
      </c>
      <c r="AB84" s="41">
        <f>IF(AB73=0,0,VLOOKUP(AB73,FAC_TOTALS_APTA!$A$4:$BO$120,$L84,FALSE))</f>
        <v>0</v>
      </c>
      <c r="AC84" s="45">
        <f t="shared" si="21"/>
        <v>0</v>
      </c>
      <c r="AD84" s="45">
        <f>AE84*G92</f>
        <v>0</v>
      </c>
      <c r="AE84" s="46">
        <f>AC84/G90</f>
        <v>0</v>
      </c>
    </row>
    <row r="85" spans="2:34" ht="15" x14ac:dyDescent="0.2">
      <c r="B85" s="37" t="s">
        <v>122</v>
      </c>
      <c r="C85" s="40"/>
      <c r="D85" s="12" t="s">
        <v>109</v>
      </c>
      <c r="E85" s="85">
        <v>2.1659999999999999E-5</v>
      </c>
      <c r="F85" s="12">
        <f>MATCH($D85,FAC_TOTALS_APTA!$A$2:$BO$2,)</f>
        <v>21</v>
      </c>
      <c r="G85" s="47">
        <f>VLOOKUP(G73,FAC_TOTALS_APTA!$A$4:$BO$120,$F85,FALSE)</f>
        <v>0</v>
      </c>
      <c r="H85" s="47">
        <f>VLOOKUP(H73,FAC_TOTALS_APTA!$A$4:$BO$120,$F85,FALSE)</f>
        <v>0.55433893517680899</v>
      </c>
      <c r="I85" s="43" t="str">
        <f t="shared" si="18"/>
        <v>-</v>
      </c>
      <c r="J85" s="44" t="str">
        <f t="shared" si="19"/>
        <v/>
      </c>
      <c r="K85" s="44" t="str">
        <f t="shared" si="20"/>
        <v>BIKE_SHARE_FAC</v>
      </c>
      <c r="L85" s="12">
        <f>MATCH($K85,FAC_TOTALS_APTA!$A$2:$BM$2,)</f>
        <v>45</v>
      </c>
      <c r="M85" s="41">
        <f>IF(M73=0,0,VLOOKUP(M73,FAC_TOTALS_APTA!$A$4:$BO$120,$L85,FALSE))</f>
        <v>0</v>
      </c>
      <c r="N85" s="41">
        <f>IF(N73=0,0,VLOOKUP(N73,FAC_TOTALS_APTA!$A$4:$BO$120,$L85,FALSE))</f>
        <v>0</v>
      </c>
      <c r="O85" s="41">
        <f>IF(O73=0,0,VLOOKUP(O73,FAC_TOTALS_APTA!$A$4:$BO$120,$L85,FALSE))</f>
        <v>0</v>
      </c>
      <c r="P85" s="41">
        <f>IF(P73=0,0,VLOOKUP(P73,FAC_TOTALS_APTA!$A$4:$BO$120,$L85,FALSE))</f>
        <v>0</v>
      </c>
      <c r="Q85" s="41">
        <f>IF(Q73=0,0,VLOOKUP(Q73,FAC_TOTALS_APTA!$A$4:$BO$120,$L85,FALSE))</f>
        <v>0</v>
      </c>
      <c r="R85" s="41">
        <f>IF(R73=0,0,VLOOKUP(R73,FAC_TOTALS_APTA!$A$4:$BO$120,$L85,FALSE))</f>
        <v>0</v>
      </c>
      <c r="S85" s="41">
        <f>IF(S73=0,0,VLOOKUP(S73,FAC_TOTALS_APTA!$A$4:$BO$120,$L85,FALSE))</f>
        <v>0</v>
      </c>
      <c r="T85" s="41">
        <f>IF(T73=0,0,VLOOKUP(T73,FAC_TOTALS_APTA!$A$4:$BO$120,$L85,FALSE))</f>
        <v>91.222492350529606</v>
      </c>
      <c r="U85" s="41">
        <f>IF(U73=0,0,VLOOKUP(U73,FAC_TOTALS_APTA!$A$4:$BO$120,$L85,FALSE))</f>
        <v>0</v>
      </c>
      <c r="V85" s="41">
        <f>IF(V73=0,0,VLOOKUP(V73,FAC_TOTALS_APTA!$A$4:$BO$120,$L85,FALSE))</f>
        <v>59.225375014382401</v>
      </c>
      <c r="W85" s="41">
        <f>IF(W73=0,0,VLOOKUP(W73,FAC_TOTALS_APTA!$A$4:$BO$120,$L85,FALSE))</f>
        <v>15.8440603626676</v>
      </c>
      <c r="X85" s="41">
        <f>IF(X73=0,0,VLOOKUP(X73,FAC_TOTALS_APTA!$A$4:$BO$120,$L85,FALSE))</f>
        <v>153.942915926826</v>
      </c>
      <c r="Y85" s="41">
        <f>IF(Y73=0,0,VLOOKUP(Y73,FAC_TOTALS_APTA!$A$4:$BO$120,$L85,FALSE))</f>
        <v>346.249086988599</v>
      </c>
      <c r="Z85" s="41">
        <f>IF(Z73=0,0,VLOOKUP(Z73,FAC_TOTALS_APTA!$A$4:$BO$120,$L85,FALSE))</f>
        <v>517.48844522449303</v>
      </c>
      <c r="AA85" s="41">
        <f>IF(AA73=0,0,VLOOKUP(AA73,FAC_TOTALS_APTA!$A$4:$BO$120,$L85,FALSE))</f>
        <v>1179.4755807121101</v>
      </c>
      <c r="AB85" s="41">
        <f>IF(AB73=0,0,VLOOKUP(AB73,FAC_TOTALS_APTA!$A$4:$BO$120,$L85,FALSE))</f>
        <v>874.83002959661599</v>
      </c>
      <c r="AC85" s="45">
        <f t="shared" si="21"/>
        <v>3238.2779861762237</v>
      </c>
      <c r="AD85" s="45">
        <f>AE85*G92</f>
        <v>3366.8642097306479</v>
      </c>
      <c r="AE85" s="46">
        <f>AC85/G90</f>
        <v>2.9642169112887744E-5</v>
      </c>
      <c r="AH85" s="81"/>
    </row>
    <row r="86" spans="2:34" ht="15" x14ac:dyDescent="0.2">
      <c r="B86" s="16" t="s">
        <v>123</v>
      </c>
      <c r="C86" s="39"/>
      <c r="D86" s="13" t="s">
        <v>110</v>
      </c>
      <c r="E86" s="86">
        <v>-3.6900000000000002E-2</v>
      </c>
      <c r="F86" s="13">
        <f>MATCH($D86,FAC_TOTALS_APTA!$A$2:$BO$2,)</f>
        <v>22</v>
      </c>
      <c r="G86" s="50">
        <f>VLOOKUP(G73,FAC_TOTALS_APTA!$A$4:$BO$120,$F86,FALSE)</f>
        <v>0</v>
      </c>
      <c r="H86" s="50">
        <f>VLOOKUP(H73,FAC_TOTALS_APTA!$A$4:$BO$120,$F86,FALSE)</f>
        <v>8.0615427103750595E-2</v>
      </c>
      <c r="I86" s="51" t="str">
        <f t="shared" si="18"/>
        <v>-</v>
      </c>
      <c r="J86" s="52" t="str">
        <f t="shared" si="19"/>
        <v/>
      </c>
      <c r="K86" s="52" t="str">
        <f t="shared" si="20"/>
        <v>scooter_flag_FAC</v>
      </c>
      <c r="L86" s="13">
        <f>MATCH($K86,FAC_TOTALS_APTA!$A$2:$BM$2,)</f>
        <v>47</v>
      </c>
      <c r="M86" s="53">
        <f>IF(M73=0,0,VLOOKUP(M73,FAC_TOTALS_APTA!$A$4:$BO$120,$L86,FALSE))</f>
        <v>0</v>
      </c>
      <c r="N86" s="53">
        <f>IF(N73=0,0,VLOOKUP(N73,FAC_TOTALS_APTA!$A$4:$BO$120,$L86,FALSE))</f>
        <v>0</v>
      </c>
      <c r="O86" s="53">
        <f>IF(O73=0,0,VLOOKUP(O73,FAC_TOTALS_APTA!$A$4:$BO$120,$L86,FALSE))</f>
        <v>0</v>
      </c>
      <c r="P86" s="53">
        <f>IF(P73=0,0,VLOOKUP(P73,FAC_TOTALS_APTA!$A$4:$BO$120,$L86,FALSE))</f>
        <v>0</v>
      </c>
      <c r="Q86" s="53">
        <f>IF(Q73=0,0,VLOOKUP(Q73,FAC_TOTALS_APTA!$A$4:$BO$120,$L86,FALSE))</f>
        <v>0</v>
      </c>
      <c r="R86" s="53">
        <f>IF(R73=0,0,VLOOKUP(R73,FAC_TOTALS_APTA!$A$4:$BO$120,$L86,FALSE))</f>
        <v>0</v>
      </c>
      <c r="S86" s="53">
        <f>IF(S73=0,0,VLOOKUP(S73,FAC_TOTALS_APTA!$A$4:$BO$120,$L86,FALSE))</f>
        <v>0</v>
      </c>
      <c r="T86" s="53">
        <f>IF(T73=0,0,VLOOKUP(T73,FAC_TOTALS_APTA!$A$4:$BO$120,$L86,FALSE))</f>
        <v>0</v>
      </c>
      <c r="U86" s="53">
        <f>IF(U73=0,0,VLOOKUP(U73,FAC_TOTALS_APTA!$A$4:$BO$120,$L86,FALSE))</f>
        <v>0</v>
      </c>
      <c r="V86" s="53">
        <f>IF(V73=0,0,VLOOKUP(V73,FAC_TOTALS_APTA!$A$4:$BO$120,$L86,FALSE))</f>
        <v>0</v>
      </c>
      <c r="W86" s="53">
        <f>IF(W73=0,0,VLOOKUP(W73,FAC_TOTALS_APTA!$A$4:$BO$120,$L86,FALSE))</f>
        <v>0</v>
      </c>
      <c r="X86" s="53">
        <f>IF(X73=0,0,VLOOKUP(X73,FAC_TOTALS_APTA!$A$4:$BO$120,$L86,FALSE))</f>
        <v>0</v>
      </c>
      <c r="Y86" s="53">
        <f>IF(Y73=0,0,VLOOKUP(Y73,FAC_TOTALS_APTA!$A$4:$BO$120,$L86,FALSE))</f>
        <v>0</v>
      </c>
      <c r="Z86" s="53">
        <f>IF(Z73=0,0,VLOOKUP(Z73,FAC_TOTALS_APTA!$A$4:$BO$120,$L86,FALSE))</f>
        <v>0</v>
      </c>
      <c r="AA86" s="53">
        <f>IF(AA73=0,0,VLOOKUP(AA73,FAC_TOTALS_APTA!$A$4:$BO$120,$L86,FALSE))</f>
        <v>0</v>
      </c>
      <c r="AB86" s="53">
        <f>IF(AB73=0,0,VLOOKUP(AB73,FAC_TOTALS_APTA!$A$4:$BO$120,$L86,FALSE))</f>
        <v>-785673.97759018198</v>
      </c>
      <c r="AC86" s="54">
        <f t="shared" si="21"/>
        <v>-785673.97759018198</v>
      </c>
      <c r="AD86" s="54">
        <f>AE86*G92</f>
        <v>-816871.68518495152</v>
      </c>
      <c r="AE86" s="55">
        <f>AC86/G90</f>
        <v>-7.1918102802604736E-3</v>
      </c>
    </row>
    <row r="87" spans="2:34" ht="15" x14ac:dyDescent="0.2">
      <c r="B87" s="56" t="s">
        <v>131</v>
      </c>
      <c r="C87" s="57"/>
      <c r="D87" s="56" t="s">
        <v>118</v>
      </c>
      <c r="E87" s="58"/>
      <c r="F87" s="59"/>
      <c r="G87" s="60"/>
      <c r="H87" s="60"/>
      <c r="I87" s="61"/>
      <c r="J87" s="62"/>
      <c r="K87" s="62" t="str">
        <f t="shared" ref="K87" si="22">CONCATENATE(D87,J87,"_FAC")</f>
        <v>New_Reporter_FAC</v>
      </c>
      <c r="L87" s="59">
        <f>MATCH($K87,FAC_TOTALS_APTA!$A$2:$BM$2,)</f>
        <v>58</v>
      </c>
      <c r="M87" s="60">
        <f>IF(M73=0,0,VLOOKUP(M73,FAC_TOTALS_APTA!$A$4:$BO$120,$L87,FALSE))</f>
        <v>20373913.771899901</v>
      </c>
      <c r="N87" s="60">
        <f>IF(N73=0,0,VLOOKUP(N73,FAC_TOTALS_APTA!$A$4:$BO$120,$L87,FALSE))</f>
        <v>30183652.725200001</v>
      </c>
      <c r="O87" s="60">
        <f>IF(O73=0,0,VLOOKUP(O73,FAC_TOTALS_APTA!$A$4:$BO$120,$L87,FALSE))</f>
        <v>17209863.247999899</v>
      </c>
      <c r="P87" s="60">
        <f>IF(P73=0,0,VLOOKUP(P73,FAC_TOTALS_APTA!$A$4:$BO$120,$L87,FALSE))</f>
        <v>13932952.1376999</v>
      </c>
      <c r="Q87" s="60">
        <f>IF(Q73=0,0,VLOOKUP(Q73,FAC_TOTALS_APTA!$A$4:$BO$120,$L87,FALSE))</f>
        <v>13471129.4713</v>
      </c>
      <c r="R87" s="60">
        <f>IF(R73=0,0,VLOOKUP(R73,FAC_TOTALS_APTA!$A$4:$BO$120,$L87,FALSE))</f>
        <v>9843108.0800000001</v>
      </c>
      <c r="S87" s="60">
        <f>IF(S73=0,0,VLOOKUP(S73,FAC_TOTALS_APTA!$A$4:$BO$120,$L87,FALSE))</f>
        <v>3879415.9999999902</v>
      </c>
      <c r="T87" s="60">
        <f>IF(T73=0,0,VLOOKUP(T73,FAC_TOTALS_APTA!$A$4:$BO$120,$L87,FALSE))</f>
        <v>0</v>
      </c>
      <c r="U87" s="60">
        <f>IF(U73=0,0,VLOOKUP(U73,FAC_TOTALS_APTA!$A$4:$BO$120,$L87,FALSE))</f>
        <v>642432.99999999895</v>
      </c>
      <c r="V87" s="60">
        <f>IF(V73=0,0,VLOOKUP(V73,FAC_TOTALS_APTA!$A$4:$BO$120,$L87,FALSE))</f>
        <v>4862996.52999999</v>
      </c>
      <c r="W87" s="60">
        <f>IF(W73=0,0,VLOOKUP(W73,FAC_TOTALS_APTA!$A$4:$BO$120,$L87,FALSE))</f>
        <v>1458240.1839999901</v>
      </c>
      <c r="X87" s="60">
        <f>IF(X73=0,0,VLOOKUP(X73,FAC_TOTALS_APTA!$A$4:$BO$120,$L87,FALSE))</f>
        <v>274440.99999999901</v>
      </c>
      <c r="Y87" s="60">
        <f>IF(Y73=0,0,VLOOKUP(Y73,FAC_TOTALS_APTA!$A$4:$BO$120,$L87,FALSE))</f>
        <v>0</v>
      </c>
      <c r="Z87" s="60">
        <f>IF(Z73=0,0,VLOOKUP(Z73,FAC_TOTALS_APTA!$A$4:$BO$120,$L87,FALSE))</f>
        <v>145754.65739999901</v>
      </c>
      <c r="AA87" s="60">
        <f>IF(AA73=0,0,VLOOKUP(AA73,FAC_TOTALS_APTA!$A$4:$BO$120,$L87,FALSE))</f>
        <v>0</v>
      </c>
      <c r="AB87" s="60">
        <f>IF(AB73=0,0,VLOOKUP(AB73,FAC_TOTALS_APTA!$A$4:$BO$120,$L87,FALSE))</f>
        <v>0</v>
      </c>
      <c r="AC87" s="63">
        <f>SUM(M87:AB87)</f>
        <v>116277900.80549967</v>
      </c>
      <c r="AD87" s="63">
        <f>AC87</f>
        <v>116277900.80549967</v>
      </c>
      <c r="AE87" s="64">
        <f>AC87/G92</f>
        <v>1.0237208824183464</v>
      </c>
    </row>
    <row r="88" spans="2:34" ht="15.75" hidden="1" customHeight="1" x14ac:dyDescent="0.2">
      <c r="B88" s="37"/>
      <c r="C88" s="12"/>
      <c r="D88" s="12"/>
      <c r="E88" s="12"/>
      <c r="F88" s="12"/>
      <c r="G88" s="12"/>
      <c r="H88" s="12"/>
      <c r="I88" s="65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45"/>
      <c r="AE88" s="12"/>
    </row>
    <row r="89" spans="2:34" ht="15" x14ac:dyDescent="0.2">
      <c r="B89" s="37" t="s">
        <v>67</v>
      </c>
      <c r="C89" s="40"/>
      <c r="D89" s="12"/>
      <c r="E89" s="42"/>
      <c r="F89" s="12"/>
      <c r="G89" s="41"/>
      <c r="H89" s="41"/>
      <c r="I89" s="43"/>
      <c r="J89" s="44"/>
      <c r="K89" s="52"/>
      <c r="L89" s="13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5">
        <f>SUM(AC75:AC87)</f>
        <v>156195599.49032182</v>
      </c>
      <c r="AD89" s="45">
        <f>SUM(AD75:AD87)</f>
        <v>157780659.86771256</v>
      </c>
      <c r="AE89" s="46">
        <f>AC89/G92</f>
        <v>1.3751598182664468</v>
      </c>
    </row>
    <row r="90" spans="2:34" ht="15.75" hidden="1" customHeight="1" x14ac:dyDescent="0.2">
      <c r="B90" s="14" t="s">
        <v>34</v>
      </c>
      <c r="C90" s="66"/>
      <c r="D90" s="15" t="s">
        <v>7</v>
      </c>
      <c r="E90" s="67"/>
      <c r="F90" s="15">
        <f>MATCH($D90,FAC_TOTALS_APTA!$A$2:$BM$2,)</f>
        <v>9</v>
      </c>
      <c r="G90" s="68">
        <f>VLOOKUP(G73,FAC_TOTALS_APTA!$A$4:$BO$120,$F90,FALSE)</f>
        <v>109245648.449131</v>
      </c>
      <c r="H90" s="68">
        <f>VLOOKUP(H73,FAC_TOTALS_APTA!$A$4:$BM$120,$F90,FALSE)</f>
        <v>270263675.76109397</v>
      </c>
      <c r="I90" s="69">
        <f t="shared" ref="I90" si="23">H90/G90-1</f>
        <v>1.4739079276639488</v>
      </c>
      <c r="J90" s="70"/>
      <c r="K90" s="52"/>
      <c r="L90" s="13"/>
      <c r="M90" s="71">
        <f t="shared" ref="M90:AB90" si="24">SUM(M75:M80)</f>
        <v>6270022.7044385271</v>
      </c>
      <c r="N90" s="71">
        <f t="shared" si="24"/>
        <v>-535025.54460206674</v>
      </c>
      <c r="O90" s="71">
        <f t="shared" si="24"/>
        <v>11406797.415142387</v>
      </c>
      <c r="P90" s="71">
        <f t="shared" si="24"/>
        <v>13035607.413174048</v>
      </c>
      <c r="Q90" s="71">
        <f t="shared" si="24"/>
        <v>9712896.2719211429</v>
      </c>
      <c r="R90" s="71">
        <f t="shared" si="24"/>
        <v>9604222.3904580586</v>
      </c>
      <c r="S90" s="71">
        <f t="shared" si="24"/>
        <v>-11562258.668152051</v>
      </c>
      <c r="T90" s="71">
        <f t="shared" si="24"/>
        <v>9311157.2030769717</v>
      </c>
      <c r="U90" s="71">
        <f t="shared" si="24"/>
        <v>13122028.131921828</v>
      </c>
      <c r="V90" s="71">
        <f t="shared" si="24"/>
        <v>-4025170.565780736</v>
      </c>
      <c r="W90" s="71">
        <f t="shared" si="24"/>
        <v>-2700209.0645821802</v>
      </c>
      <c r="X90" s="71">
        <f t="shared" si="24"/>
        <v>3941974.6975440681</v>
      </c>
      <c r="Y90" s="71">
        <f t="shared" si="24"/>
        <v>-11527064.709004108</v>
      </c>
      <c r="Z90" s="71">
        <f t="shared" si="24"/>
        <v>-4346925.8255490381</v>
      </c>
      <c r="AA90" s="71">
        <f t="shared" si="24"/>
        <v>7245243.638035614</v>
      </c>
      <c r="AB90" s="71">
        <f t="shared" si="24"/>
        <v>8355601.4214705592</v>
      </c>
      <c r="AC90" s="72"/>
      <c r="AD90" s="72"/>
      <c r="AE90" s="73"/>
    </row>
    <row r="91" spans="2:34" ht="16" thickBot="1" x14ac:dyDescent="0.25">
      <c r="B91" s="17" t="s">
        <v>71</v>
      </c>
      <c r="C91" s="158"/>
      <c r="D91" s="35"/>
      <c r="E91" s="159"/>
      <c r="F91" s="35"/>
      <c r="G91" s="75"/>
      <c r="H91" s="75"/>
      <c r="I91" s="76"/>
      <c r="J91" s="77"/>
      <c r="K91" s="77"/>
      <c r="L91" s="35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78">
        <f>AC92-AC89</f>
        <v>-5553155.1062228084</v>
      </c>
      <c r="AD91" s="78"/>
      <c r="AE91" s="79">
        <f>AE92-AE89</f>
        <v>-4.8890466771132735E-2</v>
      </c>
    </row>
    <row r="92" spans="2:34" ht="13.5" hidden="1" customHeight="1" thickBot="1" x14ac:dyDescent="0.25">
      <c r="B92" s="17" t="s">
        <v>127</v>
      </c>
      <c r="C92" s="35"/>
      <c r="D92" s="35" t="s">
        <v>5</v>
      </c>
      <c r="E92" s="35"/>
      <c r="F92" s="35">
        <f>MATCH($D92,FAC_TOTALS_APTA!$A$2:$BM$2,)</f>
        <v>7</v>
      </c>
      <c r="G92" s="75">
        <f>VLOOKUP(G73,FAC_TOTALS_APTA!$A$4:$BM$120,$F92,FALSE)</f>
        <v>113583597.64120001</v>
      </c>
      <c r="H92" s="75">
        <f>VLOOKUP(H73,FAC_TOTALS_APTA!$A$4:$BM$120,$F92,FALSE)</f>
        <v>264226042.02529901</v>
      </c>
      <c r="I92" s="76">
        <f t="shared" ref="I92" si="25">H92/G92-1</f>
        <v>1.3262693514953141</v>
      </c>
      <c r="J92" s="77"/>
      <c r="K92" s="77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78">
        <f>H92-G92</f>
        <v>150642444.38409901</v>
      </c>
      <c r="AD92" s="78"/>
      <c r="AE92" s="79">
        <f>I92</f>
        <v>1.3262693514953141</v>
      </c>
    </row>
    <row r="93" spans="2:34" ht="17" thickTop="1" thickBot="1" x14ac:dyDescent="0.25">
      <c r="B93" s="145" t="s">
        <v>134</v>
      </c>
      <c r="C93" s="146"/>
      <c r="D93" s="146"/>
      <c r="E93" s="147"/>
      <c r="F93" s="146"/>
      <c r="G93" s="148"/>
      <c r="H93" s="148"/>
      <c r="I93" s="149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50">
        <f>AE92</f>
        <v>1.3262693514953141</v>
      </c>
    </row>
    <row r="94" spans="2:34" ht="15" thickTop="1" x14ac:dyDescent="0.2"/>
    <row r="96" spans="2:34" ht="15" x14ac:dyDescent="0.2">
      <c r="B96" s="23" t="s">
        <v>65</v>
      </c>
      <c r="C96" s="24"/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2:31" ht="15" x14ac:dyDescent="0.2">
      <c r="B97" s="27" t="s">
        <v>25</v>
      </c>
      <c r="C97" s="28" t="s">
        <v>26</v>
      </c>
      <c r="D97" s="18"/>
      <c r="E97" s="12"/>
      <c r="F97" s="18"/>
      <c r="G97" s="18"/>
      <c r="H97" s="18"/>
      <c r="I97" s="29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2:31" x14ac:dyDescent="0.2">
      <c r="B98" s="27"/>
      <c r="C98" s="28"/>
      <c r="D98" s="18"/>
      <c r="E98" s="12"/>
      <c r="F98" s="18"/>
      <c r="G98" s="18"/>
      <c r="H98" s="18"/>
      <c r="I98" s="29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2:31" ht="15" x14ac:dyDescent="0.2">
      <c r="B99" s="30" t="s">
        <v>69</v>
      </c>
      <c r="C99" s="31">
        <v>0</v>
      </c>
      <c r="D99" s="18"/>
      <c r="E99" s="12"/>
      <c r="F99" s="18"/>
      <c r="G99" s="18"/>
      <c r="H99" s="18"/>
      <c r="I99" s="29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2:31" ht="16" thickBot="1" x14ac:dyDescent="0.25">
      <c r="B100" s="32" t="s">
        <v>101</v>
      </c>
      <c r="C100" s="33">
        <v>10</v>
      </c>
      <c r="D100" s="34"/>
      <c r="E100" s="35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2:31" ht="15" thickTop="1" x14ac:dyDescent="0.2">
      <c r="B101" s="156"/>
      <c r="C101" s="157"/>
      <c r="D101" s="157"/>
      <c r="E101" s="157"/>
      <c r="F101" s="157"/>
      <c r="G101" s="171" t="s">
        <v>128</v>
      </c>
      <c r="H101" s="171"/>
      <c r="I101" s="171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171" t="s">
        <v>135</v>
      </c>
      <c r="AD101" s="171"/>
      <c r="AE101" s="171"/>
    </row>
    <row r="102" spans="2:31" ht="15" x14ac:dyDescent="0.2">
      <c r="B102" s="16" t="s">
        <v>28</v>
      </c>
      <c r="C102" s="39" t="s">
        <v>29</v>
      </c>
      <c r="D102" s="13" t="s">
        <v>30</v>
      </c>
      <c r="E102" s="13" t="s">
        <v>66</v>
      </c>
      <c r="F102" s="13"/>
      <c r="G102" s="39">
        <f>$C$1</f>
        <v>2002</v>
      </c>
      <c r="H102" s="39">
        <f>$C$2</f>
        <v>2018</v>
      </c>
      <c r="I102" s="39" t="s">
        <v>62</v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 t="s">
        <v>133</v>
      </c>
      <c r="AD102" s="39" t="s">
        <v>64</v>
      </c>
      <c r="AE102" s="39" t="s">
        <v>62</v>
      </c>
    </row>
    <row r="103" spans="2:31" ht="13" hidden="1" customHeight="1" x14ac:dyDescent="0.2">
      <c r="B103" s="37"/>
      <c r="C103" s="40"/>
      <c r="D103" s="12"/>
      <c r="E103" s="12"/>
      <c r="F103" s="12"/>
      <c r="G103" s="12"/>
      <c r="H103" s="12"/>
      <c r="I103" s="40"/>
      <c r="J103" s="12"/>
      <c r="K103" s="12"/>
      <c r="L103" s="12"/>
      <c r="M103" s="12">
        <v>1</v>
      </c>
      <c r="N103" s="12">
        <v>2</v>
      </c>
      <c r="O103" s="12">
        <v>3</v>
      </c>
      <c r="P103" s="12">
        <v>4</v>
      </c>
      <c r="Q103" s="12">
        <v>5</v>
      </c>
      <c r="R103" s="12">
        <v>6</v>
      </c>
      <c r="S103" s="12">
        <v>7</v>
      </c>
      <c r="T103" s="12">
        <v>8</v>
      </c>
      <c r="U103" s="12">
        <v>9</v>
      </c>
      <c r="V103" s="12">
        <v>10</v>
      </c>
      <c r="W103" s="12">
        <v>11</v>
      </c>
      <c r="X103" s="12">
        <v>12</v>
      </c>
      <c r="Y103" s="12">
        <v>13</v>
      </c>
      <c r="Z103" s="12">
        <v>14</v>
      </c>
      <c r="AA103" s="12">
        <v>15</v>
      </c>
      <c r="AB103" s="12">
        <v>16</v>
      </c>
      <c r="AC103" s="12"/>
      <c r="AD103" s="12"/>
      <c r="AE103" s="12"/>
    </row>
    <row r="104" spans="2:31" ht="13" hidden="1" customHeight="1" x14ac:dyDescent="0.2">
      <c r="B104" s="37"/>
      <c r="C104" s="40"/>
      <c r="D104" s="12"/>
      <c r="E104" s="12"/>
      <c r="F104" s="12"/>
      <c r="G104" s="12" t="str">
        <f>CONCATENATE($C99,"_",$C100,"_",G102)</f>
        <v>0_10_2002</v>
      </c>
      <c r="H104" s="12" t="str">
        <f>CONCATENATE($C99,"_",$C100,"_",H102)</f>
        <v>0_10_2018</v>
      </c>
      <c r="I104" s="40"/>
      <c r="J104" s="12"/>
      <c r="K104" s="12"/>
      <c r="L104" s="12"/>
      <c r="M104" s="12" t="str">
        <f>IF($G102+M103&gt;$H102,0,CONCATENATE($C99,"_",$C100,"_",$G102+M103))</f>
        <v>0_10_2003</v>
      </c>
      <c r="N104" s="12" t="str">
        <f t="shared" ref="N104:AB104" si="26">IF($G102+N103&gt;$H102,0,CONCATENATE($C99,"_",$C100,"_",$G102+N103))</f>
        <v>0_10_2004</v>
      </c>
      <c r="O104" s="12" t="str">
        <f t="shared" si="26"/>
        <v>0_10_2005</v>
      </c>
      <c r="P104" s="12" t="str">
        <f t="shared" si="26"/>
        <v>0_10_2006</v>
      </c>
      <c r="Q104" s="12" t="str">
        <f t="shared" si="26"/>
        <v>0_10_2007</v>
      </c>
      <c r="R104" s="12" t="str">
        <f t="shared" si="26"/>
        <v>0_10_2008</v>
      </c>
      <c r="S104" s="12" t="str">
        <f t="shared" si="26"/>
        <v>0_10_2009</v>
      </c>
      <c r="T104" s="12" t="str">
        <f t="shared" si="26"/>
        <v>0_10_2010</v>
      </c>
      <c r="U104" s="12" t="str">
        <f t="shared" si="26"/>
        <v>0_10_2011</v>
      </c>
      <c r="V104" s="12" t="str">
        <f t="shared" si="26"/>
        <v>0_10_2012</v>
      </c>
      <c r="W104" s="12" t="str">
        <f t="shared" si="26"/>
        <v>0_10_2013</v>
      </c>
      <c r="X104" s="12" t="str">
        <f t="shared" si="26"/>
        <v>0_10_2014</v>
      </c>
      <c r="Y104" s="12" t="str">
        <f t="shared" si="26"/>
        <v>0_10_2015</v>
      </c>
      <c r="Z104" s="12" t="str">
        <f t="shared" si="26"/>
        <v>0_10_2016</v>
      </c>
      <c r="AA104" s="12" t="str">
        <f t="shared" si="26"/>
        <v>0_10_2017</v>
      </c>
      <c r="AB104" s="12" t="str">
        <f t="shared" si="26"/>
        <v>0_10_2018</v>
      </c>
      <c r="AC104" s="12"/>
      <c r="AD104" s="12"/>
      <c r="AE104" s="12"/>
    </row>
    <row r="105" spans="2:31" ht="13" hidden="1" customHeight="1" x14ac:dyDescent="0.2">
      <c r="B105" s="37"/>
      <c r="C105" s="40"/>
      <c r="D105" s="12"/>
      <c r="E105" s="12"/>
      <c r="F105" s="12" t="s">
        <v>63</v>
      </c>
      <c r="G105" s="41"/>
      <c r="H105" s="41"/>
      <c r="I105" s="40"/>
      <c r="J105" s="12"/>
      <c r="K105" s="12"/>
      <c r="L105" s="12" t="s">
        <v>63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2:31" ht="15" x14ac:dyDescent="0.2">
      <c r="B106" s="37" t="s">
        <v>95</v>
      </c>
      <c r="C106" s="40" t="s">
        <v>31</v>
      </c>
      <c r="D106" s="12" t="s">
        <v>9</v>
      </c>
      <c r="E106" s="85">
        <v>0.77910000000000001</v>
      </c>
      <c r="F106" s="12">
        <f>MATCH($D106,FAC_TOTALS_APTA!$A$2:$BO$2,)</f>
        <v>11</v>
      </c>
      <c r="G106" s="41" t="e">
        <f>VLOOKUP(G104,FAC_TOTALS_APTA!$A$4:$BO$120,$F106,FALSE)</f>
        <v>#N/A</v>
      </c>
      <c r="H106" s="41">
        <f>VLOOKUP(H104,FAC_TOTALS_APTA!$A$4:$BO$120,$F106,FALSE)</f>
        <v>274036302.39999998</v>
      </c>
      <c r="I106" s="43" t="str">
        <f>IFERROR(H106/G106-1,"-")</f>
        <v>-</v>
      </c>
      <c r="J106" s="44" t="str">
        <f>IF(C106="Log","_log","")</f>
        <v>_log</v>
      </c>
      <c r="K106" s="44" t="str">
        <f>CONCATENATE(D106,J106,"_FAC")</f>
        <v>VRM_ADJ_log_FAC</v>
      </c>
      <c r="L106" s="12">
        <f>MATCH($K106,FAC_TOTALS_APTA!$A$2:$BM$2,)</f>
        <v>25</v>
      </c>
      <c r="M106" s="41" t="e">
        <f>IF(M104=0,0,VLOOKUP(M104,FAC_TOTALS_APTA!$A$4:$BO$120,$L106,FALSE))</f>
        <v>#N/A</v>
      </c>
      <c r="N106" s="41" t="e">
        <f>IF(N104=0,0,VLOOKUP(N104,FAC_TOTALS_APTA!$A$4:$BO$120,$L106,FALSE))</f>
        <v>#N/A</v>
      </c>
      <c r="O106" s="41" t="e">
        <f>IF(O104=0,0,VLOOKUP(O104,FAC_TOTALS_APTA!$A$4:$BO$120,$L106,FALSE))</f>
        <v>#N/A</v>
      </c>
      <c r="P106" s="41" t="e">
        <f>IF(P104=0,0,VLOOKUP(P104,FAC_TOTALS_APTA!$A$4:$BO$120,$L106,FALSE))</f>
        <v>#N/A</v>
      </c>
      <c r="Q106" s="41">
        <f>IF(Q104=0,0,VLOOKUP(Q104,FAC_TOTALS_APTA!$A$4:$BO$120,$L106,FALSE))</f>
        <v>0</v>
      </c>
      <c r="R106" s="41">
        <f>IF(R104=0,0,VLOOKUP(R104,FAC_TOTALS_APTA!$A$4:$BO$120,$L106,FALSE))</f>
        <v>16355914.506292401</v>
      </c>
      <c r="S106" s="41">
        <f>IF(S104=0,0,VLOOKUP(S104,FAC_TOTALS_APTA!$A$4:$BO$120,$L106,FALSE))</f>
        <v>7966410.8167462396</v>
      </c>
      <c r="T106" s="41">
        <f>IF(T104=0,0,VLOOKUP(T104,FAC_TOTALS_APTA!$A$4:$BO$120,$L106,FALSE))</f>
        <v>-96260360.803450793</v>
      </c>
      <c r="U106" s="41">
        <f>IF(U104=0,0,VLOOKUP(U104,FAC_TOTALS_APTA!$A$4:$BO$120,$L106,FALSE))</f>
        <v>-28504484.471316598</v>
      </c>
      <c r="V106" s="41">
        <f>IF(V104=0,0,VLOOKUP(V104,FAC_TOTALS_APTA!$A$4:$BO$120,$L106,FALSE))</f>
        <v>28892588.128408998</v>
      </c>
      <c r="W106" s="41">
        <f>IF(W104=0,0,VLOOKUP(W104,FAC_TOTALS_APTA!$A$4:$BO$120,$L106,FALSE))</f>
        <v>137648238.14440599</v>
      </c>
      <c r="X106" s="41">
        <f>IF(X104=0,0,VLOOKUP(X104,FAC_TOTALS_APTA!$A$4:$BO$120,$L106,FALSE))</f>
        <v>21620583.972600501</v>
      </c>
      <c r="Y106" s="41">
        <f>IF(Y104=0,0,VLOOKUP(Y104,FAC_TOTALS_APTA!$A$4:$BO$120,$L106,FALSE))</f>
        <v>-7974889.6447222903</v>
      </c>
      <c r="Z106" s="41">
        <f>IF(Z104=0,0,VLOOKUP(Z104,FAC_TOTALS_APTA!$A$4:$BO$120,$L106,FALSE))</f>
        <v>-3603330.6891830401</v>
      </c>
      <c r="AA106" s="41">
        <f>IF(AA104=0,0,VLOOKUP(AA104,FAC_TOTALS_APTA!$A$4:$BO$120,$L106,FALSE))</f>
        <v>-13859664.793612599</v>
      </c>
      <c r="AB106" s="41">
        <f>IF(AB104=0,0,VLOOKUP(AB104,FAC_TOTALS_APTA!$A$4:$BO$120,$L106,FALSE))</f>
        <v>-2449094.0163189298</v>
      </c>
      <c r="AC106" s="45" t="e">
        <f>SUM(M106:AB106)</f>
        <v>#N/A</v>
      </c>
      <c r="AD106" s="45" t="e">
        <f>AE106*G123</f>
        <v>#N/A</v>
      </c>
      <c r="AE106" s="46" t="e">
        <f>AC106/G121</f>
        <v>#N/A</v>
      </c>
    </row>
    <row r="107" spans="2:31" ht="15" x14ac:dyDescent="0.2">
      <c r="B107" s="37" t="s">
        <v>129</v>
      </c>
      <c r="C107" s="40" t="s">
        <v>31</v>
      </c>
      <c r="D107" s="12" t="s">
        <v>23</v>
      </c>
      <c r="E107" s="85">
        <v>-0.3624</v>
      </c>
      <c r="F107" s="12">
        <f>MATCH($D107,FAC_TOTALS_APTA!$A$2:$BO$2,)</f>
        <v>12</v>
      </c>
      <c r="G107" s="84" t="e">
        <f>VLOOKUP(G104,FAC_TOTALS_APTA!$A$4:$BO$120,$F107,FALSE)</f>
        <v>#N/A</v>
      </c>
      <c r="H107" s="84">
        <f>VLOOKUP(H104,FAC_TOTALS_APTA!$A$4:$BO$120,$F107,FALSE)</f>
        <v>1.7403283429999901</v>
      </c>
      <c r="I107" s="43" t="str">
        <f t="shared" ref="I107:I117" si="27">IFERROR(H107/G107-1,"-")</f>
        <v>-</v>
      </c>
      <c r="J107" s="44" t="str">
        <f t="shared" ref="J107:J117" si="28">IF(C107="Log","_log","")</f>
        <v>_log</v>
      </c>
      <c r="K107" s="44" t="str">
        <f t="shared" ref="K107:K117" si="29">CONCATENATE(D107,J107,"_FAC")</f>
        <v>FARE_per_UPT_2018_log_FAC</v>
      </c>
      <c r="L107" s="12">
        <f>MATCH($K107,FAC_TOTALS_APTA!$A$2:$BM$2,)</f>
        <v>27</v>
      </c>
      <c r="M107" s="41" t="e">
        <f>IF(M104=0,0,VLOOKUP(M104,FAC_TOTALS_APTA!$A$4:$BO$120,$L107,FALSE))</f>
        <v>#N/A</v>
      </c>
      <c r="N107" s="41" t="e">
        <f>IF(N104=0,0,VLOOKUP(N104,FAC_TOTALS_APTA!$A$4:$BO$120,$L107,FALSE))</f>
        <v>#N/A</v>
      </c>
      <c r="O107" s="41" t="e">
        <f>IF(O104=0,0,VLOOKUP(O104,FAC_TOTALS_APTA!$A$4:$BO$120,$L107,FALSE))</f>
        <v>#N/A</v>
      </c>
      <c r="P107" s="41" t="e">
        <f>IF(P104=0,0,VLOOKUP(P104,FAC_TOTALS_APTA!$A$4:$BO$120,$L107,FALSE))</f>
        <v>#N/A</v>
      </c>
      <c r="Q107" s="41">
        <f>IF(Q104=0,0,VLOOKUP(Q104,FAC_TOTALS_APTA!$A$4:$BO$120,$L107,FALSE))</f>
        <v>0</v>
      </c>
      <c r="R107" s="41">
        <f>IF(R104=0,0,VLOOKUP(R104,FAC_TOTALS_APTA!$A$4:$BO$120,$L107,FALSE))</f>
        <v>-1081452.70525265</v>
      </c>
      <c r="S107" s="41">
        <f>IF(S104=0,0,VLOOKUP(S104,FAC_TOTALS_APTA!$A$4:$BO$120,$L107,FALSE))</f>
        <v>-11020465.186835499</v>
      </c>
      <c r="T107" s="41">
        <f>IF(T104=0,0,VLOOKUP(T104,FAC_TOTALS_APTA!$A$4:$BO$120,$L107,FALSE))</f>
        <v>-6536880.9945425801</v>
      </c>
      <c r="U107" s="41">
        <f>IF(U104=0,0,VLOOKUP(U104,FAC_TOTALS_APTA!$A$4:$BO$120,$L107,FALSE))</f>
        <v>-12127140.219752301</v>
      </c>
      <c r="V107" s="41">
        <f>IF(V104=0,0,VLOOKUP(V104,FAC_TOTALS_APTA!$A$4:$BO$120,$L107,FALSE))</f>
        <v>2993131.4281950998</v>
      </c>
      <c r="W107" s="41">
        <f>IF(W104=0,0,VLOOKUP(W104,FAC_TOTALS_APTA!$A$4:$BO$120,$L107,FALSE))</f>
        <v>-34984080.114151001</v>
      </c>
      <c r="X107" s="41">
        <f>IF(X104=0,0,VLOOKUP(X104,FAC_TOTALS_APTA!$A$4:$BO$120,$L107,FALSE))</f>
        <v>-5253381.8120959299</v>
      </c>
      <c r="Y107" s="41">
        <f>IF(Y104=0,0,VLOOKUP(Y104,FAC_TOTALS_APTA!$A$4:$BO$120,$L107,FALSE))</f>
        <v>-3607800.4726269301</v>
      </c>
      <c r="Z107" s="41">
        <f>IF(Z104=0,0,VLOOKUP(Z104,FAC_TOTALS_APTA!$A$4:$BO$120,$L107,FALSE))</f>
        <v>-3423381.7264400902</v>
      </c>
      <c r="AA107" s="41">
        <f>IF(AA104=0,0,VLOOKUP(AA104,FAC_TOTALS_APTA!$A$4:$BO$120,$L107,FALSE))</f>
        <v>-4406412.8864105698</v>
      </c>
      <c r="AB107" s="41">
        <f>IF(AB104=0,0,VLOOKUP(AB104,FAC_TOTALS_APTA!$A$4:$BO$120,$L107,FALSE))</f>
        <v>4653644.2387916101</v>
      </c>
      <c r="AC107" s="45" t="e">
        <f t="shared" ref="AC107:AC117" si="30">SUM(M107:AB107)</f>
        <v>#N/A</v>
      </c>
      <c r="AD107" s="45" t="e">
        <f>AE107*G123</f>
        <v>#N/A</v>
      </c>
      <c r="AE107" s="46" t="e">
        <f>AC107/G121</f>
        <v>#N/A</v>
      </c>
    </row>
    <row r="108" spans="2:31" ht="15" x14ac:dyDescent="0.2">
      <c r="B108" s="37" t="s">
        <v>125</v>
      </c>
      <c r="C108" s="40" t="s">
        <v>31</v>
      </c>
      <c r="D108" s="12" t="s">
        <v>11</v>
      </c>
      <c r="E108" s="85">
        <v>0.36709999999999998</v>
      </c>
      <c r="F108" s="12">
        <f>MATCH($D108,FAC_TOTALS_APTA!$A$2:$BO$2,)</f>
        <v>13</v>
      </c>
      <c r="G108" s="41" t="e">
        <f>VLOOKUP(G104,FAC_TOTALS_APTA!$A$4:$BO$120,$F108,FALSE)</f>
        <v>#N/A</v>
      </c>
      <c r="H108" s="41">
        <f>VLOOKUP(H104,FAC_TOTALS_APTA!$A$4:$BO$120,$F108,FALSE)</f>
        <v>29807700.839999899</v>
      </c>
      <c r="I108" s="43" t="str">
        <f t="shared" si="27"/>
        <v>-</v>
      </c>
      <c r="J108" s="44" t="str">
        <f t="shared" si="28"/>
        <v>_log</v>
      </c>
      <c r="K108" s="44" t="str">
        <f t="shared" si="29"/>
        <v>POP_EMP_log_FAC</v>
      </c>
      <c r="L108" s="12">
        <f>MATCH($K108,FAC_TOTALS_APTA!$A$2:$BM$2,)</f>
        <v>29</v>
      </c>
      <c r="M108" s="41" t="e">
        <f>IF(M104=0,0,VLOOKUP(M104,FAC_TOTALS_APTA!$A$4:$BO$120,$L108,FALSE))</f>
        <v>#N/A</v>
      </c>
      <c r="N108" s="41" t="e">
        <f>IF(N104=0,0,VLOOKUP(N104,FAC_TOTALS_APTA!$A$4:$BO$120,$L108,FALSE))</f>
        <v>#N/A</v>
      </c>
      <c r="O108" s="41" t="e">
        <f>IF(O104=0,0,VLOOKUP(O104,FAC_TOTALS_APTA!$A$4:$BO$120,$L108,FALSE))</f>
        <v>#N/A</v>
      </c>
      <c r="P108" s="41" t="e">
        <f>IF(P104=0,0,VLOOKUP(P104,FAC_TOTALS_APTA!$A$4:$BO$120,$L108,FALSE))</f>
        <v>#N/A</v>
      </c>
      <c r="Q108" s="41">
        <f>IF(Q104=0,0,VLOOKUP(Q104,FAC_TOTALS_APTA!$A$4:$BO$120,$L108,FALSE))</f>
        <v>0</v>
      </c>
      <c r="R108" s="41">
        <f>IF(R104=0,0,VLOOKUP(R104,FAC_TOTALS_APTA!$A$4:$BO$120,$L108,FALSE))</f>
        <v>3933872.9822498402</v>
      </c>
      <c r="S108" s="41">
        <f>IF(S104=0,0,VLOOKUP(S104,FAC_TOTALS_APTA!$A$4:$BO$120,$L108,FALSE))</f>
        <v>-3662203.8797523198</v>
      </c>
      <c r="T108" s="41">
        <f>IF(T104=0,0,VLOOKUP(T104,FAC_TOTALS_APTA!$A$4:$BO$120,$L108,FALSE))</f>
        <v>-2921898.0254541901</v>
      </c>
      <c r="U108" s="41">
        <f>IF(U104=0,0,VLOOKUP(U104,FAC_TOTALS_APTA!$A$4:$BO$120,$L108,FALSE))</f>
        <v>2053795.7809170799</v>
      </c>
      <c r="V108" s="41">
        <f>IF(V104=0,0,VLOOKUP(V104,FAC_TOTALS_APTA!$A$4:$BO$120,$L108,FALSE))</f>
        <v>3487905.3014128599</v>
      </c>
      <c r="W108" s="41">
        <f>IF(W104=0,0,VLOOKUP(W104,FAC_TOTALS_APTA!$A$4:$BO$120,$L108,FALSE))</f>
        <v>13941536.5317537</v>
      </c>
      <c r="X108" s="41">
        <f>IF(X104=0,0,VLOOKUP(X104,FAC_TOTALS_APTA!$A$4:$BO$120,$L108,FALSE))</f>
        <v>4458109.5199494297</v>
      </c>
      <c r="Y108" s="41">
        <f>IF(Y104=0,0,VLOOKUP(Y104,FAC_TOTALS_APTA!$A$4:$BO$120,$L108,FALSE))</f>
        <v>4015144.3782007</v>
      </c>
      <c r="Z108" s="41">
        <f>IF(Z104=0,0,VLOOKUP(Z104,FAC_TOTALS_APTA!$A$4:$BO$120,$L108,FALSE))</f>
        <v>860618.21483643702</v>
      </c>
      <c r="AA108" s="41">
        <f>IF(AA104=0,0,VLOOKUP(AA104,FAC_TOTALS_APTA!$A$4:$BO$120,$L108,FALSE))</f>
        <v>3335372.7743613701</v>
      </c>
      <c r="AB108" s="41">
        <f>IF(AB104=0,0,VLOOKUP(AB104,FAC_TOTALS_APTA!$A$4:$BO$120,$L108,FALSE))</f>
        <v>1894034.24092458</v>
      </c>
      <c r="AC108" s="45" t="e">
        <f t="shared" si="30"/>
        <v>#N/A</v>
      </c>
      <c r="AD108" s="45" t="e">
        <f>AE108*G123</f>
        <v>#N/A</v>
      </c>
      <c r="AE108" s="46" t="e">
        <f>AC108/G121</f>
        <v>#N/A</v>
      </c>
    </row>
    <row r="109" spans="2:31" ht="15" x14ac:dyDescent="0.2">
      <c r="B109" s="37" t="s">
        <v>126</v>
      </c>
      <c r="C109" s="40" t="s">
        <v>31</v>
      </c>
      <c r="D109" s="48" t="s">
        <v>22</v>
      </c>
      <c r="E109" s="85">
        <v>0.2283</v>
      </c>
      <c r="F109" s="12">
        <f>MATCH($D109,FAC_TOTALS_APTA!$A$2:$BO$2,)</f>
        <v>14</v>
      </c>
      <c r="G109" s="84" t="e">
        <f>VLOOKUP(G104,FAC_TOTALS_APTA!$A$4:$BO$120,$F109,FALSE)</f>
        <v>#N/A</v>
      </c>
      <c r="H109" s="84">
        <f>VLOOKUP(H104,FAC_TOTALS_APTA!$A$4:$BO$120,$F109,FALSE)</f>
        <v>2.9199999999999902</v>
      </c>
      <c r="I109" s="43" t="str">
        <f t="shared" si="27"/>
        <v>-</v>
      </c>
      <c r="J109" s="44" t="str">
        <f t="shared" si="28"/>
        <v>_log</v>
      </c>
      <c r="K109" s="44" t="str">
        <f t="shared" si="29"/>
        <v>GAS_PRICE_2018_log_FAC</v>
      </c>
      <c r="L109" s="12">
        <f>MATCH($K109,FAC_TOTALS_APTA!$A$2:$BM$2,)</f>
        <v>31</v>
      </c>
      <c r="M109" s="41" t="e">
        <f>IF(M104=0,0,VLOOKUP(M104,FAC_TOTALS_APTA!$A$4:$BO$120,$L109,FALSE))</f>
        <v>#N/A</v>
      </c>
      <c r="N109" s="41" t="e">
        <f>IF(N104=0,0,VLOOKUP(N104,FAC_TOTALS_APTA!$A$4:$BO$120,$L109,FALSE))</f>
        <v>#N/A</v>
      </c>
      <c r="O109" s="41" t="e">
        <f>IF(O104=0,0,VLOOKUP(O104,FAC_TOTALS_APTA!$A$4:$BO$120,$L109,FALSE))</f>
        <v>#N/A</v>
      </c>
      <c r="P109" s="41" t="e">
        <f>IF(P104=0,0,VLOOKUP(P104,FAC_TOTALS_APTA!$A$4:$BO$120,$L109,FALSE))</f>
        <v>#N/A</v>
      </c>
      <c r="Q109" s="41">
        <f>IF(Q104=0,0,VLOOKUP(Q104,FAC_TOTALS_APTA!$A$4:$BO$120,$L109,FALSE))</f>
        <v>0</v>
      </c>
      <c r="R109" s="41">
        <f>IF(R104=0,0,VLOOKUP(R104,FAC_TOTALS_APTA!$A$4:$BO$120,$L109,FALSE))</f>
        <v>27733861.9911846</v>
      </c>
      <c r="S109" s="41">
        <f>IF(S104=0,0,VLOOKUP(S104,FAC_TOTALS_APTA!$A$4:$BO$120,$L109,FALSE))</f>
        <v>-68585333.529491395</v>
      </c>
      <c r="T109" s="41">
        <f>IF(T104=0,0,VLOOKUP(T104,FAC_TOTALS_APTA!$A$4:$BO$120,$L109,FALSE))</f>
        <v>30887410.224424101</v>
      </c>
      <c r="U109" s="41">
        <f>IF(U104=0,0,VLOOKUP(U104,FAC_TOTALS_APTA!$A$4:$BO$120,$L109,FALSE))</f>
        <v>46314926.896302901</v>
      </c>
      <c r="V109" s="41">
        <f>IF(V104=0,0,VLOOKUP(V104,FAC_TOTALS_APTA!$A$4:$BO$120,$L109,FALSE))</f>
        <v>2284862.0031738598</v>
      </c>
      <c r="W109" s="41">
        <f>IF(W104=0,0,VLOOKUP(W104,FAC_TOTALS_APTA!$A$4:$BO$120,$L109,FALSE))</f>
        <v>-8916700.1805936806</v>
      </c>
      <c r="X109" s="41">
        <f>IF(X104=0,0,VLOOKUP(X104,FAC_TOTALS_APTA!$A$4:$BO$120,$L109,FALSE))</f>
        <v>-10666461.2290271</v>
      </c>
      <c r="Y109" s="41">
        <f>IF(Y104=0,0,VLOOKUP(Y104,FAC_TOTALS_APTA!$A$4:$BO$120,$L109,FALSE))</f>
        <v>-66023349.070225701</v>
      </c>
      <c r="Z109" s="41">
        <f>IF(Z104=0,0,VLOOKUP(Z104,FAC_TOTALS_APTA!$A$4:$BO$120,$L109,FALSE))</f>
        <v>-20450596.312212098</v>
      </c>
      <c r="AA109" s="41">
        <f>IF(AA104=0,0,VLOOKUP(AA104,FAC_TOTALS_APTA!$A$4:$BO$120,$L109,FALSE))</f>
        <v>20101826.435353599</v>
      </c>
      <c r="AB109" s="41">
        <f>IF(AB104=0,0,VLOOKUP(AB104,FAC_TOTALS_APTA!$A$4:$BO$120,$L109,FALSE))</f>
        <v>15097695.816594001</v>
      </c>
      <c r="AC109" s="45" t="e">
        <f t="shared" si="30"/>
        <v>#N/A</v>
      </c>
      <c r="AD109" s="45" t="e">
        <f>AE109*G123</f>
        <v>#N/A</v>
      </c>
      <c r="AE109" s="46" t="e">
        <f>AC109/G121</f>
        <v>#N/A</v>
      </c>
    </row>
    <row r="110" spans="2:31" ht="15" x14ac:dyDescent="0.2">
      <c r="B110" s="37" t="s">
        <v>33</v>
      </c>
      <c r="C110" s="40"/>
      <c r="D110" s="12" t="s">
        <v>12</v>
      </c>
      <c r="E110" s="85">
        <v>5.7999999999999996E-3</v>
      </c>
      <c r="F110" s="12">
        <f>MATCH($D110,FAC_TOTALS_APTA!$A$2:$BO$2,)</f>
        <v>15</v>
      </c>
      <c r="G110" s="47" t="e">
        <f>VLOOKUP(G104,FAC_TOTALS_APTA!$A$4:$BO$120,$F110,FALSE)</f>
        <v>#N/A</v>
      </c>
      <c r="H110" s="47">
        <f>VLOOKUP(H104,FAC_TOTALS_APTA!$A$4:$BO$120,$F110,FALSE)</f>
        <v>30.01</v>
      </c>
      <c r="I110" s="43" t="str">
        <f t="shared" si="27"/>
        <v>-</v>
      </c>
      <c r="J110" s="44" t="str">
        <f t="shared" si="28"/>
        <v/>
      </c>
      <c r="K110" s="44" t="str">
        <f t="shared" si="29"/>
        <v>PCT_HH_NO_VEH_FAC</v>
      </c>
      <c r="L110" s="12">
        <f>MATCH($K110,FAC_TOTALS_APTA!$A$2:$BM$2,)</f>
        <v>33</v>
      </c>
      <c r="M110" s="41" t="e">
        <f>IF(M104=0,0,VLOOKUP(M104,FAC_TOTALS_APTA!$A$4:$BO$120,$L110,FALSE))</f>
        <v>#N/A</v>
      </c>
      <c r="N110" s="41" t="e">
        <f>IF(N104=0,0,VLOOKUP(N104,FAC_TOTALS_APTA!$A$4:$BO$120,$L110,FALSE))</f>
        <v>#N/A</v>
      </c>
      <c r="O110" s="41" t="e">
        <f>IF(O104=0,0,VLOOKUP(O104,FAC_TOTALS_APTA!$A$4:$BO$120,$L110,FALSE))</f>
        <v>#N/A</v>
      </c>
      <c r="P110" s="41" t="e">
        <f>IF(P104=0,0,VLOOKUP(P104,FAC_TOTALS_APTA!$A$4:$BO$120,$L110,FALSE))</f>
        <v>#N/A</v>
      </c>
      <c r="Q110" s="41">
        <f>IF(Q104=0,0,VLOOKUP(Q104,FAC_TOTALS_APTA!$A$4:$BO$120,$L110,FALSE))</f>
        <v>0</v>
      </c>
      <c r="R110" s="41">
        <f>IF(R104=0,0,VLOOKUP(R104,FAC_TOTALS_APTA!$A$4:$BO$120,$L110,FALSE))</f>
        <v>141334.69292316699</v>
      </c>
      <c r="S110" s="41">
        <f>IF(S104=0,0,VLOOKUP(S104,FAC_TOTALS_APTA!$A$4:$BO$120,$L110,FALSE))</f>
        <v>1370148.04467138</v>
      </c>
      <c r="T110" s="41">
        <f>IF(T104=0,0,VLOOKUP(T104,FAC_TOTALS_APTA!$A$4:$BO$120,$L110,FALSE))</f>
        <v>2245496.1122959899</v>
      </c>
      <c r="U110" s="41">
        <f>IF(U104=0,0,VLOOKUP(U104,FAC_TOTALS_APTA!$A$4:$BO$120,$L110,FALSE))</f>
        <v>2551769.8662272198</v>
      </c>
      <c r="V110" s="41">
        <f>IF(V104=0,0,VLOOKUP(V104,FAC_TOTALS_APTA!$A$4:$BO$120,$L110,FALSE))</f>
        <v>1408852.4595548899</v>
      </c>
      <c r="W110" s="41">
        <f>IF(W104=0,0,VLOOKUP(W104,FAC_TOTALS_APTA!$A$4:$BO$120,$L110,FALSE))</f>
        <v>-10669043.869996499</v>
      </c>
      <c r="X110" s="41">
        <f>IF(X104=0,0,VLOOKUP(X104,FAC_TOTALS_APTA!$A$4:$BO$120,$L110,FALSE))</f>
        <v>1867196.07397713</v>
      </c>
      <c r="Y110" s="41">
        <f>IF(Y104=0,0,VLOOKUP(Y104,FAC_TOTALS_APTA!$A$4:$BO$120,$L110,FALSE))</f>
        <v>-206034.863000574</v>
      </c>
      <c r="Z110" s="41">
        <f>IF(Z104=0,0,VLOOKUP(Z104,FAC_TOTALS_APTA!$A$4:$BO$120,$L110,FALSE))</f>
        <v>-1936491.03671767</v>
      </c>
      <c r="AA110" s="41">
        <f>IF(AA104=0,0,VLOOKUP(AA104,FAC_TOTALS_APTA!$A$4:$BO$120,$L110,FALSE))</f>
        <v>803366.75185610401</v>
      </c>
      <c r="AB110" s="41">
        <f>IF(AB104=0,0,VLOOKUP(AB104,FAC_TOTALS_APTA!$A$4:$BO$120,$L110,FALSE))</f>
        <v>63368.145403372902</v>
      </c>
      <c r="AC110" s="45" t="e">
        <f t="shared" si="30"/>
        <v>#N/A</v>
      </c>
      <c r="AD110" s="45" t="e">
        <f>AE110*G123</f>
        <v>#N/A</v>
      </c>
      <c r="AE110" s="46" t="e">
        <f>AC110/G121</f>
        <v>#N/A</v>
      </c>
    </row>
    <row r="111" spans="2:31" ht="15" x14ac:dyDescent="0.2">
      <c r="B111" s="37" t="s">
        <v>124</v>
      </c>
      <c r="C111" s="40"/>
      <c r="D111" s="12" t="s">
        <v>13</v>
      </c>
      <c r="E111" s="85">
        <v>7.3000000000000001E-3</v>
      </c>
      <c r="F111" s="12">
        <f>MATCH($D111,FAC_TOTALS_APTA!$A$2:$BO$2,)</f>
        <v>16</v>
      </c>
      <c r="G111" s="84" t="e">
        <f>VLOOKUP(G104,FAC_TOTALS_APTA!$A$4:$BO$120,$F111,FALSE)</f>
        <v>#N/A</v>
      </c>
      <c r="H111" s="84">
        <f>VLOOKUP(H104,FAC_TOTALS_APTA!$A$4:$BO$120,$F111,FALSE)</f>
        <v>67.468769080655605</v>
      </c>
      <c r="I111" s="43" t="str">
        <f t="shared" si="27"/>
        <v>-</v>
      </c>
      <c r="J111" s="44" t="str">
        <f t="shared" si="28"/>
        <v/>
      </c>
      <c r="K111" s="44" t="str">
        <f t="shared" si="29"/>
        <v>TSD_POP_PCT_FAC</v>
      </c>
      <c r="L111" s="12">
        <f>MATCH($K111,FAC_TOTALS_APTA!$A$2:$BM$2,)</f>
        <v>35</v>
      </c>
      <c r="M111" s="41" t="e">
        <f>IF(M104=0,0,VLOOKUP(M104,FAC_TOTALS_APTA!$A$4:$BO$120,$L111,FALSE))</f>
        <v>#N/A</v>
      </c>
      <c r="N111" s="41" t="e">
        <f>IF(N104=0,0,VLOOKUP(N104,FAC_TOTALS_APTA!$A$4:$BO$120,$L111,FALSE))</f>
        <v>#N/A</v>
      </c>
      <c r="O111" s="41" t="e">
        <f>IF(O104=0,0,VLOOKUP(O104,FAC_TOTALS_APTA!$A$4:$BO$120,$L111,FALSE))</f>
        <v>#N/A</v>
      </c>
      <c r="P111" s="41" t="e">
        <f>IF(P104=0,0,VLOOKUP(P104,FAC_TOTALS_APTA!$A$4:$BO$120,$L111,FALSE))</f>
        <v>#N/A</v>
      </c>
      <c r="Q111" s="41">
        <f>IF(Q104=0,0,VLOOKUP(Q104,FAC_TOTALS_APTA!$A$4:$BO$120,$L111,FALSE))</f>
        <v>0</v>
      </c>
      <c r="R111" s="41">
        <f>IF(R104=0,0,VLOOKUP(R104,FAC_TOTALS_APTA!$A$4:$BO$120,$L111,FALSE))</f>
        <v>-10297998.929553799</v>
      </c>
      <c r="S111" s="41">
        <f>IF(S104=0,0,VLOOKUP(S104,FAC_TOTALS_APTA!$A$4:$BO$120,$L111,FALSE))</f>
        <v>-6123907.8548860298</v>
      </c>
      <c r="T111" s="41">
        <f>IF(T104=0,0,VLOOKUP(T104,FAC_TOTALS_APTA!$A$4:$BO$120,$L111,FALSE))</f>
        <v>902387.34658062796</v>
      </c>
      <c r="U111" s="41">
        <f>IF(U104=0,0,VLOOKUP(U104,FAC_TOTALS_APTA!$A$4:$BO$120,$L111,FALSE))</f>
        <v>-6893480.7496291902</v>
      </c>
      <c r="V111" s="41">
        <f>IF(V104=0,0,VLOOKUP(V104,FAC_TOTALS_APTA!$A$4:$BO$120,$L111,FALSE))</f>
        <v>138259.910451907</v>
      </c>
      <c r="W111" s="41">
        <f>IF(W104=0,0,VLOOKUP(W104,FAC_TOTALS_APTA!$A$4:$BO$120,$L111,FALSE))</f>
        <v>-18700881.334867701</v>
      </c>
      <c r="X111" s="41">
        <f>IF(X104=0,0,VLOOKUP(X104,FAC_TOTALS_APTA!$A$4:$BO$120,$L111,FALSE))</f>
        <v>1406750.2317804899</v>
      </c>
      <c r="Y111" s="41">
        <f>IF(Y104=0,0,VLOOKUP(Y104,FAC_TOTALS_APTA!$A$4:$BO$120,$L111,FALSE))</f>
        <v>1859512.3458504099</v>
      </c>
      <c r="Z111" s="41">
        <f>IF(Z104=0,0,VLOOKUP(Z104,FAC_TOTALS_APTA!$A$4:$BO$120,$L111,FALSE))</f>
        <v>2836234.9543248499</v>
      </c>
      <c r="AA111" s="41">
        <f>IF(AA104=0,0,VLOOKUP(AA104,FAC_TOTALS_APTA!$A$4:$BO$120,$L111,FALSE))</f>
        <v>1192805.8091726799</v>
      </c>
      <c r="AB111" s="41">
        <f>IF(AB104=0,0,VLOOKUP(AB104,FAC_TOTALS_APTA!$A$4:$BO$120,$L111,FALSE))</f>
        <v>1499240.14779031</v>
      </c>
      <c r="AC111" s="45" t="e">
        <f t="shared" si="30"/>
        <v>#N/A</v>
      </c>
      <c r="AD111" s="45" t="e">
        <f>AE111*G123</f>
        <v>#N/A</v>
      </c>
      <c r="AE111" s="46" t="e">
        <f>AC111/G121</f>
        <v>#N/A</v>
      </c>
    </row>
    <row r="112" spans="2:31" ht="15" x14ac:dyDescent="0.2">
      <c r="B112" s="37" t="s">
        <v>119</v>
      </c>
      <c r="C112" s="40" t="s">
        <v>31</v>
      </c>
      <c r="D112" s="12" t="s">
        <v>21</v>
      </c>
      <c r="E112" s="85">
        <v>-0.25840000000000002</v>
      </c>
      <c r="F112" s="12">
        <f>MATCH($D112,FAC_TOTALS_APTA!$A$2:$BO$2,)</f>
        <v>17</v>
      </c>
      <c r="G112" s="41" t="e">
        <f>VLOOKUP(G104,FAC_TOTALS_APTA!$A$4:$BO$120,$F112,FALSE)</f>
        <v>#N/A</v>
      </c>
      <c r="H112" s="41">
        <f>VLOOKUP(H104,FAC_TOTALS_APTA!$A$4:$BO$120,$F112,FALSE)</f>
        <v>36801.5</v>
      </c>
      <c r="I112" s="43" t="str">
        <f t="shared" si="27"/>
        <v>-</v>
      </c>
      <c r="J112" s="44" t="str">
        <f t="shared" si="28"/>
        <v>_log</v>
      </c>
      <c r="K112" s="44" t="str">
        <f t="shared" si="29"/>
        <v>TOTAL_MED_INC_INDIV_2018_log_FAC</v>
      </c>
      <c r="L112" s="12">
        <f>MATCH($K112,FAC_TOTALS_APTA!$A$2:$BM$2,)</f>
        <v>37</v>
      </c>
      <c r="M112" s="41" t="e">
        <f>IF(M104=0,0,VLOOKUP(M104,FAC_TOTALS_APTA!$A$4:$BO$120,$L112,FALSE))</f>
        <v>#N/A</v>
      </c>
      <c r="N112" s="41" t="e">
        <f>IF(N104=0,0,VLOOKUP(N104,FAC_TOTALS_APTA!$A$4:$BO$120,$L112,FALSE))</f>
        <v>#N/A</v>
      </c>
      <c r="O112" s="41" t="e">
        <f>IF(O104=0,0,VLOOKUP(O104,FAC_TOTALS_APTA!$A$4:$BO$120,$L112,FALSE))</f>
        <v>#N/A</v>
      </c>
      <c r="P112" s="41" t="e">
        <f>IF(P104=0,0,VLOOKUP(P104,FAC_TOTALS_APTA!$A$4:$BO$120,$L112,FALSE))</f>
        <v>#N/A</v>
      </c>
      <c r="Q112" s="41">
        <f>IF(Q104=0,0,VLOOKUP(Q104,FAC_TOTALS_APTA!$A$4:$BO$120,$L112,FALSE))</f>
        <v>0</v>
      </c>
      <c r="R112" s="41">
        <f>IF(R104=0,0,VLOOKUP(R104,FAC_TOTALS_APTA!$A$4:$BO$120,$L112,FALSE))</f>
        <v>-486973.89797976398</v>
      </c>
      <c r="S112" s="41">
        <f>IF(S104=0,0,VLOOKUP(S104,FAC_TOTALS_APTA!$A$4:$BO$120,$L112,FALSE))</f>
        <v>11000356.6954585</v>
      </c>
      <c r="T112" s="41">
        <f>IF(T104=0,0,VLOOKUP(T104,FAC_TOTALS_APTA!$A$4:$BO$120,$L112,FALSE))</f>
        <v>2505478.2591233798</v>
      </c>
      <c r="U112" s="41">
        <f>IF(U104=0,0,VLOOKUP(U104,FAC_TOTALS_APTA!$A$4:$BO$120,$L112,FALSE))</f>
        <v>9534374.7340036798</v>
      </c>
      <c r="V112" s="41">
        <f>IF(V104=0,0,VLOOKUP(V104,FAC_TOTALS_APTA!$A$4:$BO$120,$L112,FALSE))</f>
        <v>1629861.38421158</v>
      </c>
      <c r="W112" s="41">
        <f>IF(W104=0,0,VLOOKUP(W104,FAC_TOTALS_APTA!$A$4:$BO$120,$L112,FALSE))</f>
        <v>2368395.5264513502</v>
      </c>
      <c r="X112" s="41">
        <f>IF(X104=0,0,VLOOKUP(X104,FAC_TOTALS_APTA!$A$4:$BO$120,$L112,FALSE))</f>
        <v>1102109.29882183</v>
      </c>
      <c r="Y112" s="41">
        <f>IF(Y104=0,0,VLOOKUP(Y104,FAC_TOTALS_APTA!$A$4:$BO$120,$L112,FALSE))</f>
        <v>-5378458.91458253</v>
      </c>
      <c r="Z112" s="41">
        <f>IF(Z104=0,0,VLOOKUP(Z104,FAC_TOTALS_APTA!$A$4:$BO$120,$L112,FALSE))</f>
        <v>-9703691.5647684895</v>
      </c>
      <c r="AA112" s="41">
        <f>IF(AA104=0,0,VLOOKUP(AA104,FAC_TOTALS_APTA!$A$4:$BO$120,$L112,FALSE))</f>
        <v>-5414137.2097097998</v>
      </c>
      <c r="AB112" s="41">
        <f>IF(AB104=0,0,VLOOKUP(AB104,FAC_TOTALS_APTA!$A$4:$BO$120,$L112,FALSE))</f>
        <v>-6668734.7632414401</v>
      </c>
      <c r="AC112" s="45" t="e">
        <f t="shared" si="30"/>
        <v>#N/A</v>
      </c>
      <c r="AD112" s="45" t="e">
        <f>AE112*G123</f>
        <v>#N/A</v>
      </c>
      <c r="AE112" s="46" t="e">
        <f>AC112/G121</f>
        <v>#N/A</v>
      </c>
    </row>
    <row r="113" spans="2:31" ht="15" x14ac:dyDescent="0.2">
      <c r="B113" s="37" t="s">
        <v>120</v>
      </c>
      <c r="C113" s="40"/>
      <c r="D113" s="12" t="s">
        <v>73</v>
      </c>
      <c r="E113" s="85">
        <v>-1.38E-2</v>
      </c>
      <c r="F113" s="12">
        <f>MATCH($D113,FAC_TOTALS_APTA!$A$2:$BO$2,)</f>
        <v>18</v>
      </c>
      <c r="G113" s="47" t="e">
        <f>VLOOKUP(G104,FAC_TOTALS_APTA!$A$4:$BO$120,$F113,FALSE)</f>
        <v>#N/A</v>
      </c>
      <c r="H113" s="47">
        <f>VLOOKUP(H104,FAC_TOTALS_APTA!$A$4:$BO$120,$F113,FALSE)</f>
        <v>4.5999999999999996</v>
      </c>
      <c r="I113" s="43" t="str">
        <f t="shared" si="27"/>
        <v>-</v>
      </c>
      <c r="J113" s="44" t="str">
        <f t="shared" si="28"/>
        <v/>
      </c>
      <c r="K113" s="44" t="str">
        <f t="shared" si="29"/>
        <v>JTW_HOME_PCT_FAC</v>
      </c>
      <c r="L113" s="12">
        <f>MATCH($K113,FAC_TOTALS_APTA!$A$2:$BM$2,)</f>
        <v>39</v>
      </c>
      <c r="M113" s="41" t="e">
        <f>IF(M104=0,0,VLOOKUP(M104,FAC_TOTALS_APTA!$A$4:$BO$120,$L113,FALSE))</f>
        <v>#N/A</v>
      </c>
      <c r="N113" s="41" t="e">
        <f>IF(N104=0,0,VLOOKUP(N104,FAC_TOTALS_APTA!$A$4:$BO$120,$L113,FALSE))</f>
        <v>#N/A</v>
      </c>
      <c r="O113" s="41" t="e">
        <f>IF(O104=0,0,VLOOKUP(O104,FAC_TOTALS_APTA!$A$4:$BO$120,$L113,FALSE))</f>
        <v>#N/A</v>
      </c>
      <c r="P113" s="41" t="e">
        <f>IF(P104=0,0,VLOOKUP(P104,FAC_TOTALS_APTA!$A$4:$BO$120,$L113,FALSE))</f>
        <v>#N/A</v>
      </c>
      <c r="Q113" s="41">
        <f>IF(Q104=0,0,VLOOKUP(Q104,FAC_TOTALS_APTA!$A$4:$BO$120,$L113,FALSE))</f>
        <v>0</v>
      </c>
      <c r="R113" s="41">
        <f>IF(R104=0,0,VLOOKUP(R104,FAC_TOTALS_APTA!$A$4:$BO$120,$L113,FALSE))</f>
        <v>-1697415.8935676401</v>
      </c>
      <c r="S113" s="41">
        <f>IF(S104=0,0,VLOOKUP(S104,FAC_TOTALS_APTA!$A$4:$BO$120,$L113,FALSE))</f>
        <v>-3460192.47082223</v>
      </c>
      <c r="T113" s="41">
        <f>IF(T104=0,0,VLOOKUP(T104,FAC_TOTALS_APTA!$A$4:$BO$120,$L113,FALSE))</f>
        <v>0</v>
      </c>
      <c r="U113" s="41">
        <f>IF(U104=0,0,VLOOKUP(U104,FAC_TOTALS_APTA!$A$4:$BO$120,$L113,FALSE))</f>
        <v>0</v>
      </c>
      <c r="V113" s="41">
        <f>IF(V104=0,0,VLOOKUP(V104,FAC_TOTALS_APTA!$A$4:$BO$120,$L113,FALSE))</f>
        <v>-3218900.6054232498</v>
      </c>
      <c r="W113" s="41">
        <f>IF(W104=0,0,VLOOKUP(W104,FAC_TOTALS_APTA!$A$4:$BO$120,$L113,FALSE))</f>
        <v>-1629435.85028641</v>
      </c>
      <c r="X113" s="41">
        <f>IF(X104=0,0,VLOOKUP(X104,FAC_TOTALS_APTA!$A$4:$BO$120,$L113,FALSE))</f>
        <v>0</v>
      </c>
      <c r="Y113" s="41">
        <f>IF(Y104=0,0,VLOOKUP(Y104,FAC_TOTALS_APTA!$A$4:$BO$120,$L113,FALSE))</f>
        <v>1652162.1667812101</v>
      </c>
      <c r="Z113" s="41">
        <f>IF(Z104=0,0,VLOOKUP(Z104,FAC_TOTALS_APTA!$A$4:$BO$120,$L113,FALSE))</f>
        <v>-6408159.2044375902</v>
      </c>
      <c r="AA113" s="41">
        <f>IF(AA104=0,0,VLOOKUP(AA104,FAC_TOTALS_APTA!$A$4:$BO$120,$L113,FALSE))</f>
        <v>0</v>
      </c>
      <c r="AB113" s="41">
        <f>IF(AB104=0,0,VLOOKUP(AB104,FAC_TOTALS_APTA!$A$4:$BO$120,$L113,FALSE))</f>
        <v>-1522134.3359141899</v>
      </c>
      <c r="AC113" s="45" t="e">
        <f t="shared" si="30"/>
        <v>#N/A</v>
      </c>
      <c r="AD113" s="45" t="e">
        <f>AE113*G123</f>
        <v>#N/A</v>
      </c>
      <c r="AE113" s="46" t="e">
        <f>AC113/G121</f>
        <v>#N/A</v>
      </c>
    </row>
    <row r="114" spans="2:31" ht="15" x14ac:dyDescent="0.2">
      <c r="B114" s="37" t="s">
        <v>121</v>
      </c>
      <c r="C114" s="40"/>
      <c r="D114" s="12" t="s">
        <v>74</v>
      </c>
      <c r="E114" s="85">
        <v>-0.17100000000000001</v>
      </c>
      <c r="F114" s="12">
        <f>MATCH($D114,FAC_TOTALS_APTA!$A$2:$BO$2,)</f>
        <v>19</v>
      </c>
      <c r="G114" s="47" t="e">
        <f>VLOOKUP(G104,FAC_TOTALS_APTA!$A$4:$BO$120,$F114,FALSE)</f>
        <v>#N/A</v>
      </c>
      <c r="H114" s="47">
        <f>VLOOKUP(H104,FAC_TOTALS_APTA!$A$4:$BO$120,$F114,FALSE)</f>
        <v>7</v>
      </c>
      <c r="I114" s="43" t="str">
        <f t="shared" si="27"/>
        <v>-</v>
      </c>
      <c r="J114" s="44" t="str">
        <f t="shared" si="28"/>
        <v/>
      </c>
      <c r="K114" s="44" t="str">
        <f t="shared" si="29"/>
        <v>YEARS_SINCE_TNC_BUS_FAC</v>
      </c>
      <c r="L114" s="12">
        <f>MATCH($K114,FAC_TOTALS_APTA!$A$2:$BM$2,)</f>
        <v>41</v>
      </c>
      <c r="M114" s="41" t="e">
        <f>IF(M104=0,0,VLOOKUP(M104,FAC_TOTALS_APTA!$A$4:$BO$120,$L114,FALSE))</f>
        <v>#N/A</v>
      </c>
      <c r="N114" s="41" t="e">
        <f>IF(N104=0,0,VLOOKUP(N104,FAC_TOTALS_APTA!$A$4:$BO$120,$L114,FALSE))</f>
        <v>#N/A</v>
      </c>
      <c r="O114" s="41" t="e">
        <f>IF(O104=0,0,VLOOKUP(O104,FAC_TOTALS_APTA!$A$4:$BO$120,$L114,FALSE))</f>
        <v>#N/A</v>
      </c>
      <c r="P114" s="41" t="e">
        <f>IF(P104=0,0,VLOOKUP(P104,FAC_TOTALS_APTA!$A$4:$BO$120,$L114,FALSE))</f>
        <v>#N/A</v>
      </c>
      <c r="Q114" s="41">
        <f>IF(Q104=0,0,VLOOKUP(Q104,FAC_TOTALS_APTA!$A$4:$BO$120,$L114,FALSE))</f>
        <v>0</v>
      </c>
      <c r="R114" s="41">
        <f>IF(R104=0,0,VLOOKUP(R104,FAC_TOTALS_APTA!$A$4:$BO$120,$L114,FALSE))</f>
        <v>0</v>
      </c>
      <c r="S114" s="41">
        <f>IF(S104=0,0,VLOOKUP(S104,FAC_TOTALS_APTA!$A$4:$BO$120,$L114,FALSE))</f>
        <v>0</v>
      </c>
      <c r="T114" s="41">
        <f>IF(T104=0,0,VLOOKUP(T104,FAC_TOTALS_APTA!$A$4:$BO$120,$L114,FALSE))</f>
        <v>0</v>
      </c>
      <c r="U114" s="41">
        <f>IF(U104=0,0,VLOOKUP(U104,FAC_TOTALS_APTA!$A$4:$BO$120,$L114,FALSE))</f>
        <v>0</v>
      </c>
      <c r="V114" s="41">
        <f>IF(V104=0,0,VLOOKUP(V104,FAC_TOTALS_APTA!$A$4:$BO$120,$L114,FALSE))</f>
        <v>-19689687.524251401</v>
      </c>
      <c r="W114" s="41">
        <f>IF(W104=0,0,VLOOKUP(W104,FAC_TOTALS_APTA!$A$4:$BO$120,$L114,FALSE))</f>
        <v>-19920398.4395754</v>
      </c>
      <c r="X114" s="41">
        <f>IF(X104=0,0,VLOOKUP(X104,FAC_TOTALS_APTA!$A$4:$BO$120,$L114,FALSE))</f>
        <v>-20292881.326083701</v>
      </c>
      <c r="Y114" s="41">
        <f>IF(Y104=0,0,VLOOKUP(Y104,FAC_TOTALS_APTA!$A$4:$BO$120,$L114,FALSE))</f>
        <v>-20170293.5703067</v>
      </c>
      <c r="Z114" s="41">
        <f>IF(Z104=0,0,VLOOKUP(Z104,FAC_TOTALS_APTA!$A$4:$BO$120,$L114,FALSE))</f>
        <v>-19626160.475305598</v>
      </c>
      <c r="AA114" s="41">
        <f>IF(AA104=0,0,VLOOKUP(AA104,FAC_TOTALS_APTA!$A$4:$BO$120,$L114,FALSE))</f>
        <v>-19653403.876877401</v>
      </c>
      <c r="AB114" s="41">
        <f>IF(AB104=0,0,VLOOKUP(AB104,FAC_TOTALS_APTA!$A$4:$BO$120,$L114,FALSE))</f>
        <v>-18608601.525885198</v>
      </c>
      <c r="AC114" s="45" t="e">
        <f t="shared" si="30"/>
        <v>#N/A</v>
      </c>
      <c r="AD114" s="45" t="e">
        <f>AE114*G123</f>
        <v>#N/A</v>
      </c>
      <c r="AE114" s="46" t="e">
        <f>AC114/G121</f>
        <v>#N/A</v>
      </c>
    </row>
    <row r="115" spans="2:31" ht="15.75" hidden="1" customHeight="1" x14ac:dyDescent="0.2">
      <c r="B115" s="37" t="s">
        <v>121</v>
      </c>
      <c r="C115" s="40"/>
      <c r="D115" s="12" t="s">
        <v>75</v>
      </c>
      <c r="E115" s="85">
        <v>-5.0000000000000001E-3</v>
      </c>
      <c r="F115" s="12">
        <f>MATCH($D115,FAC_TOTALS_APTA!$A$2:$BO$2,)</f>
        <v>20</v>
      </c>
      <c r="G115" s="47" t="e">
        <f>VLOOKUP(G104,FAC_TOTALS_APTA!$A$4:$BO$120,$F115,FALSE)</f>
        <v>#N/A</v>
      </c>
      <c r="H115" s="47">
        <f>VLOOKUP(H104,FAC_TOTALS_APTA!$A$4:$BO$120,$F115,FALSE)</f>
        <v>0</v>
      </c>
      <c r="I115" s="43" t="str">
        <f t="shared" si="27"/>
        <v>-</v>
      </c>
      <c r="J115" s="44" t="str">
        <f t="shared" si="28"/>
        <v/>
      </c>
      <c r="K115" s="44" t="str">
        <f t="shared" si="29"/>
        <v>YEARS_SINCE_TNC_RAIL_FAC</v>
      </c>
      <c r="L115" s="12">
        <f>MATCH($K115,FAC_TOTALS_APTA!$A$2:$BM$2,)</f>
        <v>43</v>
      </c>
      <c r="M115" s="41" t="e">
        <f>IF(M104=0,0,VLOOKUP(M104,FAC_TOTALS_APTA!$A$4:$BO$120,$L115,FALSE))</f>
        <v>#N/A</v>
      </c>
      <c r="N115" s="41" t="e">
        <f>IF(N104=0,0,VLOOKUP(N104,FAC_TOTALS_APTA!$A$4:$BO$120,$L115,FALSE))</f>
        <v>#N/A</v>
      </c>
      <c r="O115" s="41" t="e">
        <f>IF(O104=0,0,VLOOKUP(O104,FAC_TOTALS_APTA!$A$4:$BO$120,$L115,FALSE))</f>
        <v>#N/A</v>
      </c>
      <c r="P115" s="41" t="e">
        <f>IF(P104=0,0,VLOOKUP(P104,FAC_TOTALS_APTA!$A$4:$BO$120,$L115,FALSE))</f>
        <v>#N/A</v>
      </c>
      <c r="Q115" s="41">
        <f>IF(Q104=0,0,VLOOKUP(Q104,FAC_TOTALS_APTA!$A$4:$BO$120,$L115,FALSE))</f>
        <v>0</v>
      </c>
      <c r="R115" s="41">
        <f>IF(R104=0,0,VLOOKUP(R104,FAC_TOTALS_APTA!$A$4:$BO$120,$L115,FALSE))</f>
        <v>0</v>
      </c>
      <c r="S115" s="41">
        <f>IF(S104=0,0,VLOOKUP(S104,FAC_TOTALS_APTA!$A$4:$BO$120,$L115,FALSE))</f>
        <v>0</v>
      </c>
      <c r="T115" s="41">
        <f>IF(T104=0,0,VLOOKUP(T104,FAC_TOTALS_APTA!$A$4:$BO$120,$L115,FALSE))</f>
        <v>0</v>
      </c>
      <c r="U115" s="41">
        <f>IF(U104=0,0,VLOOKUP(U104,FAC_TOTALS_APTA!$A$4:$BO$120,$L115,FALSE))</f>
        <v>0</v>
      </c>
      <c r="V115" s="41">
        <f>IF(V104=0,0,VLOOKUP(V104,FAC_TOTALS_APTA!$A$4:$BO$120,$L115,FALSE))</f>
        <v>0</v>
      </c>
      <c r="W115" s="41">
        <f>IF(W104=0,0,VLOOKUP(W104,FAC_TOTALS_APTA!$A$4:$BO$120,$L115,FALSE))</f>
        <v>0</v>
      </c>
      <c r="X115" s="41">
        <f>IF(X104=0,0,VLOOKUP(X104,FAC_TOTALS_APTA!$A$4:$BO$120,$L115,FALSE))</f>
        <v>0</v>
      </c>
      <c r="Y115" s="41">
        <f>IF(Y104=0,0,VLOOKUP(Y104,FAC_TOTALS_APTA!$A$4:$BO$120,$L115,FALSE))</f>
        <v>0</v>
      </c>
      <c r="Z115" s="41">
        <f>IF(Z104=0,0,VLOOKUP(Z104,FAC_TOTALS_APTA!$A$4:$BO$120,$L115,FALSE))</f>
        <v>0</v>
      </c>
      <c r="AA115" s="41">
        <f>IF(AA104=0,0,VLOOKUP(AA104,FAC_TOTALS_APTA!$A$4:$BO$120,$L115,FALSE))</f>
        <v>0</v>
      </c>
      <c r="AB115" s="41">
        <f>IF(AB104=0,0,VLOOKUP(AB104,FAC_TOTALS_APTA!$A$4:$BO$120,$L115,FALSE))</f>
        <v>0</v>
      </c>
      <c r="AC115" s="45" t="e">
        <f t="shared" si="30"/>
        <v>#N/A</v>
      </c>
      <c r="AD115" s="45" t="e">
        <f>AE115*G123</f>
        <v>#N/A</v>
      </c>
      <c r="AE115" s="46" t="e">
        <f>AC115/G121</f>
        <v>#N/A</v>
      </c>
    </row>
    <row r="116" spans="2:31" ht="15" x14ac:dyDescent="0.2">
      <c r="B116" s="37" t="s">
        <v>122</v>
      </c>
      <c r="C116" s="40"/>
      <c r="D116" s="12" t="s">
        <v>109</v>
      </c>
      <c r="E116" s="85">
        <v>2.1659999999999999E-5</v>
      </c>
      <c r="F116" s="12">
        <f>MATCH($D116,FAC_TOTALS_APTA!$A$2:$BO$2,)</f>
        <v>21</v>
      </c>
      <c r="G116" s="47" t="e">
        <f>VLOOKUP(G104,FAC_TOTALS_APTA!$A$4:$BO$120,$F116,FALSE)</f>
        <v>#N/A</v>
      </c>
      <c r="H116" s="47">
        <f>VLOOKUP(H104,FAC_TOTALS_APTA!$A$4:$BO$120,$F116,FALSE)</f>
        <v>1</v>
      </c>
      <c r="I116" s="43" t="str">
        <f t="shared" si="27"/>
        <v>-</v>
      </c>
      <c r="J116" s="44" t="str">
        <f t="shared" si="28"/>
        <v/>
      </c>
      <c r="K116" s="44" t="str">
        <f t="shared" si="29"/>
        <v>BIKE_SHARE_FAC</v>
      </c>
      <c r="L116" s="12">
        <f>MATCH($K116,FAC_TOTALS_APTA!$A$2:$BM$2,)</f>
        <v>45</v>
      </c>
      <c r="M116" s="41" t="e">
        <f>IF(M104=0,0,VLOOKUP(M104,FAC_TOTALS_APTA!$A$4:$BO$120,$L116,FALSE))</f>
        <v>#N/A</v>
      </c>
      <c r="N116" s="41" t="e">
        <f>IF(N104=0,0,VLOOKUP(N104,FAC_TOTALS_APTA!$A$4:$BO$120,$L116,FALSE))</f>
        <v>#N/A</v>
      </c>
      <c r="O116" s="41" t="e">
        <f>IF(O104=0,0,VLOOKUP(O104,FAC_TOTALS_APTA!$A$4:$BO$120,$L116,FALSE))</f>
        <v>#N/A</v>
      </c>
      <c r="P116" s="41" t="e">
        <f>IF(P104=0,0,VLOOKUP(P104,FAC_TOTALS_APTA!$A$4:$BO$120,$L116,FALSE))</f>
        <v>#N/A</v>
      </c>
      <c r="Q116" s="41">
        <f>IF(Q104=0,0,VLOOKUP(Q104,FAC_TOTALS_APTA!$A$4:$BO$120,$L116,FALSE))</f>
        <v>0</v>
      </c>
      <c r="R116" s="41">
        <f>IF(R104=0,0,VLOOKUP(R104,FAC_TOTALS_APTA!$A$4:$BO$120,$L116,FALSE))</f>
        <v>0</v>
      </c>
      <c r="S116" s="41">
        <f>IF(S104=0,0,VLOOKUP(S104,FAC_TOTALS_APTA!$A$4:$BO$120,$L116,FALSE))</f>
        <v>0</v>
      </c>
      <c r="T116" s="41">
        <f>IF(T104=0,0,VLOOKUP(T104,FAC_TOTALS_APTA!$A$4:$BO$120,$L116,FALSE))</f>
        <v>0</v>
      </c>
      <c r="U116" s="41">
        <f>IF(U104=0,0,VLOOKUP(U104,FAC_TOTALS_APTA!$A$4:$BO$120,$L116,FALSE))</f>
        <v>0</v>
      </c>
      <c r="V116" s="41">
        <f>IF(V104=0,0,VLOOKUP(V104,FAC_TOTALS_APTA!$A$4:$BO$120,$L116,FALSE))</f>
        <v>0</v>
      </c>
      <c r="W116" s="41">
        <f>IF(W104=0,0,VLOOKUP(W104,FAC_TOTALS_APTA!$A$4:$BO$120,$L116,FALSE))</f>
        <v>25509.568202941002</v>
      </c>
      <c r="X116" s="41">
        <f>IF(X104=0,0,VLOOKUP(X104,FAC_TOTALS_APTA!$A$4:$BO$120,$L116,FALSE))</f>
        <v>0</v>
      </c>
      <c r="Y116" s="41">
        <f>IF(Y104=0,0,VLOOKUP(Y104,FAC_TOTALS_APTA!$A$4:$BO$120,$L116,FALSE))</f>
        <v>0</v>
      </c>
      <c r="Z116" s="41">
        <f>IF(Z104=0,0,VLOOKUP(Z104,FAC_TOTALS_APTA!$A$4:$BO$120,$L116,FALSE))</f>
        <v>0</v>
      </c>
      <c r="AA116" s="41">
        <f>IF(AA104=0,0,VLOOKUP(AA104,FAC_TOTALS_APTA!$A$4:$BO$120,$L116,FALSE))</f>
        <v>0</v>
      </c>
      <c r="AB116" s="41">
        <f>IF(AB104=0,0,VLOOKUP(AB104,FAC_TOTALS_APTA!$A$4:$BO$120,$L116,FALSE))</f>
        <v>0</v>
      </c>
      <c r="AC116" s="45" t="e">
        <f t="shared" si="30"/>
        <v>#N/A</v>
      </c>
      <c r="AD116" s="45" t="e">
        <f>AE116*G123</f>
        <v>#N/A</v>
      </c>
      <c r="AE116" s="46" t="e">
        <f>AC116/G121</f>
        <v>#N/A</v>
      </c>
    </row>
    <row r="117" spans="2:31" ht="15" x14ac:dyDescent="0.2">
      <c r="B117" s="16" t="s">
        <v>123</v>
      </c>
      <c r="C117" s="39"/>
      <c r="D117" s="13" t="s">
        <v>110</v>
      </c>
      <c r="E117" s="86">
        <v>-3.6900000000000002E-2</v>
      </c>
      <c r="F117" s="13">
        <f>MATCH($D117,FAC_TOTALS_APTA!$A$2:$BO$2,)</f>
        <v>22</v>
      </c>
      <c r="G117" s="50" t="e">
        <f>VLOOKUP(G104,FAC_TOTALS_APTA!$A$4:$BO$120,$F117,FALSE)</f>
        <v>#N/A</v>
      </c>
      <c r="H117" s="50">
        <f>VLOOKUP(H104,FAC_TOTALS_APTA!$A$4:$BO$120,$F117,FALSE)</f>
        <v>1</v>
      </c>
      <c r="I117" s="51" t="str">
        <f t="shared" si="27"/>
        <v>-</v>
      </c>
      <c r="J117" s="52" t="str">
        <f t="shared" si="28"/>
        <v/>
      </c>
      <c r="K117" s="52" t="str">
        <f t="shared" si="29"/>
        <v>scooter_flag_FAC</v>
      </c>
      <c r="L117" s="13">
        <f>MATCH($K117,FAC_TOTALS_APTA!$A$2:$BM$2,)</f>
        <v>47</v>
      </c>
      <c r="M117" s="53" t="e">
        <f>IF(M104=0,0,VLOOKUP(M104,FAC_TOTALS_APTA!$A$4:$BO$120,$L117,FALSE))</f>
        <v>#N/A</v>
      </c>
      <c r="N117" s="53" t="e">
        <f>IF(N104=0,0,VLOOKUP(N104,FAC_TOTALS_APTA!$A$4:$BO$120,$L117,FALSE))</f>
        <v>#N/A</v>
      </c>
      <c r="O117" s="53" t="e">
        <f>IF(O104=0,0,VLOOKUP(O104,FAC_TOTALS_APTA!$A$4:$BO$120,$L117,FALSE))</f>
        <v>#N/A</v>
      </c>
      <c r="P117" s="53" t="e">
        <f>IF(P104=0,0,VLOOKUP(P104,FAC_TOTALS_APTA!$A$4:$BO$120,$L117,FALSE))</f>
        <v>#N/A</v>
      </c>
      <c r="Q117" s="53">
        <f>IF(Q104=0,0,VLOOKUP(Q104,FAC_TOTALS_APTA!$A$4:$BO$120,$L117,FALSE))</f>
        <v>0</v>
      </c>
      <c r="R117" s="53">
        <f>IF(R104=0,0,VLOOKUP(R104,FAC_TOTALS_APTA!$A$4:$BO$120,$L117,FALSE))</f>
        <v>0</v>
      </c>
      <c r="S117" s="53">
        <f>IF(S104=0,0,VLOOKUP(S104,FAC_TOTALS_APTA!$A$4:$BO$120,$L117,FALSE))</f>
        <v>0</v>
      </c>
      <c r="T117" s="53">
        <f>IF(T104=0,0,VLOOKUP(T104,FAC_TOTALS_APTA!$A$4:$BO$120,$L117,FALSE))</f>
        <v>0</v>
      </c>
      <c r="U117" s="53">
        <f>IF(U104=0,0,VLOOKUP(U104,FAC_TOTALS_APTA!$A$4:$BO$120,$L117,FALSE))</f>
        <v>0</v>
      </c>
      <c r="V117" s="53">
        <f>IF(V104=0,0,VLOOKUP(V104,FAC_TOTALS_APTA!$A$4:$BO$120,$L117,FALSE))</f>
        <v>0</v>
      </c>
      <c r="W117" s="53">
        <f>IF(W104=0,0,VLOOKUP(W104,FAC_TOTALS_APTA!$A$4:$BO$120,$L117,FALSE))</f>
        <v>0</v>
      </c>
      <c r="X117" s="53">
        <f>IF(X104=0,0,VLOOKUP(X104,FAC_TOTALS_APTA!$A$4:$BO$120,$L117,FALSE))</f>
        <v>0</v>
      </c>
      <c r="Y117" s="53">
        <f>IF(Y104=0,0,VLOOKUP(Y104,FAC_TOTALS_APTA!$A$4:$BO$120,$L117,FALSE))</f>
        <v>0</v>
      </c>
      <c r="Z117" s="53">
        <f>IF(Z104=0,0,VLOOKUP(Z104,FAC_TOTALS_APTA!$A$4:$BO$120,$L117,FALSE))</f>
        <v>0</v>
      </c>
      <c r="AA117" s="53">
        <f>IF(AA104=0,0,VLOOKUP(AA104,FAC_TOTALS_APTA!$A$4:$BO$120,$L117,FALSE))</f>
        <v>0</v>
      </c>
      <c r="AB117" s="53">
        <f>IF(AB104=0,0,VLOOKUP(AB104,FAC_TOTALS_APTA!$A$4:$BO$120,$L117,FALSE))</f>
        <v>-39904405.4955277</v>
      </c>
      <c r="AC117" s="54" t="e">
        <f t="shared" si="30"/>
        <v>#N/A</v>
      </c>
      <c r="AD117" s="54" t="e">
        <f>AE117*G123</f>
        <v>#N/A</v>
      </c>
      <c r="AE117" s="55" t="e">
        <f>AC117/G121</f>
        <v>#N/A</v>
      </c>
    </row>
    <row r="118" spans="2:31" ht="15" x14ac:dyDescent="0.2">
      <c r="B118" s="56" t="s">
        <v>131</v>
      </c>
      <c r="C118" s="57"/>
      <c r="D118" s="56" t="s">
        <v>118</v>
      </c>
      <c r="E118" s="58"/>
      <c r="F118" s="59"/>
      <c r="G118" s="60"/>
      <c r="H118" s="60"/>
      <c r="I118" s="61"/>
      <c r="J118" s="62"/>
      <c r="K118" s="62" t="str">
        <f t="shared" ref="K118" si="31">CONCATENATE(D118,J118,"_FAC")</f>
        <v>New_Reporter_FAC</v>
      </c>
      <c r="L118" s="59">
        <f>MATCH($K118,FAC_TOTALS_APTA!$A$2:$BM$2,)</f>
        <v>58</v>
      </c>
      <c r="M118" s="60" t="e">
        <f>IF(M104=0,0,VLOOKUP(M104,FAC_TOTALS_APTA!$A$4:$BO$120,$L118,FALSE))</f>
        <v>#N/A</v>
      </c>
      <c r="N118" s="60" t="e">
        <f>IF(N104=0,0,VLOOKUP(N104,FAC_TOTALS_APTA!$A$4:$BO$120,$L118,FALSE))</f>
        <v>#N/A</v>
      </c>
      <c r="O118" s="60" t="e">
        <f>IF(O104=0,0,VLOOKUP(O104,FAC_TOTALS_APTA!$A$4:$BO$120,$L118,FALSE))</f>
        <v>#N/A</v>
      </c>
      <c r="P118" s="60" t="e">
        <f>IF(P104=0,0,VLOOKUP(P104,FAC_TOTALS_APTA!$A$4:$BO$120,$L118,FALSE))</f>
        <v>#N/A</v>
      </c>
      <c r="Q118" s="60">
        <f>IF(Q104=0,0,VLOOKUP(Q104,FAC_TOTALS_APTA!$A$4:$BO$120,$L118,FALSE))</f>
        <v>1227012502.99999</v>
      </c>
      <c r="R118" s="60">
        <f>IF(R104=0,0,VLOOKUP(R104,FAC_TOTALS_APTA!$A$4:$BO$120,$L118,FALSE))</f>
        <v>0</v>
      </c>
      <c r="S118" s="60">
        <f>IF(S104=0,0,VLOOKUP(S104,FAC_TOTALS_APTA!$A$4:$BO$120,$L118,FALSE))</f>
        <v>0</v>
      </c>
      <c r="T118" s="60">
        <f>IF(T104=0,0,VLOOKUP(T104,FAC_TOTALS_APTA!$A$4:$BO$120,$L118,FALSE))</f>
        <v>0</v>
      </c>
      <c r="U118" s="60">
        <f>IF(U104=0,0,VLOOKUP(U104,FAC_TOTALS_APTA!$A$4:$BO$120,$L118,FALSE))</f>
        <v>0</v>
      </c>
      <c r="V118" s="60">
        <f>IF(V104=0,0,VLOOKUP(V104,FAC_TOTALS_APTA!$A$4:$BO$120,$L118,FALSE))</f>
        <v>0</v>
      </c>
      <c r="W118" s="60">
        <f>IF(W104=0,0,VLOOKUP(W104,FAC_TOTALS_APTA!$A$4:$BO$120,$L118,FALSE))</f>
        <v>0</v>
      </c>
      <c r="X118" s="60">
        <f>IF(X104=0,0,VLOOKUP(X104,FAC_TOTALS_APTA!$A$4:$BO$120,$L118,FALSE))</f>
        <v>0</v>
      </c>
      <c r="Y118" s="60">
        <f>IF(Y104=0,0,VLOOKUP(Y104,FAC_TOTALS_APTA!$A$4:$BO$120,$L118,FALSE))</f>
        <v>0</v>
      </c>
      <c r="Z118" s="60">
        <f>IF(Z104=0,0,VLOOKUP(Z104,FAC_TOTALS_APTA!$A$4:$BO$120,$L118,FALSE))</f>
        <v>0</v>
      </c>
      <c r="AA118" s="60">
        <f>IF(AA104=0,0,VLOOKUP(AA104,FAC_TOTALS_APTA!$A$4:$BO$120,$L118,FALSE))</f>
        <v>0</v>
      </c>
      <c r="AB118" s="60">
        <f>IF(AB104=0,0,VLOOKUP(AB104,FAC_TOTALS_APTA!$A$4:$BO$120,$L118,FALSE))</f>
        <v>0</v>
      </c>
      <c r="AC118" s="63" t="e">
        <f>SUM(M118:AB118)</f>
        <v>#N/A</v>
      </c>
      <c r="AD118" s="63" t="e">
        <f>AC118</f>
        <v>#N/A</v>
      </c>
      <c r="AE118" s="64" t="e">
        <f>AC118/G123</f>
        <v>#N/A</v>
      </c>
    </row>
    <row r="119" spans="2:31" ht="15.75" hidden="1" customHeight="1" x14ac:dyDescent="0.2">
      <c r="B119" s="37"/>
      <c r="C119" s="12"/>
      <c r="D119" s="12"/>
      <c r="E119" s="12"/>
      <c r="F119" s="12"/>
      <c r="G119" s="12"/>
      <c r="H119" s="12"/>
      <c r="I119" s="65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45"/>
      <c r="AE119" s="12"/>
    </row>
    <row r="120" spans="2:31" ht="15" x14ac:dyDescent="0.2">
      <c r="B120" s="37" t="s">
        <v>67</v>
      </c>
      <c r="C120" s="40"/>
      <c r="D120" s="12"/>
      <c r="E120" s="42"/>
      <c r="F120" s="12"/>
      <c r="G120" s="41"/>
      <c r="H120" s="41"/>
      <c r="I120" s="43"/>
      <c r="J120" s="44"/>
      <c r="K120" s="52"/>
      <c r="L120" s="1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5" t="e">
        <f>SUM(AC106:AC118)</f>
        <v>#N/A</v>
      </c>
      <c r="AD120" s="45" t="e">
        <f>SUM(AD106:AD118)</f>
        <v>#N/A</v>
      </c>
      <c r="AE120" s="46" t="e">
        <f>AC120/G123</f>
        <v>#N/A</v>
      </c>
    </row>
    <row r="121" spans="2:31" ht="15.75" hidden="1" customHeight="1" x14ac:dyDescent="0.2">
      <c r="B121" s="14" t="s">
        <v>34</v>
      </c>
      <c r="C121" s="66"/>
      <c r="D121" s="15" t="s">
        <v>7</v>
      </c>
      <c r="E121" s="67"/>
      <c r="F121" s="15">
        <f>MATCH($D121,FAC_TOTALS_APTA!$A$2:$BM$2,)</f>
        <v>9</v>
      </c>
      <c r="G121" s="68" t="e">
        <f>VLOOKUP(G104,FAC_TOTALS_APTA!$A$4:$BO$120,$F121,FALSE)</f>
        <v>#N/A</v>
      </c>
      <c r="H121" s="68">
        <f>VLOOKUP(H104,FAC_TOTALS_APTA!$A$4:$BM$120,$F121,FALSE)</f>
        <v>1023071199.30212</v>
      </c>
      <c r="I121" s="69" t="e">
        <f t="shared" ref="I121" si="32">H121/G121-1</f>
        <v>#N/A</v>
      </c>
      <c r="J121" s="70"/>
      <c r="K121" s="52"/>
      <c r="L121" s="13"/>
      <c r="M121" s="71" t="e">
        <f t="shared" ref="M121:AB121" si="33">SUM(M106:M111)</f>
        <v>#N/A</v>
      </c>
      <c r="N121" s="71" t="e">
        <f t="shared" si="33"/>
        <v>#N/A</v>
      </c>
      <c r="O121" s="71" t="e">
        <f t="shared" si="33"/>
        <v>#N/A</v>
      </c>
      <c r="P121" s="71" t="e">
        <f t="shared" si="33"/>
        <v>#N/A</v>
      </c>
      <c r="Q121" s="71">
        <f t="shared" si="33"/>
        <v>0</v>
      </c>
      <c r="R121" s="71">
        <f t="shared" si="33"/>
        <v>36785532.537843555</v>
      </c>
      <c r="S121" s="71">
        <f t="shared" si="33"/>
        <v>-80055351.589547619</v>
      </c>
      <c r="T121" s="71">
        <f t="shared" si="33"/>
        <v>-71683846.140146852</v>
      </c>
      <c r="U121" s="71">
        <f t="shared" si="33"/>
        <v>3395387.1027491074</v>
      </c>
      <c r="V121" s="71">
        <f t="shared" si="33"/>
        <v>39205599.23119761</v>
      </c>
      <c r="W121" s="71">
        <f t="shared" si="33"/>
        <v>78319069.176550806</v>
      </c>
      <c r="X121" s="71">
        <f t="shared" si="33"/>
        <v>13432796.75718452</v>
      </c>
      <c r="Y121" s="71">
        <f t="shared" si="33"/>
        <v>-71937417.326524377</v>
      </c>
      <c r="Z121" s="71">
        <f t="shared" si="33"/>
        <v>-25716946.595391609</v>
      </c>
      <c r="AA121" s="71">
        <f t="shared" si="33"/>
        <v>7167294.0907205818</v>
      </c>
      <c r="AB121" s="71">
        <f t="shared" si="33"/>
        <v>20758888.573184945</v>
      </c>
      <c r="AC121" s="72"/>
      <c r="AD121" s="72"/>
      <c r="AE121" s="73"/>
    </row>
    <row r="122" spans="2:31" ht="16" thickBot="1" x14ac:dyDescent="0.25">
      <c r="B122" s="17" t="s">
        <v>71</v>
      </c>
      <c r="C122" s="158"/>
      <c r="D122" s="35"/>
      <c r="E122" s="159"/>
      <c r="F122" s="35"/>
      <c r="G122" s="75"/>
      <c r="H122" s="75"/>
      <c r="I122" s="76"/>
      <c r="J122" s="77"/>
      <c r="K122" s="77"/>
      <c r="L122" s="35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78" t="e">
        <f>AC123-AC120</f>
        <v>#N/A</v>
      </c>
      <c r="AD122" s="78"/>
      <c r="AE122" s="79" t="e">
        <f>AE123-AE120</f>
        <v>#N/A</v>
      </c>
    </row>
    <row r="123" spans="2:31" ht="13.5" hidden="1" customHeight="1" thickBot="1" x14ac:dyDescent="0.25">
      <c r="B123" s="17" t="s">
        <v>127</v>
      </c>
      <c r="C123" s="35"/>
      <c r="D123" s="35" t="s">
        <v>5</v>
      </c>
      <c r="E123" s="35"/>
      <c r="F123" s="35">
        <f>MATCH($D123,FAC_TOTALS_APTA!$A$2:$BM$2,)</f>
        <v>7</v>
      </c>
      <c r="G123" s="75" t="e">
        <f>VLOOKUP(G104,FAC_TOTALS_APTA!$A$4:$BM$120,$F123,FALSE)</f>
        <v>#N/A</v>
      </c>
      <c r="H123" s="75">
        <f>VLOOKUP(H104,FAC_TOTALS_APTA!$A$4:$BM$120,$F123,FALSE)</f>
        <v>1107464473.99999</v>
      </c>
      <c r="I123" s="76" t="e">
        <f t="shared" ref="I123" si="34">H123/G123-1</f>
        <v>#N/A</v>
      </c>
      <c r="J123" s="77"/>
      <c r="K123" s="7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78" t="e">
        <f>H123-G123</f>
        <v>#N/A</v>
      </c>
      <c r="AD123" s="78"/>
      <c r="AE123" s="79" t="e">
        <f>I123</f>
        <v>#N/A</v>
      </c>
    </row>
    <row r="124" spans="2:31" ht="17" thickTop="1" thickBot="1" x14ac:dyDescent="0.25">
      <c r="B124" s="145" t="s">
        <v>134</v>
      </c>
      <c r="C124" s="146"/>
      <c r="D124" s="146"/>
      <c r="E124" s="147"/>
      <c r="F124" s="146"/>
      <c r="G124" s="148"/>
      <c r="H124" s="148"/>
      <c r="I124" s="149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50" t="e">
        <f>AE123</f>
        <v>#N/A</v>
      </c>
    </row>
    <row r="125" spans="2:31" ht="15" thickTop="1" x14ac:dyDescent="0.2"/>
  </sheetData>
  <mergeCells count="8">
    <mergeCell ref="G101:I101"/>
    <mergeCell ref="AC101:AE101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C0C5-0CCA-4339-975D-FE520F88A9B3}">
  <dimension ref="A1:AH125"/>
  <sheetViews>
    <sheetView showGridLines="0" topLeftCell="A101" workbookViewId="0">
      <selection activeCell="D101" sqref="D1:D1048576"/>
    </sheetView>
  </sheetViews>
  <sheetFormatPr baseColWidth="10" defaultColWidth="11" defaultRowHeight="14" x14ac:dyDescent="0.2"/>
  <cols>
    <col min="1" max="1" width="11" style="18"/>
    <col min="2" max="2" width="26.832031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0" style="20" hidden="1" customWidth="1"/>
    <col min="31" max="31" width="11.6640625" style="20" customWidth="1"/>
    <col min="32" max="32" width="11" style="18"/>
    <col min="33" max="16384" width="11" style="20"/>
  </cols>
  <sheetData>
    <row r="1" spans="1:32" ht="15" x14ac:dyDescent="0.2">
      <c r="B1" s="19" t="s">
        <v>102</v>
      </c>
      <c r="C1" s="20">
        <v>2012</v>
      </c>
    </row>
    <row r="2" spans="1:32" ht="15" x14ac:dyDescent="0.2">
      <c r="B2" s="19" t="s">
        <v>103</v>
      </c>
      <c r="C2" s="20">
        <v>2018</v>
      </c>
    </row>
    <row r="3" spans="1:32" ht="15" x14ac:dyDescent="0.2">
      <c r="B3" s="23" t="s">
        <v>65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2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ht="15" x14ac:dyDescent="0.2">
      <c r="B6" s="30" t="s">
        <v>69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5" thickTop="1" x14ac:dyDescent="0.2">
      <c r="B8" s="156"/>
      <c r="C8" s="157"/>
      <c r="D8" s="157"/>
      <c r="E8" s="157"/>
      <c r="F8" s="157"/>
      <c r="G8" s="171" t="s">
        <v>128</v>
      </c>
      <c r="H8" s="171"/>
      <c r="I8" s="17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171" t="s">
        <v>135</v>
      </c>
      <c r="AD8" s="171"/>
      <c r="AE8" s="171"/>
    </row>
    <row r="9" spans="1:32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39">
        <f>$C$1</f>
        <v>2012</v>
      </c>
      <c r="H9" s="39">
        <f>$C$2</f>
        <v>2018</v>
      </c>
      <c r="I9" s="39" t="s">
        <v>62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133</v>
      </c>
      <c r="AD9" s="39" t="s">
        <v>64</v>
      </c>
      <c r="AE9" s="39" t="s">
        <v>62</v>
      </c>
    </row>
    <row r="10" spans="1:32" s="21" customFormat="1" hidden="1" x14ac:dyDescent="0.2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2">
      <c r="B11" s="37"/>
      <c r="C11" s="40"/>
      <c r="D11" s="12"/>
      <c r="E11" s="12"/>
      <c r="F11" s="12"/>
      <c r="G11" s="12" t="str">
        <f>CONCATENATE($C6,"_",$C7,"_",G9)</f>
        <v>0_1_2012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0_1_2013</v>
      </c>
      <c r="N11" s="12" t="str">
        <f t="shared" ref="N11:AB11" si="0">IF($G9+N10&gt;$H9,0,CONCATENATE($C6,"_",$C7,"_",$G9+N10))</f>
        <v>0_1_2014</v>
      </c>
      <c r="O11" s="12" t="str">
        <f t="shared" si="0"/>
        <v>0_1_2015</v>
      </c>
      <c r="P11" s="12" t="str">
        <f t="shared" si="0"/>
        <v>0_1_2016</v>
      </c>
      <c r="Q11" s="12" t="str">
        <f t="shared" si="0"/>
        <v>0_1_2017</v>
      </c>
      <c r="R11" s="12" t="str">
        <f t="shared" si="0"/>
        <v>0_1_2018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2" hidden="1" x14ac:dyDescent="0.2">
      <c r="B12" s="37"/>
      <c r="C12" s="40"/>
      <c r="D12" s="12"/>
      <c r="E12" s="12"/>
      <c r="F12" s="12" t="s">
        <v>63</v>
      </c>
      <c r="G12" s="41"/>
      <c r="H12" s="41"/>
      <c r="I12" s="40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ht="15" x14ac:dyDescent="0.2">
      <c r="A13" s="12"/>
      <c r="B13" s="37" t="s">
        <v>95</v>
      </c>
      <c r="C13" s="40" t="s">
        <v>31</v>
      </c>
      <c r="D13" s="12" t="s">
        <v>9</v>
      </c>
      <c r="E13" s="85">
        <v>0.77910000000000001</v>
      </c>
      <c r="F13" s="12">
        <f>MATCH($D13,FAC_TOTALS_APTA!$A$2:$BO$2,)</f>
        <v>11</v>
      </c>
      <c r="G13" s="41">
        <f>VLOOKUP(G11,FAC_TOTALS_APTA!$A$4:$BO$120,$F13,FALSE)</f>
        <v>48603937.189511999</v>
      </c>
      <c r="H13" s="41">
        <f>VLOOKUP(H11,FAC_TOTALS_APTA!$A$4:$BO$120,$F13,FALSE)</f>
        <v>50932923.332741298</v>
      </c>
      <c r="I13" s="43">
        <f>IFERROR(H13/G13-1,"-")</f>
        <v>4.791764367047735E-2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29082401.894110899</v>
      </c>
      <c r="N13" s="41">
        <f>IF(N11=0,0,VLOOKUP(N11,FAC_TOTALS_APTA!$A$4:$BO$120,$L13,FALSE))</f>
        <v>6843136.1697519803</v>
      </c>
      <c r="O13" s="41">
        <f>IF(O11=0,0,VLOOKUP(O11,FAC_TOTALS_APTA!$A$4:$BO$120,$L13,FALSE))</f>
        <v>29374667.986852799</v>
      </c>
      <c r="P13" s="41">
        <f>IF(P11=0,0,VLOOKUP(P11,FAC_TOTALS_APTA!$A$4:$BO$120,$L13,FALSE))</f>
        <v>15838323.9889754</v>
      </c>
      <c r="Q13" s="41">
        <f>IF(Q11=0,0,VLOOKUP(Q11,FAC_TOTALS_APTA!$A$4:$BO$120,$L13,FALSE))</f>
        <v>13376396.7894061</v>
      </c>
      <c r="R13" s="41">
        <f>IF(R11=0,0,VLOOKUP(R11,FAC_TOTALS_APTA!$A$4:$BO$120,$L13,FALSE))</f>
        <v>5921358.7872957997</v>
      </c>
      <c r="S13" s="41">
        <f>IF(S11=0,0,VLOOKUP(S11,FAC_TOTALS_APTA!$A$4:$BO$120,$L13,FALSE))</f>
        <v>0</v>
      </c>
      <c r="T13" s="41">
        <f>IF(T11=0,0,VLOOKUP(T11,FAC_TOTALS_APTA!$A$4:$BO$120,$L13,FALSE))</f>
        <v>0</v>
      </c>
      <c r="U13" s="41">
        <f>IF(U11=0,0,VLOOKUP(U11,FAC_TOTALS_APTA!$A$4:$BO$120,$L13,FALSE))</f>
        <v>0</v>
      </c>
      <c r="V13" s="41">
        <f>IF(V11=0,0,VLOOKUP(V11,FAC_TOTALS_APTA!$A$4:$BO$120,$L13,FALSE))</f>
        <v>0</v>
      </c>
      <c r="W13" s="41">
        <f>IF(W11=0,0,VLOOKUP(W11,FAC_TOTALS_APTA!$A$4:$BO$120,$L13,FALSE))</f>
        <v>0</v>
      </c>
      <c r="X13" s="41">
        <f>IF(X11=0,0,VLOOKUP(X11,FAC_TOTALS_APTA!$A$4:$BO$120,$L13,FALSE))</f>
        <v>0</v>
      </c>
      <c r="Y13" s="41">
        <f>IF(Y11=0,0,VLOOKUP(Y11,FAC_TOTALS_APTA!$A$4:$BO$120,$L13,FALSE))</f>
        <v>0</v>
      </c>
      <c r="Z13" s="41">
        <f>IF(Z11=0,0,VLOOKUP(Z11,FAC_TOTALS_APTA!$A$4:$BO$120,$L13,FALSE))</f>
        <v>0</v>
      </c>
      <c r="AA13" s="41">
        <f>IF(AA11=0,0,VLOOKUP(AA11,FAC_TOTALS_APTA!$A$4:$BO$120,$L13,FALSE))</f>
        <v>0</v>
      </c>
      <c r="AB13" s="41">
        <f>IF(AB11=0,0,VLOOKUP(AB11,FAC_TOTALS_APTA!$A$4:$BO$120,$L13,FALSE))</f>
        <v>0</v>
      </c>
      <c r="AC13" s="45">
        <f>SUM(M13:AB13)</f>
        <v>100436285.616393</v>
      </c>
      <c r="AD13" s="45">
        <f>AE13*G30</f>
        <v>99795444.316663668</v>
      </c>
      <c r="AE13" s="46">
        <f>AC13/G28</f>
        <v>5.1970814531963075E-2</v>
      </c>
      <c r="AF13" s="12"/>
    </row>
    <row r="14" spans="1:32" s="21" customFormat="1" ht="15" x14ac:dyDescent="0.2">
      <c r="A14" s="12"/>
      <c r="B14" s="37" t="s">
        <v>129</v>
      </c>
      <c r="C14" s="40" t="s">
        <v>31</v>
      </c>
      <c r="D14" s="12" t="s">
        <v>23</v>
      </c>
      <c r="E14" s="85">
        <v>-0.3624</v>
      </c>
      <c r="F14" s="12">
        <f>MATCH($D14,FAC_TOTALS_APTA!$A$2:$BO$2,)</f>
        <v>12</v>
      </c>
      <c r="G14" s="84">
        <f>VLOOKUP(G11,FAC_TOTALS_APTA!$A$4:$BO$120,$F14,FALSE)</f>
        <v>1.05599820607689</v>
      </c>
      <c r="H14" s="84">
        <f>VLOOKUP(H11,FAC_TOTALS_APTA!$A$4:$BO$120,$F14,FALSE)</f>
        <v>1.05086007553822</v>
      </c>
      <c r="I14" s="43">
        <f t="shared" ref="I14:I24" si="1">IFERROR(H14/G14-1,"-")</f>
        <v>-4.865662184937336E-3</v>
      </c>
      <c r="J14" s="44" t="str">
        <f t="shared" ref="J14:J24" si="2">IF(C14="Log","_log","")</f>
        <v>_log</v>
      </c>
      <c r="K14" s="44" t="str">
        <f t="shared" ref="K14:K24" si="3">CONCATENATE(D14,J14,"_FAC")</f>
        <v>FARE_per_UPT_2018_log_FAC</v>
      </c>
      <c r="L14" s="12">
        <f>MATCH($K14,FAC_TOTALS_APTA!$A$2:$BM$2,)</f>
        <v>27</v>
      </c>
      <c r="M14" s="41">
        <f>IF(M11=0,0,VLOOKUP(M11,FAC_TOTALS_APTA!$A$4:$BO$120,$L14,FALSE))</f>
        <v>-9702200.6289824601</v>
      </c>
      <c r="N14" s="41">
        <f>IF(N11=0,0,VLOOKUP(N11,FAC_TOTALS_APTA!$A$4:$BO$120,$L14,FALSE))</f>
        <v>128419.092422346</v>
      </c>
      <c r="O14" s="41">
        <f>IF(O11=0,0,VLOOKUP(O11,FAC_TOTALS_APTA!$A$4:$BO$120,$L14,FALSE))</f>
        <v>-5329693.85117702</v>
      </c>
      <c r="P14" s="41">
        <f>IF(P11=0,0,VLOOKUP(P11,FAC_TOTALS_APTA!$A$4:$BO$120,$L14,FALSE))</f>
        <v>-6149443.5548030902</v>
      </c>
      <c r="Q14" s="41">
        <f>IF(Q11=0,0,VLOOKUP(Q11,FAC_TOTALS_APTA!$A$4:$BO$120,$L14,FALSE))</f>
        <v>10534946.473207399</v>
      </c>
      <c r="R14" s="41">
        <f>IF(R11=0,0,VLOOKUP(R11,FAC_TOTALS_APTA!$A$4:$BO$120,$L14,FALSE))</f>
        <v>8940840.9122951403</v>
      </c>
      <c r="S14" s="41">
        <f>IF(S11=0,0,VLOOKUP(S11,FAC_TOTALS_APTA!$A$4:$BO$120,$L14,FALSE))</f>
        <v>0</v>
      </c>
      <c r="T14" s="41">
        <f>IF(T11=0,0,VLOOKUP(T11,FAC_TOTALS_APTA!$A$4:$BO$120,$L14,FALSE))</f>
        <v>0</v>
      </c>
      <c r="U14" s="41">
        <f>IF(U11=0,0,VLOOKUP(U11,FAC_TOTALS_APTA!$A$4:$BO$120,$L14,FALSE))</f>
        <v>0</v>
      </c>
      <c r="V14" s="41">
        <f>IF(V11=0,0,VLOOKUP(V11,FAC_TOTALS_APTA!$A$4:$BO$120,$L14,FALSE))</f>
        <v>0</v>
      </c>
      <c r="W14" s="41">
        <f>IF(W11=0,0,VLOOKUP(W11,FAC_TOTALS_APTA!$A$4:$BO$120,$L14,FALSE))</f>
        <v>0</v>
      </c>
      <c r="X14" s="41">
        <f>IF(X11=0,0,VLOOKUP(X11,FAC_TOTALS_APTA!$A$4:$BO$120,$L14,FALSE))</f>
        <v>0</v>
      </c>
      <c r="Y14" s="41">
        <f>IF(Y11=0,0,VLOOKUP(Y11,FAC_TOTALS_APTA!$A$4:$BO$120,$L14,FALSE))</f>
        <v>0</v>
      </c>
      <c r="Z14" s="41">
        <f>IF(Z11=0,0,VLOOKUP(Z11,FAC_TOTALS_APTA!$A$4:$BO$120,$L14,FALSE))</f>
        <v>0</v>
      </c>
      <c r="AA14" s="41">
        <f>IF(AA11=0,0,VLOOKUP(AA11,FAC_TOTALS_APTA!$A$4:$BO$120,$L14,FALSE))</f>
        <v>0</v>
      </c>
      <c r="AB14" s="41">
        <f>IF(AB11=0,0,VLOOKUP(AB11,FAC_TOTALS_APTA!$A$4:$BO$120,$L14,FALSE))</f>
        <v>0</v>
      </c>
      <c r="AC14" s="45">
        <f t="shared" ref="AC14:AC24" si="4">SUM(M14:AB14)</f>
        <v>-1577131.5570376851</v>
      </c>
      <c r="AD14" s="45">
        <f>AE14*G30</f>
        <v>-1567068.550120878</v>
      </c>
      <c r="AE14" s="46">
        <f>AC14/G28</f>
        <v>-8.1608764342768121E-4</v>
      </c>
      <c r="AF14" s="12"/>
    </row>
    <row r="15" spans="1:32" s="21" customFormat="1" ht="15" x14ac:dyDescent="0.2">
      <c r="A15" s="12"/>
      <c r="B15" s="37" t="s">
        <v>125</v>
      </c>
      <c r="C15" s="40" t="s">
        <v>31</v>
      </c>
      <c r="D15" s="12" t="s">
        <v>11</v>
      </c>
      <c r="E15" s="85">
        <v>0.36709999999999998</v>
      </c>
      <c r="F15" s="12">
        <f>MATCH($D15,FAC_TOTALS_APTA!$A$2:$BO$2,)</f>
        <v>13</v>
      </c>
      <c r="G15" s="41">
        <f>VLOOKUP(G11,FAC_TOTALS_APTA!$A$4:$BO$120,$F15,FALSE)</f>
        <v>8119964.7754664104</v>
      </c>
      <c r="H15" s="41">
        <f>VLOOKUP(H11,FAC_TOTALS_APTA!$A$4:$BO$120,$F15,FALSE)</f>
        <v>8524733.0013939701</v>
      </c>
      <c r="I15" s="43">
        <f t="shared" si="1"/>
        <v>4.9848519928377355E-2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8397225.6627320703</v>
      </c>
      <c r="N15" s="41">
        <f>IF(N11=0,0,VLOOKUP(N11,FAC_TOTALS_APTA!$A$4:$BO$120,$L15,FALSE))</f>
        <v>9953766.5000813697</v>
      </c>
      <c r="O15" s="41">
        <f>IF(O11=0,0,VLOOKUP(O11,FAC_TOTALS_APTA!$A$4:$BO$120,$L15,FALSE))</f>
        <v>8881493.7796340995</v>
      </c>
      <c r="P15" s="41">
        <f>IF(P11=0,0,VLOOKUP(P11,FAC_TOTALS_APTA!$A$4:$BO$120,$L15,FALSE))</f>
        <v>6688289.2919064704</v>
      </c>
      <c r="Q15" s="41">
        <f>IF(Q11=0,0,VLOOKUP(Q11,FAC_TOTALS_APTA!$A$4:$BO$120,$L15,FALSE))</f>
        <v>7820660.6638675099</v>
      </c>
      <c r="R15" s="41">
        <f>IF(R11=0,0,VLOOKUP(R11,FAC_TOTALS_APTA!$A$4:$BO$120,$L15,FALSE))</f>
        <v>6361057.8738048105</v>
      </c>
      <c r="S15" s="41">
        <f>IF(S11=0,0,VLOOKUP(S11,FAC_TOTALS_APTA!$A$4:$BO$120,$L15,FALSE))</f>
        <v>0</v>
      </c>
      <c r="T15" s="41">
        <f>IF(T11=0,0,VLOOKUP(T11,FAC_TOTALS_APTA!$A$4:$BO$120,$L15,FALSE))</f>
        <v>0</v>
      </c>
      <c r="U15" s="41">
        <f>IF(U11=0,0,VLOOKUP(U11,FAC_TOTALS_APTA!$A$4:$BO$120,$L15,FALSE))</f>
        <v>0</v>
      </c>
      <c r="V15" s="41">
        <f>IF(V11=0,0,VLOOKUP(V11,FAC_TOTALS_APTA!$A$4:$BO$120,$L15,FALSE))</f>
        <v>0</v>
      </c>
      <c r="W15" s="41">
        <f>IF(W11=0,0,VLOOKUP(W11,FAC_TOTALS_APTA!$A$4:$BO$120,$L15,FALSE))</f>
        <v>0</v>
      </c>
      <c r="X15" s="41">
        <f>IF(X11=0,0,VLOOKUP(X11,FAC_TOTALS_APTA!$A$4:$BO$120,$L15,FALSE))</f>
        <v>0</v>
      </c>
      <c r="Y15" s="41">
        <f>IF(Y11=0,0,VLOOKUP(Y11,FAC_TOTALS_APTA!$A$4:$BO$120,$L15,FALSE))</f>
        <v>0</v>
      </c>
      <c r="Z15" s="41">
        <f>IF(Z11=0,0,VLOOKUP(Z11,FAC_TOTALS_APTA!$A$4:$BO$120,$L15,FALSE))</f>
        <v>0</v>
      </c>
      <c r="AA15" s="41">
        <f>IF(AA11=0,0,VLOOKUP(AA11,FAC_TOTALS_APTA!$A$4:$BO$120,$L15,FALSE))</f>
        <v>0</v>
      </c>
      <c r="AB15" s="41">
        <f>IF(AB11=0,0,VLOOKUP(AB11,FAC_TOTALS_APTA!$A$4:$BO$120,$L15,FALSE))</f>
        <v>0</v>
      </c>
      <c r="AC15" s="45">
        <f t="shared" si="4"/>
        <v>48102493.77202633</v>
      </c>
      <c r="AD15" s="45">
        <f>AE15*G30</f>
        <v>47795572.180492923</v>
      </c>
      <c r="AE15" s="46">
        <f>AC15/G28</f>
        <v>2.4890663439099313E-2</v>
      </c>
      <c r="AF15" s="12"/>
    </row>
    <row r="16" spans="1:32" s="21" customFormat="1" ht="15" x14ac:dyDescent="0.2">
      <c r="A16" s="12"/>
      <c r="B16" s="37" t="s">
        <v>126</v>
      </c>
      <c r="C16" s="40" t="s">
        <v>31</v>
      </c>
      <c r="D16" s="48" t="s">
        <v>22</v>
      </c>
      <c r="E16" s="85">
        <v>0.2283</v>
      </c>
      <c r="F16" s="12">
        <f>MATCH($D16,FAC_TOTALS_APTA!$A$2:$BO$2,)</f>
        <v>14</v>
      </c>
      <c r="G16" s="84">
        <f>VLOOKUP(G11,FAC_TOTALS_APTA!$A$4:$BO$120,$F16,FALSE)</f>
        <v>4.0679717688670198</v>
      </c>
      <c r="H16" s="84">
        <f>VLOOKUP(H11,FAC_TOTALS_APTA!$A$4:$BO$120,$F16,FALSE)</f>
        <v>2.9351532866138901</v>
      </c>
      <c r="I16" s="43">
        <f t="shared" si="1"/>
        <v>-0.27847255256853309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-13967703.0474027</v>
      </c>
      <c r="N16" s="41">
        <f>IF(N11=0,0,VLOOKUP(N11,FAC_TOTALS_APTA!$A$4:$BO$120,$L16,FALSE))</f>
        <v>-18947711.028041702</v>
      </c>
      <c r="O16" s="41">
        <f>IF(O11=0,0,VLOOKUP(O11,FAC_TOTALS_APTA!$A$4:$BO$120,$L16,FALSE))</f>
        <v>-97871788.4142766</v>
      </c>
      <c r="P16" s="41">
        <f>IF(P11=0,0,VLOOKUP(P11,FAC_TOTALS_APTA!$A$4:$BO$120,$L16,FALSE))</f>
        <v>-35891576.086985499</v>
      </c>
      <c r="Q16" s="41">
        <f>IF(Q11=0,0,VLOOKUP(Q11,FAC_TOTALS_APTA!$A$4:$BO$120,$L16,FALSE))</f>
        <v>25421426.384713501</v>
      </c>
      <c r="R16" s="41">
        <f>IF(R11=0,0,VLOOKUP(R11,FAC_TOTALS_APTA!$A$4:$BO$120,$L16,FALSE))</f>
        <v>28754323.723538801</v>
      </c>
      <c r="S16" s="41">
        <f>IF(S11=0,0,VLOOKUP(S11,FAC_TOTALS_APTA!$A$4:$BO$120,$L16,FALSE))</f>
        <v>0</v>
      </c>
      <c r="T16" s="41">
        <f>IF(T11=0,0,VLOOKUP(T11,FAC_TOTALS_APTA!$A$4:$BO$120,$L16,FALSE))</f>
        <v>0</v>
      </c>
      <c r="U16" s="41">
        <f>IF(U11=0,0,VLOOKUP(U11,FAC_TOTALS_APTA!$A$4:$BO$120,$L16,FALSE))</f>
        <v>0</v>
      </c>
      <c r="V16" s="41">
        <f>IF(V11=0,0,VLOOKUP(V11,FAC_TOTALS_APTA!$A$4:$BO$120,$L16,FALSE))</f>
        <v>0</v>
      </c>
      <c r="W16" s="41">
        <f>IF(W11=0,0,VLOOKUP(W11,FAC_TOTALS_APTA!$A$4:$BO$120,$L16,FALSE))</f>
        <v>0</v>
      </c>
      <c r="X16" s="41">
        <f>IF(X11=0,0,VLOOKUP(X11,FAC_TOTALS_APTA!$A$4:$BO$120,$L16,FALSE))</f>
        <v>0</v>
      </c>
      <c r="Y16" s="41">
        <f>IF(Y11=0,0,VLOOKUP(Y11,FAC_TOTALS_APTA!$A$4:$BO$120,$L16,FALSE))</f>
        <v>0</v>
      </c>
      <c r="Z16" s="41">
        <f>IF(Z11=0,0,VLOOKUP(Z11,FAC_TOTALS_APTA!$A$4:$BO$120,$L16,FALSE))</f>
        <v>0</v>
      </c>
      <c r="AA16" s="41">
        <f>IF(AA11=0,0,VLOOKUP(AA11,FAC_TOTALS_APTA!$A$4:$BO$120,$L16,FALSE))</f>
        <v>0</v>
      </c>
      <c r="AB16" s="41">
        <f>IF(AB11=0,0,VLOOKUP(AB11,FAC_TOTALS_APTA!$A$4:$BO$120,$L16,FALSE))</f>
        <v>0</v>
      </c>
      <c r="AC16" s="45">
        <f t="shared" si="4"/>
        <v>-112503028.4684542</v>
      </c>
      <c r="AD16" s="45">
        <f>AE16*G30</f>
        <v>-111785194.405349</v>
      </c>
      <c r="AE16" s="46">
        <f>AC16/G28</f>
        <v>-5.8214757653919855E-2</v>
      </c>
      <c r="AF16" s="12"/>
    </row>
    <row r="17" spans="1:32" s="21" customFormat="1" ht="15" x14ac:dyDescent="0.2">
      <c r="A17" s="12"/>
      <c r="B17" s="37" t="s">
        <v>130</v>
      </c>
      <c r="C17" s="40"/>
      <c r="D17" s="12" t="s">
        <v>12</v>
      </c>
      <c r="E17" s="85">
        <v>5.7999999999999996E-3</v>
      </c>
      <c r="F17" s="12">
        <f>MATCH($D17,FAC_TOTALS_APTA!$A$2:$BO$2,)</f>
        <v>15</v>
      </c>
      <c r="G17" s="47">
        <f>VLOOKUP(G11,FAC_TOTALS_APTA!$A$4:$BO$120,$F17,FALSE)</f>
        <v>10.500948737227599</v>
      </c>
      <c r="H17" s="47">
        <f>VLOOKUP(H11,FAC_TOTALS_APTA!$A$4:$BO$120,$F17,FALSE)</f>
        <v>9.6953657954319592</v>
      </c>
      <c r="I17" s="43">
        <f t="shared" si="1"/>
        <v>-7.6715253255138283E-2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-3279976.3111777599</v>
      </c>
      <c r="N17" s="41">
        <f>IF(N11=0,0,VLOOKUP(N11,FAC_TOTALS_APTA!$A$4:$BO$120,$L17,FALSE))</f>
        <v>-837473.33876240905</v>
      </c>
      <c r="O17" s="41">
        <f>IF(O11=0,0,VLOOKUP(O11,FAC_TOTALS_APTA!$A$4:$BO$120,$L17,FALSE))</f>
        <v>-424788.311666672</v>
      </c>
      <c r="P17" s="41">
        <f>IF(P11=0,0,VLOOKUP(P11,FAC_TOTALS_APTA!$A$4:$BO$120,$L17,FALSE))</f>
        <v>-1712032.26548076</v>
      </c>
      <c r="Q17" s="41">
        <f>IF(Q11=0,0,VLOOKUP(Q11,FAC_TOTALS_APTA!$A$4:$BO$120,$L17,FALSE))</f>
        <v>-1385814.26711328</v>
      </c>
      <c r="R17" s="41">
        <f>IF(R11=0,0,VLOOKUP(R11,FAC_TOTALS_APTA!$A$4:$BO$120,$L17,FALSE))</f>
        <v>-1370525.51280622</v>
      </c>
      <c r="S17" s="41">
        <f>IF(S11=0,0,VLOOKUP(S11,FAC_TOTALS_APTA!$A$4:$BO$120,$L17,FALSE))</f>
        <v>0</v>
      </c>
      <c r="T17" s="41">
        <f>IF(T11=0,0,VLOOKUP(T11,FAC_TOTALS_APTA!$A$4:$BO$120,$L17,FALSE))</f>
        <v>0</v>
      </c>
      <c r="U17" s="41">
        <f>IF(U11=0,0,VLOOKUP(U11,FAC_TOTALS_APTA!$A$4:$BO$120,$L17,FALSE))</f>
        <v>0</v>
      </c>
      <c r="V17" s="41">
        <f>IF(V11=0,0,VLOOKUP(V11,FAC_TOTALS_APTA!$A$4:$BO$120,$L17,FALSE))</f>
        <v>0</v>
      </c>
      <c r="W17" s="41">
        <f>IF(W11=0,0,VLOOKUP(W11,FAC_TOTALS_APTA!$A$4:$BO$120,$L17,FALSE))</f>
        <v>0</v>
      </c>
      <c r="X17" s="41">
        <f>IF(X11=0,0,VLOOKUP(X11,FAC_TOTALS_APTA!$A$4:$BO$120,$L17,FALSE))</f>
        <v>0</v>
      </c>
      <c r="Y17" s="41">
        <f>IF(Y11=0,0,VLOOKUP(Y11,FAC_TOTALS_APTA!$A$4:$BO$120,$L17,FALSE))</f>
        <v>0</v>
      </c>
      <c r="Z17" s="41">
        <f>IF(Z11=0,0,VLOOKUP(Z11,FAC_TOTALS_APTA!$A$4:$BO$120,$L17,FALSE))</f>
        <v>0</v>
      </c>
      <c r="AA17" s="41">
        <f>IF(AA11=0,0,VLOOKUP(AA11,FAC_TOTALS_APTA!$A$4:$BO$120,$L17,FALSE))</f>
        <v>0</v>
      </c>
      <c r="AB17" s="41">
        <f>IF(AB11=0,0,VLOOKUP(AB11,FAC_TOTALS_APTA!$A$4:$BO$120,$L17,FALSE))</f>
        <v>0</v>
      </c>
      <c r="AC17" s="45">
        <f t="shared" si="4"/>
        <v>-9010610.0070070997</v>
      </c>
      <c r="AD17" s="45">
        <f>AE17*G30</f>
        <v>-8953117.1298780199</v>
      </c>
      <c r="AE17" s="46">
        <f>AC17/G28</f>
        <v>-4.6625454000021622E-3</v>
      </c>
      <c r="AF17" s="12"/>
    </row>
    <row r="18" spans="1:32" s="21" customFormat="1" ht="15" x14ac:dyDescent="0.2">
      <c r="A18" s="12"/>
      <c r="B18" s="37" t="s">
        <v>124</v>
      </c>
      <c r="C18" s="40"/>
      <c r="D18" s="12" t="s">
        <v>13</v>
      </c>
      <c r="E18" s="85">
        <v>7.3000000000000001E-3</v>
      </c>
      <c r="F18" s="12">
        <f>MATCH($D18,FAC_TOTALS_APTA!$A$2:$BO$2,)</f>
        <v>16</v>
      </c>
      <c r="G18" s="84">
        <f>VLOOKUP(G11,FAC_TOTALS_APTA!$A$4:$BO$120,$F18,FALSE)</f>
        <v>41.295489608849401</v>
      </c>
      <c r="H18" s="84">
        <f>VLOOKUP(H11,FAC_TOTALS_APTA!$A$4:$BO$120,$F18,FALSE)</f>
        <v>41.0776550388548</v>
      </c>
      <c r="I18" s="43">
        <f t="shared" si="1"/>
        <v>-5.2750208814068555E-3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-329886.78090638103</v>
      </c>
      <c r="N18" s="41">
        <f>IF(N11=0,0,VLOOKUP(N11,FAC_TOTALS_APTA!$A$4:$BO$120,$L18,FALSE))</f>
        <v>-15009.050313050901</v>
      </c>
      <c r="O18" s="41">
        <f>IF(O11=0,0,VLOOKUP(O11,FAC_TOTALS_APTA!$A$4:$BO$120,$L18,FALSE))</f>
        <v>473867.42955563701</v>
      </c>
      <c r="P18" s="41">
        <f>IF(P11=0,0,VLOOKUP(P11,FAC_TOTALS_APTA!$A$4:$BO$120,$L18,FALSE))</f>
        <v>1420870.55639689</v>
      </c>
      <c r="Q18" s="41">
        <f>IF(Q11=0,0,VLOOKUP(Q11,FAC_TOTALS_APTA!$A$4:$BO$120,$L18,FALSE))</f>
        <v>422147.17916303402</v>
      </c>
      <c r="R18" s="41">
        <f>IF(R11=0,0,VLOOKUP(R11,FAC_TOTALS_APTA!$A$4:$BO$120,$L18,FALSE))</f>
        <v>625402.81018320401</v>
      </c>
      <c r="S18" s="41">
        <f>IF(S11=0,0,VLOOKUP(S11,FAC_TOTALS_APTA!$A$4:$BO$120,$L18,FALSE))</f>
        <v>0</v>
      </c>
      <c r="T18" s="41">
        <f>IF(T11=0,0,VLOOKUP(T11,FAC_TOTALS_APTA!$A$4:$BO$120,$L18,FALSE))</f>
        <v>0</v>
      </c>
      <c r="U18" s="41">
        <f>IF(U11=0,0,VLOOKUP(U11,FAC_TOTALS_APTA!$A$4:$BO$120,$L18,FALSE))</f>
        <v>0</v>
      </c>
      <c r="V18" s="41">
        <f>IF(V11=0,0,VLOOKUP(V11,FAC_TOTALS_APTA!$A$4:$BO$120,$L18,FALSE))</f>
        <v>0</v>
      </c>
      <c r="W18" s="41">
        <f>IF(W11=0,0,VLOOKUP(W11,FAC_TOTALS_APTA!$A$4:$BO$120,$L18,FALSE))</f>
        <v>0</v>
      </c>
      <c r="X18" s="41">
        <f>IF(X11=0,0,VLOOKUP(X11,FAC_TOTALS_APTA!$A$4:$BO$120,$L18,FALSE))</f>
        <v>0</v>
      </c>
      <c r="Y18" s="41">
        <f>IF(Y11=0,0,VLOOKUP(Y11,FAC_TOTALS_APTA!$A$4:$BO$120,$L18,FALSE))</f>
        <v>0</v>
      </c>
      <c r="Z18" s="41">
        <f>IF(Z11=0,0,VLOOKUP(Z11,FAC_TOTALS_APTA!$A$4:$BO$120,$L18,FALSE))</f>
        <v>0</v>
      </c>
      <c r="AA18" s="41">
        <f>IF(AA11=0,0,VLOOKUP(AA11,FAC_TOTALS_APTA!$A$4:$BO$120,$L18,FALSE))</f>
        <v>0</v>
      </c>
      <c r="AB18" s="41">
        <f>IF(AB11=0,0,VLOOKUP(AB11,FAC_TOTALS_APTA!$A$4:$BO$120,$L18,FALSE))</f>
        <v>0</v>
      </c>
      <c r="AC18" s="45">
        <f t="shared" si="4"/>
        <v>2597392.1440793332</v>
      </c>
      <c r="AD18" s="45">
        <f>AE18*G30</f>
        <v>2580819.2874936564</v>
      </c>
      <c r="AE18" s="46">
        <f>AC18/G28</f>
        <v>1.3440220788560541E-3</v>
      </c>
      <c r="AF18" s="12"/>
    </row>
    <row r="19" spans="1:32" s="21" customFormat="1" ht="15" x14ac:dyDescent="0.2">
      <c r="A19" s="12"/>
      <c r="B19" s="37" t="s">
        <v>119</v>
      </c>
      <c r="C19" s="40" t="s">
        <v>31</v>
      </c>
      <c r="D19" s="12" t="s">
        <v>21</v>
      </c>
      <c r="E19" s="85">
        <v>-0.25840000000000002</v>
      </c>
      <c r="F19" s="12">
        <f>MATCH($D19,FAC_TOTALS_APTA!$A$2:$BO$2,)</f>
        <v>17</v>
      </c>
      <c r="G19" s="41">
        <f>VLOOKUP(G11,FAC_TOTALS_APTA!$A$4:$BO$120,$F19,FALSE)</f>
        <v>34095.431764724897</v>
      </c>
      <c r="H19" s="41">
        <f>VLOOKUP(H11,FAC_TOTALS_APTA!$A$4:$BO$120,$F19,FALSE)</f>
        <v>38033.279523151803</v>
      </c>
      <c r="I19" s="43">
        <f t="shared" si="1"/>
        <v>0.11549487877437592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-4309517.4151065703</v>
      </c>
      <c r="N19" s="41">
        <f>IF(N11=0,0,VLOOKUP(N11,FAC_TOTALS_APTA!$A$4:$BO$120,$L19,FALSE))</f>
        <v>-3423527.4086952899</v>
      </c>
      <c r="O19" s="41">
        <f>IF(O11=0,0,VLOOKUP(O11,FAC_TOTALS_APTA!$A$4:$BO$120,$L19,FALSE))</f>
        <v>-15260540.647825301</v>
      </c>
      <c r="P19" s="41">
        <f>IF(P11=0,0,VLOOKUP(P11,FAC_TOTALS_APTA!$A$4:$BO$120,$L19,FALSE))</f>
        <v>-9877638.0965047702</v>
      </c>
      <c r="Q19" s="41">
        <f>IF(Q11=0,0,VLOOKUP(Q11,FAC_TOTALS_APTA!$A$4:$BO$120,$L19,FALSE))</f>
        <v>-7571592.4578035399</v>
      </c>
      <c r="R19" s="41">
        <f>IF(R11=0,0,VLOOKUP(R11,FAC_TOTALS_APTA!$A$4:$BO$120,$L19,FALSE))</f>
        <v>-8725881.1733337007</v>
      </c>
      <c r="S19" s="41">
        <f>IF(S11=0,0,VLOOKUP(S11,FAC_TOTALS_APTA!$A$4:$BO$120,$L19,FALSE))</f>
        <v>0</v>
      </c>
      <c r="T19" s="41">
        <f>IF(T11=0,0,VLOOKUP(T11,FAC_TOTALS_APTA!$A$4:$BO$120,$L19,FALSE))</f>
        <v>0</v>
      </c>
      <c r="U19" s="41">
        <f>IF(U11=0,0,VLOOKUP(U11,FAC_TOTALS_APTA!$A$4:$BO$120,$L19,FALSE))</f>
        <v>0</v>
      </c>
      <c r="V19" s="41">
        <f>IF(V11=0,0,VLOOKUP(V11,FAC_TOTALS_APTA!$A$4:$BO$120,$L19,FALSE))</f>
        <v>0</v>
      </c>
      <c r="W19" s="41">
        <f>IF(W11=0,0,VLOOKUP(W11,FAC_TOTALS_APTA!$A$4:$BO$120,$L19,FALSE))</f>
        <v>0</v>
      </c>
      <c r="X19" s="41">
        <f>IF(X11=0,0,VLOOKUP(X11,FAC_TOTALS_APTA!$A$4:$BO$120,$L19,FALSE))</f>
        <v>0</v>
      </c>
      <c r="Y19" s="41">
        <f>IF(Y11=0,0,VLOOKUP(Y11,FAC_TOTALS_APTA!$A$4:$BO$120,$L19,FALSE))</f>
        <v>0</v>
      </c>
      <c r="Z19" s="41">
        <f>IF(Z11=0,0,VLOOKUP(Z11,FAC_TOTALS_APTA!$A$4:$BO$120,$L19,FALSE))</f>
        <v>0</v>
      </c>
      <c r="AA19" s="41">
        <f>IF(AA11=0,0,VLOOKUP(AA11,FAC_TOTALS_APTA!$A$4:$BO$120,$L19,FALSE))</f>
        <v>0</v>
      </c>
      <c r="AB19" s="41">
        <f>IF(AB11=0,0,VLOOKUP(AB11,FAC_TOTALS_APTA!$A$4:$BO$120,$L19,FALSE))</f>
        <v>0</v>
      </c>
      <c r="AC19" s="45">
        <f t="shared" si="4"/>
        <v>-49168697.199269176</v>
      </c>
      <c r="AD19" s="45">
        <f>AE19*G30</f>
        <v>-48854972.616307952</v>
      </c>
      <c r="AE19" s="46">
        <f>AC19/G28</f>
        <v>-2.5442371023967795E-2</v>
      </c>
      <c r="AF19" s="12"/>
    </row>
    <row r="20" spans="1:32" s="21" customFormat="1" ht="15" x14ac:dyDescent="0.2">
      <c r="A20" s="12"/>
      <c r="B20" s="37" t="s">
        <v>120</v>
      </c>
      <c r="C20" s="40"/>
      <c r="D20" s="12" t="s">
        <v>73</v>
      </c>
      <c r="E20" s="85">
        <v>-1.38E-2</v>
      </c>
      <c r="F20" s="12">
        <f>MATCH($D20,FAC_TOTALS_APTA!$A$2:$BO$2,)</f>
        <v>18</v>
      </c>
      <c r="G20" s="47">
        <f>VLOOKUP(G11,FAC_TOTALS_APTA!$A$4:$BO$120,$F20,FALSE)</f>
        <v>4.9336851961300701</v>
      </c>
      <c r="H20" s="47">
        <f>VLOOKUP(H11,FAC_TOTALS_APTA!$A$4:$BO$120,$F20,FALSE)</f>
        <v>6.1804926353677603</v>
      </c>
      <c r="I20" s="43">
        <f t="shared" si="1"/>
        <v>0.25271321328237017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-235919.750655429</v>
      </c>
      <c r="N20" s="41">
        <f>IF(N11=0,0,VLOOKUP(N11,FAC_TOTALS_APTA!$A$4:$BO$120,$L20,FALSE))</f>
        <v>-5140209.2396420296</v>
      </c>
      <c r="O20" s="41">
        <f>IF(O11=0,0,VLOOKUP(O11,FAC_TOTALS_APTA!$A$4:$BO$120,$L20,FALSE))</f>
        <v>-2469044.7353713601</v>
      </c>
      <c r="P20" s="41">
        <f>IF(P11=0,0,VLOOKUP(P11,FAC_TOTALS_APTA!$A$4:$BO$120,$L20,FALSE))</f>
        <v>-13603108.925703101</v>
      </c>
      <c r="Q20" s="41">
        <f>IF(Q11=0,0,VLOOKUP(Q11,FAC_TOTALS_APTA!$A$4:$BO$120,$L20,FALSE))</f>
        <v>-3926245.3110756599</v>
      </c>
      <c r="R20" s="41">
        <f>IF(R11=0,0,VLOOKUP(R11,FAC_TOTALS_APTA!$A$4:$BO$120,$L20,FALSE))</f>
        <v>-5958620.8470001901</v>
      </c>
      <c r="S20" s="41">
        <f>IF(S11=0,0,VLOOKUP(S11,FAC_TOTALS_APTA!$A$4:$BO$120,$L20,FALSE))</f>
        <v>0</v>
      </c>
      <c r="T20" s="41">
        <f>IF(T11=0,0,VLOOKUP(T11,FAC_TOTALS_APTA!$A$4:$BO$120,$L20,FALSE))</f>
        <v>0</v>
      </c>
      <c r="U20" s="41">
        <f>IF(U11=0,0,VLOOKUP(U11,FAC_TOTALS_APTA!$A$4:$BO$120,$L20,FALSE))</f>
        <v>0</v>
      </c>
      <c r="V20" s="41">
        <f>IF(V11=0,0,VLOOKUP(V11,FAC_TOTALS_APTA!$A$4:$BO$120,$L20,FALSE))</f>
        <v>0</v>
      </c>
      <c r="W20" s="41">
        <f>IF(W11=0,0,VLOOKUP(W11,FAC_TOTALS_APTA!$A$4:$BO$120,$L20,FALSE))</f>
        <v>0</v>
      </c>
      <c r="X20" s="41">
        <f>IF(X11=0,0,VLOOKUP(X11,FAC_TOTALS_APTA!$A$4:$BO$120,$L20,FALSE))</f>
        <v>0</v>
      </c>
      <c r="Y20" s="41">
        <f>IF(Y11=0,0,VLOOKUP(Y11,FAC_TOTALS_APTA!$A$4:$BO$120,$L20,FALSE))</f>
        <v>0</v>
      </c>
      <c r="Z20" s="41">
        <f>IF(Z11=0,0,VLOOKUP(Z11,FAC_TOTALS_APTA!$A$4:$BO$120,$L20,FALSE))</f>
        <v>0</v>
      </c>
      <c r="AA20" s="41">
        <f>IF(AA11=0,0,VLOOKUP(AA11,FAC_TOTALS_APTA!$A$4:$BO$120,$L20,FALSE))</f>
        <v>0</v>
      </c>
      <c r="AB20" s="41">
        <f>IF(AB11=0,0,VLOOKUP(AB11,FAC_TOTALS_APTA!$A$4:$BO$120,$L20,FALSE))</f>
        <v>0</v>
      </c>
      <c r="AC20" s="45">
        <f t="shared" si="4"/>
        <v>-31333148.809447769</v>
      </c>
      <c r="AD20" s="45">
        <f>AE20*G30</f>
        <v>-31133225.288934965</v>
      </c>
      <c r="AE20" s="46">
        <f>AC20/G28</f>
        <v>-1.621335611412161E-2</v>
      </c>
      <c r="AF20" s="12"/>
    </row>
    <row r="21" spans="1:32" s="21" customFormat="1" ht="15" x14ac:dyDescent="0.2">
      <c r="A21" s="12"/>
      <c r="B21" s="37" t="s">
        <v>121</v>
      </c>
      <c r="C21" s="40"/>
      <c r="D21" s="12" t="s">
        <v>74</v>
      </c>
      <c r="E21" s="85">
        <v>-0.17100000000000001</v>
      </c>
      <c r="F21" s="12">
        <f>MATCH($D21,FAC_TOTALS_APTA!$A$2:$BO$2,)</f>
        <v>19</v>
      </c>
      <c r="G21" s="47">
        <f>VLOOKUP(G11,FAC_TOTALS_APTA!$A$4:$BO$120,$F21,FALSE)</f>
        <v>0.574922083809427</v>
      </c>
      <c r="H21" s="47">
        <f>VLOOKUP(H11,FAC_TOTALS_APTA!$A$4:$BO$120,$F21,FALSE)</f>
        <v>6.1690549625123596</v>
      </c>
      <c r="I21" s="43">
        <f t="shared" si="1"/>
        <v>9.7302452562550279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MATCH($K21,FAC_TOTALS_APTA!$A$2:$BM$2,)</f>
        <v>41</v>
      </c>
      <c r="M21" s="41">
        <f>IF(M11=0,0,VLOOKUP(M11,FAC_TOTALS_APTA!$A$4:$BO$120,$L21,FALSE))</f>
        <v>-24507688.889212199</v>
      </c>
      <c r="N21" s="41">
        <f>IF(N11=0,0,VLOOKUP(N11,FAC_TOTALS_APTA!$A$4:$BO$120,$L21,FALSE))</f>
        <v>-26994755.897240601</v>
      </c>
      <c r="O21" s="41">
        <f>IF(O11=0,0,VLOOKUP(O11,FAC_TOTALS_APTA!$A$4:$BO$120,$L21,FALSE))</f>
        <v>-32183687.867947701</v>
      </c>
      <c r="P21" s="41">
        <f>IF(P11=0,0,VLOOKUP(P11,FAC_TOTALS_APTA!$A$4:$BO$120,$L21,FALSE))</f>
        <v>-31617228.723224498</v>
      </c>
      <c r="Q21" s="41">
        <f>IF(Q11=0,0,VLOOKUP(Q11,FAC_TOTALS_APTA!$A$4:$BO$120,$L21,FALSE))</f>
        <v>-30200378.600869</v>
      </c>
      <c r="R21" s="41">
        <f>IF(R11=0,0,VLOOKUP(R11,FAC_TOTALS_APTA!$A$4:$BO$120,$L21,FALSE))</f>
        <v>-29008887.013095099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0</v>
      </c>
      <c r="V21" s="41">
        <f>IF(V11=0,0,VLOOKUP(V11,FAC_TOTALS_APTA!$A$4:$BO$120,$L21,FALSE))</f>
        <v>0</v>
      </c>
      <c r="W21" s="41">
        <f>IF(W11=0,0,VLOOKUP(W11,FAC_TOTALS_APTA!$A$4:$BO$120,$L21,FALSE))</f>
        <v>0</v>
      </c>
      <c r="X21" s="41">
        <f>IF(X11=0,0,VLOOKUP(X11,FAC_TOTALS_APTA!$A$4:$BO$120,$L21,FALSE))</f>
        <v>0</v>
      </c>
      <c r="Y21" s="41">
        <f>IF(Y11=0,0,VLOOKUP(Y11,FAC_TOTALS_APTA!$A$4:$BO$120,$L21,FALSE))</f>
        <v>0</v>
      </c>
      <c r="Z21" s="41">
        <f>IF(Z11=0,0,VLOOKUP(Z11,FAC_TOTALS_APTA!$A$4:$BO$120,$L21,FALSE))</f>
        <v>0</v>
      </c>
      <c r="AA21" s="41">
        <f>IF(AA11=0,0,VLOOKUP(AA11,FAC_TOTALS_APTA!$A$4:$BO$120,$L21,FALSE))</f>
        <v>0</v>
      </c>
      <c r="AB21" s="41">
        <f>IF(AB11=0,0,VLOOKUP(AB11,FAC_TOTALS_APTA!$A$4:$BO$120,$L21,FALSE))</f>
        <v>0</v>
      </c>
      <c r="AC21" s="45">
        <f t="shared" si="4"/>
        <v>-174512626.9915891</v>
      </c>
      <c r="AD21" s="45">
        <f>AE21*G30</f>
        <v>-173399136.00559613</v>
      </c>
      <c r="AE21" s="46">
        <f>AC21/G28</f>
        <v>-9.0301660552301585E-2</v>
      </c>
      <c r="AF21" s="12"/>
    </row>
    <row r="22" spans="1:32" s="21" customFormat="1" ht="15" x14ac:dyDescent="0.2">
      <c r="A22" s="12"/>
      <c r="B22" s="37" t="s">
        <v>121</v>
      </c>
      <c r="C22" s="40"/>
      <c r="D22" s="12" t="s">
        <v>75</v>
      </c>
      <c r="E22" s="85">
        <v>-5.0000000000000001E-3</v>
      </c>
      <c r="F22" s="12">
        <f>MATCH($D22,FAC_TOTALS_APTA!$A$2:$BO$2,)</f>
        <v>20</v>
      </c>
      <c r="G22" s="47">
        <f>VLOOKUP(G11,FAC_TOTALS_APTA!$A$4:$BO$120,$F22,FALSE)</f>
        <v>0</v>
      </c>
      <c r="H22" s="47">
        <f>VLOOKUP(H11,FAC_TOTALS_APTA!$A$4:$BO$120,$F22,FALSE)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MATCH($K22,FAC_TOTALS_APTA!$A$2:$BM$2,)</f>
        <v>43</v>
      </c>
      <c r="M22" s="41">
        <f>IF(M11=0,0,VLOOKUP(M11,FAC_TOTALS_APTA!$A$4:$BO$120,$L22,FALSE))</f>
        <v>0</v>
      </c>
      <c r="N22" s="41">
        <f>IF(N11=0,0,VLOOKUP(N11,FAC_TOTALS_APTA!$A$4:$BO$120,$L22,FALSE))</f>
        <v>0</v>
      </c>
      <c r="O22" s="41">
        <f>IF(O11=0,0,VLOOKUP(O11,FAC_TOTALS_APTA!$A$4:$BO$120,$L22,FALSE))</f>
        <v>0</v>
      </c>
      <c r="P22" s="41">
        <f>IF(P11=0,0,VLOOKUP(P11,FAC_TOTALS_APTA!$A$4:$BO$120,$L22,FALSE))</f>
        <v>0</v>
      </c>
      <c r="Q22" s="41">
        <f>IF(Q11=0,0,VLOOKUP(Q11,FAC_TOTALS_APTA!$A$4:$BO$120,$L22,FALSE))</f>
        <v>0</v>
      </c>
      <c r="R22" s="41">
        <f>IF(R11=0,0,VLOOKUP(R11,FAC_TOTALS_APTA!$A$4:$BO$120,$L22,FALSE))</f>
        <v>0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0</v>
      </c>
      <c r="V22" s="41">
        <f>IF(V11=0,0,VLOOKUP(V11,FAC_TOTALS_APTA!$A$4:$BO$120,$L22,FALSE))</f>
        <v>0</v>
      </c>
      <c r="W22" s="41">
        <f>IF(W11=0,0,VLOOKUP(W11,FAC_TOTALS_APTA!$A$4:$BO$120,$L22,FALSE))</f>
        <v>0</v>
      </c>
      <c r="X22" s="41">
        <f>IF(X11=0,0,VLOOKUP(X11,FAC_TOTALS_APTA!$A$4:$BO$120,$L22,FALSE))</f>
        <v>0</v>
      </c>
      <c r="Y22" s="41">
        <f>IF(Y11=0,0,VLOOKUP(Y11,FAC_TOTALS_APTA!$A$4:$BO$120,$L22,FALSE))</f>
        <v>0</v>
      </c>
      <c r="Z22" s="41">
        <f>IF(Z11=0,0,VLOOKUP(Z11,FAC_TOTALS_APTA!$A$4:$BO$120,$L22,FALSE))</f>
        <v>0</v>
      </c>
      <c r="AA22" s="41">
        <f>IF(AA11=0,0,VLOOKUP(AA11,FAC_TOTALS_APTA!$A$4:$BO$120,$L22,FALSE))</f>
        <v>0</v>
      </c>
      <c r="AB22" s="41">
        <f>IF(AB11=0,0,VLOOKUP(AB11,FAC_TOTALS_APTA!$A$4:$BO$120,$L22,FALSE))</f>
        <v>0</v>
      </c>
      <c r="AC22" s="45">
        <f t="shared" si="4"/>
        <v>0</v>
      </c>
      <c r="AD22" s="45">
        <f>AE22*G30</f>
        <v>0</v>
      </c>
      <c r="AE22" s="46">
        <f>AC22/G28</f>
        <v>0</v>
      </c>
      <c r="AF22" s="12"/>
    </row>
    <row r="23" spans="1:32" s="21" customFormat="1" ht="15" x14ac:dyDescent="0.2">
      <c r="A23" s="12"/>
      <c r="B23" s="37" t="s">
        <v>122</v>
      </c>
      <c r="C23" s="40"/>
      <c r="D23" s="12" t="s">
        <v>109</v>
      </c>
      <c r="E23" s="85">
        <v>2.1659999999999999E-5</v>
      </c>
      <c r="F23" s="12">
        <f>MATCH($D23,FAC_TOTALS_APTA!$A$2:$BO$2,)</f>
        <v>21</v>
      </c>
      <c r="G23" s="47">
        <f>VLOOKUP(G11,FAC_TOTALS_APTA!$A$4:$BO$120,$F23,FALSE)</f>
        <v>0.28249793767617998</v>
      </c>
      <c r="H23" s="47">
        <f>VLOOKUP(H11,FAC_TOTALS_APTA!$A$4:$BO$120,$F23,FALSE)</f>
        <v>1</v>
      </c>
      <c r="I23" s="43">
        <f t="shared" si="1"/>
        <v>2.5398488506711647</v>
      </c>
      <c r="J23" s="44" t="str">
        <f t="shared" si="2"/>
        <v/>
      </c>
      <c r="K23" s="44" t="str">
        <f t="shared" si="3"/>
        <v>BIKE_SHARE_FAC</v>
      </c>
      <c r="L23" s="12">
        <f>MATCH($K23,FAC_TOTALS_APTA!$A$2:$BM$2,)</f>
        <v>45</v>
      </c>
      <c r="M23" s="41">
        <f>IF(M11=0,0,VLOOKUP(M11,FAC_TOTALS_APTA!$A$4:$BO$120,$L23,FALSE))</f>
        <v>0</v>
      </c>
      <c r="N23" s="41">
        <f>IF(N11=0,0,VLOOKUP(N11,FAC_TOTALS_APTA!$A$4:$BO$120,$L23,FALSE))</f>
        <v>12322.6668333587</v>
      </c>
      <c r="O23" s="41">
        <f>IF(O11=0,0,VLOOKUP(O11,FAC_TOTALS_APTA!$A$4:$BO$120,$L23,FALSE))</f>
        <v>13523.267982114699</v>
      </c>
      <c r="P23" s="41">
        <f>IF(P11=0,0,VLOOKUP(P11,FAC_TOTALS_APTA!$A$4:$BO$120,$L23,FALSE))</f>
        <v>3224.41169825099</v>
      </c>
      <c r="Q23" s="41">
        <f>IF(Q11=0,0,VLOOKUP(Q11,FAC_TOTALS_APTA!$A$4:$BO$120,$L23,FALSE))</f>
        <v>0</v>
      </c>
      <c r="R23" s="41">
        <f>IF(R11=0,0,VLOOKUP(R11,FAC_TOTALS_APTA!$A$4:$BO$120,$L23,FALSE))</f>
        <v>624.14863790440904</v>
      </c>
      <c r="S23" s="41">
        <f>IF(S11=0,0,VLOOKUP(S11,FAC_TOTALS_APTA!$A$4:$BO$120,$L23,FALSE))</f>
        <v>0</v>
      </c>
      <c r="T23" s="41">
        <f>IF(T11=0,0,VLOOKUP(T11,FAC_TOTALS_APTA!$A$4:$BO$120,$L23,FALSE))</f>
        <v>0</v>
      </c>
      <c r="U23" s="41">
        <f>IF(U11=0,0,VLOOKUP(U11,FAC_TOTALS_APTA!$A$4:$BO$120,$L23,FALSE))</f>
        <v>0</v>
      </c>
      <c r="V23" s="41">
        <f>IF(V11=0,0,VLOOKUP(V11,FAC_TOTALS_APTA!$A$4:$BO$120,$L23,FALSE))</f>
        <v>0</v>
      </c>
      <c r="W23" s="41">
        <f>IF(W11=0,0,VLOOKUP(W11,FAC_TOTALS_APTA!$A$4:$BO$120,$L23,FALSE))</f>
        <v>0</v>
      </c>
      <c r="X23" s="41">
        <f>IF(X11=0,0,VLOOKUP(X11,FAC_TOTALS_APTA!$A$4:$BO$120,$L23,FALSE))</f>
        <v>0</v>
      </c>
      <c r="Y23" s="41">
        <f>IF(Y11=0,0,VLOOKUP(Y11,FAC_TOTALS_APTA!$A$4:$BO$120,$L23,FALSE))</f>
        <v>0</v>
      </c>
      <c r="Z23" s="41">
        <f>IF(Z11=0,0,VLOOKUP(Z11,FAC_TOTALS_APTA!$A$4:$BO$120,$L23,FALSE))</f>
        <v>0</v>
      </c>
      <c r="AA23" s="41">
        <f>IF(AA11=0,0,VLOOKUP(AA11,FAC_TOTALS_APTA!$A$4:$BO$120,$L23,FALSE))</f>
        <v>0</v>
      </c>
      <c r="AB23" s="41">
        <f>IF(AB11=0,0,VLOOKUP(AB11,FAC_TOTALS_APTA!$A$4:$BO$120,$L23,FALSE))</f>
        <v>0</v>
      </c>
      <c r="AC23" s="45">
        <f t="shared" si="4"/>
        <v>29694.495151628798</v>
      </c>
      <c r="AD23" s="45">
        <f>AE23*G30</f>
        <v>29505.027184439557</v>
      </c>
      <c r="AE23" s="46">
        <f>AC23/G28</f>
        <v>1.5365433823786207E-5</v>
      </c>
      <c r="AF23" s="12"/>
    </row>
    <row r="24" spans="1:32" s="21" customFormat="1" ht="15" x14ac:dyDescent="0.2">
      <c r="A24" s="12"/>
      <c r="B24" s="16" t="s">
        <v>123</v>
      </c>
      <c r="C24" s="39"/>
      <c r="D24" s="13" t="s">
        <v>110</v>
      </c>
      <c r="E24" s="86">
        <v>-3.6900000000000002E-2</v>
      </c>
      <c r="F24" s="13">
        <f>MATCH($D24,FAC_TOTALS_APTA!$A$2:$BO$2,)</f>
        <v>22</v>
      </c>
      <c r="G24" s="50">
        <f>VLOOKUP(G11,FAC_TOTALS_APTA!$A$4:$BO$120,$F24,FALSE)</f>
        <v>0</v>
      </c>
      <c r="H24" s="50">
        <f>VLOOKUP(H11,FAC_TOTALS_APTA!$A$4:$BO$120,$F24,FALSE)</f>
        <v>0.66242147573077703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scooter_flag_FAC</v>
      </c>
      <c r="L24" s="13">
        <f>MATCH($K24,FAC_TOTALS_APTA!$A$2:$BM$2,)</f>
        <v>47</v>
      </c>
      <c r="M24" s="53">
        <f>IF(M11=0,0,VLOOKUP(M11,FAC_TOTALS_APTA!$A$4:$BO$120,$L24,FALSE))</f>
        <v>0</v>
      </c>
      <c r="N24" s="53">
        <f>IF(N11=0,0,VLOOKUP(N11,FAC_TOTALS_APTA!$A$4:$BO$120,$L24,FALSE))</f>
        <v>0</v>
      </c>
      <c r="O24" s="53">
        <f>IF(O11=0,0,VLOOKUP(O11,FAC_TOTALS_APTA!$A$4:$BO$120,$L24,FALSE))</f>
        <v>0</v>
      </c>
      <c r="P24" s="53">
        <f>IF(P11=0,0,VLOOKUP(P11,FAC_TOTALS_APTA!$A$4:$BO$120,$L24,FALSE))</f>
        <v>0</v>
      </c>
      <c r="Q24" s="53">
        <f>IF(Q11=0,0,VLOOKUP(Q11,FAC_TOTALS_APTA!$A$4:$BO$120,$L24,FALSE))</f>
        <v>0</v>
      </c>
      <c r="R24" s="53">
        <f>IF(R11=0,0,VLOOKUP(R11,FAC_TOTALS_APTA!$A$4:$BO$120,$L24,FALSE))</f>
        <v>-41207150.049685702</v>
      </c>
      <c r="S24" s="53">
        <f>IF(S11=0,0,VLOOKUP(S11,FAC_TOTALS_APTA!$A$4:$BO$120,$L24,FALSE))</f>
        <v>0</v>
      </c>
      <c r="T24" s="53">
        <f>IF(T11=0,0,VLOOKUP(T11,FAC_TOTALS_APTA!$A$4:$BO$120,$L24,FALSE))</f>
        <v>0</v>
      </c>
      <c r="U24" s="53">
        <f>IF(U11=0,0,VLOOKUP(U11,FAC_TOTALS_APTA!$A$4:$BO$120,$L24,FALSE))</f>
        <v>0</v>
      </c>
      <c r="V24" s="53">
        <f>IF(V11=0,0,VLOOKUP(V11,FAC_TOTALS_APTA!$A$4:$BO$120,$L24,FALSE))</f>
        <v>0</v>
      </c>
      <c r="W24" s="53">
        <f>IF(W11=0,0,VLOOKUP(W11,FAC_TOTALS_APTA!$A$4:$BO$120,$L24,FALSE))</f>
        <v>0</v>
      </c>
      <c r="X24" s="53">
        <f>IF(X11=0,0,VLOOKUP(X11,FAC_TOTALS_APTA!$A$4:$BO$120,$L24,FALSE))</f>
        <v>0</v>
      </c>
      <c r="Y24" s="53">
        <f>IF(Y11=0,0,VLOOKUP(Y11,FAC_TOTALS_APTA!$A$4:$BO$120,$L24,FALSE))</f>
        <v>0</v>
      </c>
      <c r="Z24" s="53">
        <f>IF(Z11=0,0,VLOOKUP(Z11,FAC_TOTALS_APTA!$A$4:$BO$120,$L24,FALSE))</f>
        <v>0</v>
      </c>
      <c r="AA24" s="53">
        <f>IF(AA11=0,0,VLOOKUP(AA11,FAC_TOTALS_APTA!$A$4:$BO$120,$L24,FALSE))</f>
        <v>0</v>
      </c>
      <c r="AB24" s="53">
        <f>IF(AB11=0,0,VLOOKUP(AB11,FAC_TOTALS_APTA!$A$4:$BO$120,$L24,FALSE))</f>
        <v>0</v>
      </c>
      <c r="AC24" s="54">
        <f t="shared" si="4"/>
        <v>-41207150.049685702</v>
      </c>
      <c r="AD24" s="54">
        <f>AE24*G30</f>
        <v>-40944224.719124973</v>
      </c>
      <c r="AE24" s="55">
        <f>AC24/G28</f>
        <v>-2.1322663810990697E-2</v>
      </c>
      <c r="AF24" s="12"/>
    </row>
    <row r="25" spans="1:32" s="21" customFormat="1" ht="15" x14ac:dyDescent="0.2">
      <c r="A25" s="12"/>
      <c r="B25" s="56" t="s">
        <v>131</v>
      </c>
      <c r="C25" s="57"/>
      <c r="D25" s="56" t="s">
        <v>118</v>
      </c>
      <c r="E25" s="58"/>
      <c r="F25" s="59"/>
      <c r="G25" s="60"/>
      <c r="H25" s="60"/>
      <c r="I25" s="61"/>
      <c r="J25" s="62"/>
      <c r="K25" s="62" t="str">
        <f t="shared" ref="K25" si="5">CONCATENATE(D25,J25,"_FAC")</f>
        <v>New_Reporter_FAC</v>
      </c>
      <c r="L25" s="59">
        <f>MATCH($K25,FAC_TOTALS_APTA!$A$2:$BM$2,)</f>
        <v>58</v>
      </c>
      <c r="M25" s="60">
        <f>IF(M11=0,0,VLOOKUP(M11,FAC_TOTALS_APTA!$A$4:$BO$120,$L25,FALSE))</f>
        <v>0</v>
      </c>
      <c r="N25" s="60">
        <f>IF(N11=0,0,VLOOKUP(N11,FAC_TOTALS_APTA!$A$4:$BO$120,$L25,FALSE))</f>
        <v>0</v>
      </c>
      <c r="O25" s="60">
        <f>IF(O11=0,0,VLOOKUP(O11,FAC_TOTALS_APTA!$A$4:$BO$120,$L25,FALSE))</f>
        <v>0</v>
      </c>
      <c r="P25" s="60">
        <f>IF(P11=0,0,VLOOKUP(P11,FAC_TOTALS_APTA!$A$4:$BO$120,$L25,FALSE))</f>
        <v>0</v>
      </c>
      <c r="Q25" s="60">
        <f>IF(Q11=0,0,VLOOKUP(Q11,FAC_TOTALS_APTA!$A$4:$BO$120,$L25,FALSE))</f>
        <v>0</v>
      </c>
      <c r="R25" s="60">
        <f>IF(R11=0,0,VLOOKUP(R11,FAC_TOTALS_APTA!$A$4:$BO$120,$L25,FALSE))</f>
        <v>0</v>
      </c>
      <c r="S25" s="60">
        <f>IF(S11=0,0,VLOOKUP(S11,FAC_TOTALS_APTA!$A$4:$BO$120,$L25,FALSE))</f>
        <v>0</v>
      </c>
      <c r="T25" s="60">
        <f>IF(T11=0,0,VLOOKUP(T11,FAC_TOTALS_APTA!$A$4:$BO$120,$L25,FALSE))</f>
        <v>0</v>
      </c>
      <c r="U25" s="60">
        <f>IF(U11=0,0,VLOOKUP(U11,FAC_TOTALS_APTA!$A$4:$BO$120,$L25,FALSE))</f>
        <v>0</v>
      </c>
      <c r="V25" s="60">
        <f>IF(V11=0,0,VLOOKUP(V11,FAC_TOTALS_APTA!$A$4:$BO$120,$L25,FALSE))</f>
        <v>0</v>
      </c>
      <c r="W25" s="60">
        <f>IF(W11=0,0,VLOOKUP(W11,FAC_TOTALS_APTA!$A$4:$BO$120,$L25,FALSE))</f>
        <v>0</v>
      </c>
      <c r="X25" s="60">
        <f>IF(X11=0,0,VLOOKUP(X11,FAC_TOTALS_APTA!$A$4:$BO$120,$L25,FALSE))</f>
        <v>0</v>
      </c>
      <c r="Y25" s="60">
        <f>IF(Y11=0,0,VLOOKUP(Y11,FAC_TOTALS_APTA!$A$4:$BO$120,$L25,FALSE))</f>
        <v>0</v>
      </c>
      <c r="Z25" s="60">
        <f>IF(Z11=0,0,VLOOKUP(Z11,FAC_TOTALS_APTA!$A$4:$BO$120,$L25,FALSE))</f>
        <v>0</v>
      </c>
      <c r="AA25" s="60">
        <f>IF(AA11=0,0,VLOOKUP(AA11,FAC_TOTALS_APTA!$A$4:$BO$120,$L25,FALSE))</f>
        <v>0</v>
      </c>
      <c r="AB25" s="60">
        <f>IF(AB11=0,0,VLOOKUP(AB11,FAC_TOTALS_APTA!$A$4:$BO$120,$L25,FALSE))</f>
        <v>0</v>
      </c>
      <c r="AC25" s="63">
        <f>SUM(M25:AB25)</f>
        <v>0</v>
      </c>
      <c r="AD25" s="63">
        <f>AC25</f>
        <v>0</v>
      </c>
      <c r="AE25" s="64">
        <f>AC25/G30</f>
        <v>0</v>
      </c>
      <c r="AF25" s="12"/>
    </row>
    <row r="26" spans="1:32" s="21" customFormat="1" x14ac:dyDescent="0.2">
      <c r="A26" s="12"/>
      <c r="B26" s="37"/>
      <c r="C26" s="12"/>
      <c r="D26" s="12"/>
      <c r="E26" s="12"/>
      <c r="F26" s="12"/>
      <c r="G26" s="12"/>
      <c r="H26" s="12"/>
      <c r="I26" s="65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45"/>
      <c r="AE26" s="12"/>
      <c r="AF26" s="12"/>
    </row>
    <row r="27" spans="1:32" s="21" customFormat="1" ht="15" x14ac:dyDescent="0.2">
      <c r="A27" s="12"/>
      <c r="B27" s="37" t="s">
        <v>67</v>
      </c>
      <c r="C27" s="40"/>
      <c r="D27" s="12"/>
      <c r="E27" s="42"/>
      <c r="F27" s="12"/>
      <c r="G27" s="41"/>
      <c r="H27" s="41"/>
      <c r="I27" s="43"/>
      <c r="J27" s="44"/>
      <c r="K27" s="52"/>
      <c r="L27" s="13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5">
        <f>SUM(AC13:AC25)</f>
        <v>-268146527.05484045</v>
      </c>
      <c r="AD27" s="45">
        <f>SUM(AD13:AD25)</f>
        <v>-266435597.90347722</v>
      </c>
      <c r="AE27" s="46">
        <f>AC27/G30</f>
        <v>-0.13964358313528905</v>
      </c>
      <c r="AF27" s="12"/>
    </row>
    <row r="28" spans="1:32" s="21" customFormat="1" ht="15" hidden="1" x14ac:dyDescent="0.2">
      <c r="A28" s="12"/>
      <c r="B28" s="14" t="s">
        <v>34</v>
      </c>
      <c r="C28" s="66"/>
      <c r="D28" s="15" t="s">
        <v>7</v>
      </c>
      <c r="E28" s="67"/>
      <c r="F28" s="15">
        <f>MATCH($D28,FAC_TOTALS_APTA!$A$2:$BM$2,)</f>
        <v>9</v>
      </c>
      <c r="G28" s="68">
        <f>VLOOKUP(G11,FAC_TOTALS_APTA!$A$4:$BO$120,$F28,FALSE)</f>
        <v>1932551693.11658</v>
      </c>
      <c r="H28" s="68">
        <f>VLOOKUP(H11,FAC_TOTALS_APTA!$A$4:$BM$120,$F28,FALSE)</f>
        <v>1670751494.8786399</v>
      </c>
      <c r="I28" s="69">
        <f t="shared" ref="I28:I30" si="6">H28/G28-1</f>
        <v>-0.13546866516969647</v>
      </c>
      <c r="J28" s="70"/>
      <c r="K28" s="52"/>
      <c r="L28" s="13"/>
      <c r="M28" s="71">
        <f t="shared" ref="M28:AB28" si="7">SUM(M13:M18)</f>
        <v>10199860.788373671</v>
      </c>
      <c r="N28" s="71">
        <f t="shared" si="7"/>
        <v>-2874871.654861467</v>
      </c>
      <c r="O28" s="71">
        <f t="shared" si="7"/>
        <v>-64896241.381077759</v>
      </c>
      <c r="P28" s="71">
        <f t="shared" si="7"/>
        <v>-19805568.06999059</v>
      </c>
      <c r="Q28" s="71">
        <f t="shared" si="7"/>
        <v>56189763.223244257</v>
      </c>
      <c r="R28" s="71">
        <f t="shared" si="7"/>
        <v>49232458.594311535</v>
      </c>
      <c r="S28" s="71">
        <f t="shared" si="7"/>
        <v>0</v>
      </c>
      <c r="T28" s="71">
        <f t="shared" si="7"/>
        <v>0</v>
      </c>
      <c r="U28" s="71">
        <f t="shared" si="7"/>
        <v>0</v>
      </c>
      <c r="V28" s="71">
        <f t="shared" si="7"/>
        <v>0</v>
      </c>
      <c r="W28" s="71">
        <f t="shared" si="7"/>
        <v>0</v>
      </c>
      <c r="X28" s="71">
        <f t="shared" si="7"/>
        <v>0</v>
      </c>
      <c r="Y28" s="71">
        <f t="shared" si="7"/>
        <v>0</v>
      </c>
      <c r="Z28" s="71">
        <f t="shared" si="7"/>
        <v>0</v>
      </c>
      <c r="AA28" s="71">
        <f t="shared" si="7"/>
        <v>0</v>
      </c>
      <c r="AB28" s="71">
        <f t="shared" si="7"/>
        <v>0</v>
      </c>
      <c r="AC28" s="72"/>
      <c r="AD28" s="72"/>
      <c r="AE28" s="73"/>
      <c r="AF28" s="12"/>
    </row>
    <row r="29" spans="1:32" s="21" customFormat="1" ht="16" thickBot="1" x14ac:dyDescent="0.25">
      <c r="A29" s="12"/>
      <c r="B29" s="17" t="s">
        <v>71</v>
      </c>
      <c r="C29" s="158"/>
      <c r="D29" s="35"/>
      <c r="E29" s="159"/>
      <c r="F29" s="35"/>
      <c r="G29" s="75"/>
      <c r="H29" s="75"/>
      <c r="I29" s="76"/>
      <c r="J29" s="77"/>
      <c r="K29" s="77"/>
      <c r="L29" s="35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78">
        <f>AC30-AC27</f>
        <v>18176229.204840302</v>
      </c>
      <c r="AD29" s="78"/>
      <c r="AE29" s="79">
        <f>AE30-AE27</f>
        <v>9.4656969901127097E-3</v>
      </c>
      <c r="AF29" s="12"/>
    </row>
    <row r="30" spans="1:32" ht="16" hidden="1" thickBot="1" x14ac:dyDescent="0.25">
      <c r="B30" s="17" t="s">
        <v>127</v>
      </c>
      <c r="C30" s="35"/>
      <c r="D30" s="35" t="s">
        <v>5</v>
      </c>
      <c r="E30" s="35"/>
      <c r="F30" s="35">
        <f>MATCH($D30,FAC_TOTALS_APTA!$A$2:$BM$2,)</f>
        <v>7</v>
      </c>
      <c r="G30" s="75">
        <f>VLOOKUP(G11,FAC_TOTALS_APTA!$A$4:$BM$120,$F30,FALSE)</f>
        <v>1920220901.19999</v>
      </c>
      <c r="H30" s="75">
        <f>VLOOKUP(H11,FAC_TOTALS_APTA!$A$4:$BM$120,$F30,FALSE)</f>
        <v>1670250603.3499899</v>
      </c>
      <c r="I30" s="76">
        <f t="shared" si="6"/>
        <v>-0.13017788614517634</v>
      </c>
      <c r="J30" s="77"/>
      <c r="K30" s="7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78">
        <f>H30-G30</f>
        <v>-249970297.85000014</v>
      </c>
      <c r="AD30" s="78"/>
      <c r="AE30" s="79">
        <f>I30</f>
        <v>-0.13017788614517634</v>
      </c>
    </row>
    <row r="31" spans="1:32" ht="17" thickTop="1" thickBot="1" x14ac:dyDescent="0.25">
      <c r="B31" s="145" t="s">
        <v>134</v>
      </c>
      <c r="C31" s="146"/>
      <c r="D31" s="146"/>
      <c r="E31" s="147"/>
      <c r="F31" s="146"/>
      <c r="G31" s="148"/>
      <c r="H31" s="148"/>
      <c r="I31" s="149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50">
        <f>AE30</f>
        <v>-0.13017788614517634</v>
      </c>
    </row>
    <row r="32" spans="1:32" ht="15" thickTop="1" x14ac:dyDescent="0.2"/>
    <row r="34" spans="2:31" ht="15" x14ac:dyDescent="0.2">
      <c r="B34" s="23" t="s">
        <v>65</v>
      </c>
      <c r="C34" s="24"/>
      <c r="D34" s="24"/>
      <c r="E34" s="25"/>
      <c r="F34" s="24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2:31" ht="15" x14ac:dyDescent="0.2">
      <c r="B35" s="27" t="s">
        <v>25</v>
      </c>
      <c r="C35" s="28" t="s">
        <v>26</v>
      </c>
      <c r="D35" s="18"/>
      <c r="E35" s="12"/>
      <c r="F35" s="18"/>
      <c r="G35" s="18"/>
      <c r="H35" s="18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2">
      <c r="B36" s="27"/>
      <c r="C36" s="28"/>
      <c r="D36" s="18"/>
      <c r="E36" s="12"/>
      <c r="F36" s="18"/>
      <c r="G36" s="18"/>
      <c r="H36" s="18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2:31" ht="15" x14ac:dyDescent="0.2">
      <c r="B37" s="30" t="s">
        <v>69</v>
      </c>
      <c r="C37" s="31">
        <v>0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ht="16" thickBot="1" x14ac:dyDescent="0.25">
      <c r="B38" s="32" t="s">
        <v>99</v>
      </c>
      <c r="C38" s="33">
        <v>2</v>
      </c>
      <c r="D38" s="34"/>
      <c r="E38" s="35"/>
      <c r="F38" s="34"/>
      <c r="G38" s="34"/>
      <c r="H38" s="34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2:31" ht="15" thickTop="1" x14ac:dyDescent="0.2">
      <c r="B39" s="156"/>
      <c r="C39" s="157"/>
      <c r="D39" s="157"/>
      <c r="E39" s="157"/>
      <c r="F39" s="157"/>
      <c r="G39" s="171" t="s">
        <v>128</v>
      </c>
      <c r="H39" s="171"/>
      <c r="I39" s="171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171" t="s">
        <v>135</v>
      </c>
      <c r="AD39" s="171"/>
      <c r="AE39" s="171"/>
    </row>
    <row r="40" spans="2:31" ht="15" x14ac:dyDescent="0.2">
      <c r="B40" s="16" t="s">
        <v>28</v>
      </c>
      <c r="C40" s="39" t="s">
        <v>29</v>
      </c>
      <c r="D40" s="13" t="s">
        <v>30</v>
      </c>
      <c r="E40" s="13" t="s">
        <v>66</v>
      </c>
      <c r="F40" s="13"/>
      <c r="G40" s="39">
        <f>$C$1</f>
        <v>2012</v>
      </c>
      <c r="H40" s="39">
        <f>$C$2</f>
        <v>2018</v>
      </c>
      <c r="I40" s="39" t="s">
        <v>62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 t="s">
        <v>133</v>
      </c>
      <c r="AD40" s="39" t="s">
        <v>64</v>
      </c>
      <c r="AE40" s="39" t="s">
        <v>62</v>
      </c>
    </row>
    <row r="41" spans="2:31" ht="13" hidden="1" customHeight="1" x14ac:dyDescent="0.2">
      <c r="B41" s="37"/>
      <c r="C41" s="40"/>
      <c r="D41" s="12"/>
      <c r="E41" s="12"/>
      <c r="F41" s="12"/>
      <c r="G41" s="12"/>
      <c r="H41" s="12"/>
      <c r="I41" s="40"/>
      <c r="J41" s="12"/>
      <c r="K41" s="12"/>
      <c r="L41" s="12"/>
      <c r="M41" s="12">
        <v>1</v>
      </c>
      <c r="N41" s="12">
        <v>2</v>
      </c>
      <c r="O41" s="12">
        <v>3</v>
      </c>
      <c r="P41" s="12">
        <v>4</v>
      </c>
      <c r="Q41" s="12">
        <v>5</v>
      </c>
      <c r="R41" s="12">
        <v>6</v>
      </c>
      <c r="S41" s="12">
        <v>7</v>
      </c>
      <c r="T41" s="12">
        <v>8</v>
      </c>
      <c r="U41" s="12">
        <v>9</v>
      </c>
      <c r="V41" s="12">
        <v>10</v>
      </c>
      <c r="W41" s="12">
        <v>11</v>
      </c>
      <c r="X41" s="12">
        <v>12</v>
      </c>
      <c r="Y41" s="12">
        <v>13</v>
      </c>
      <c r="Z41" s="12">
        <v>14</v>
      </c>
      <c r="AA41" s="12">
        <v>15</v>
      </c>
      <c r="AB41" s="12">
        <v>16</v>
      </c>
      <c r="AC41" s="12"/>
      <c r="AD41" s="12"/>
      <c r="AE41" s="12"/>
    </row>
    <row r="42" spans="2:31" ht="13" hidden="1" customHeight="1" x14ac:dyDescent="0.2">
      <c r="B42" s="37"/>
      <c r="C42" s="40"/>
      <c r="D42" s="12"/>
      <c r="E42" s="12"/>
      <c r="F42" s="12"/>
      <c r="G42" s="12" t="str">
        <f>CONCATENATE($C37,"_",$C38,"_",G40)</f>
        <v>0_2_2012</v>
      </c>
      <c r="H42" s="12" t="str">
        <f>CONCATENATE($C37,"_",$C38,"_",H40)</f>
        <v>0_2_2018</v>
      </c>
      <c r="I42" s="40"/>
      <c r="J42" s="12"/>
      <c r="K42" s="12"/>
      <c r="L42" s="12"/>
      <c r="M42" s="12" t="str">
        <f>IF($G40+M41&gt;$H40,0,CONCATENATE($C37,"_",$C38,"_",$G40+M41))</f>
        <v>0_2_2013</v>
      </c>
      <c r="N42" s="12" t="str">
        <f t="shared" ref="N42:AB42" si="8">IF($G40+N41&gt;$H40,0,CONCATENATE($C37,"_",$C38,"_",$G40+N41))</f>
        <v>0_2_2014</v>
      </c>
      <c r="O42" s="12" t="str">
        <f t="shared" si="8"/>
        <v>0_2_2015</v>
      </c>
      <c r="P42" s="12" t="str">
        <f t="shared" si="8"/>
        <v>0_2_2016</v>
      </c>
      <c r="Q42" s="12" t="str">
        <f t="shared" si="8"/>
        <v>0_2_2017</v>
      </c>
      <c r="R42" s="12" t="str">
        <f t="shared" si="8"/>
        <v>0_2_2018</v>
      </c>
      <c r="S42" s="12">
        <f t="shared" si="8"/>
        <v>0</v>
      </c>
      <c r="T42" s="12">
        <f t="shared" si="8"/>
        <v>0</v>
      </c>
      <c r="U42" s="12">
        <f t="shared" si="8"/>
        <v>0</v>
      </c>
      <c r="V42" s="12">
        <f t="shared" si="8"/>
        <v>0</v>
      </c>
      <c r="W42" s="12">
        <f t="shared" si="8"/>
        <v>0</v>
      </c>
      <c r="X42" s="12">
        <f t="shared" si="8"/>
        <v>0</v>
      </c>
      <c r="Y42" s="12">
        <f t="shared" si="8"/>
        <v>0</v>
      </c>
      <c r="Z42" s="12">
        <f t="shared" si="8"/>
        <v>0</v>
      </c>
      <c r="AA42" s="12">
        <f t="shared" si="8"/>
        <v>0</v>
      </c>
      <c r="AB42" s="12">
        <f t="shared" si="8"/>
        <v>0</v>
      </c>
      <c r="AC42" s="12"/>
      <c r="AD42" s="12"/>
      <c r="AE42" s="12"/>
    </row>
    <row r="43" spans="2:31" ht="13" hidden="1" customHeight="1" x14ac:dyDescent="0.2">
      <c r="B43" s="37"/>
      <c r="C43" s="40"/>
      <c r="D43" s="12"/>
      <c r="E43" s="12"/>
      <c r="F43" s="12" t="s">
        <v>63</v>
      </c>
      <c r="G43" s="41"/>
      <c r="H43" s="41"/>
      <c r="I43" s="40"/>
      <c r="J43" s="12"/>
      <c r="K43" s="12"/>
      <c r="L43" s="12" t="s">
        <v>63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2:31" ht="15" x14ac:dyDescent="0.2">
      <c r="B44" s="37" t="s">
        <v>95</v>
      </c>
      <c r="C44" s="40" t="s">
        <v>31</v>
      </c>
      <c r="D44" s="12" t="s">
        <v>9</v>
      </c>
      <c r="E44" s="85">
        <v>0.77910000000000001</v>
      </c>
      <c r="F44" s="12">
        <f>MATCH($D44,FAC_TOTALS_APTA!$A$2:$BO$2,)</f>
        <v>11</v>
      </c>
      <c r="G44" s="41">
        <f>VLOOKUP(G42,FAC_TOTALS_APTA!$A$4:$BO$120,$F44,FALSE)</f>
        <v>10898770.978024401</v>
      </c>
      <c r="H44" s="41">
        <f>VLOOKUP(H42,FAC_TOTALS_APTA!$A$4:$BO$120,$F44,FALSE)</f>
        <v>12247610.9709538</v>
      </c>
      <c r="I44" s="43">
        <f>IFERROR(H44/G44-1,"-")</f>
        <v>0.12376074289927885</v>
      </c>
      <c r="J44" s="44" t="str">
        <f>IF(C44="Log","_log","")</f>
        <v>_log</v>
      </c>
      <c r="K44" s="44" t="str">
        <f>CONCATENATE(D44,J44,"_FAC")</f>
        <v>VRM_ADJ_log_FAC</v>
      </c>
      <c r="L44" s="12">
        <f>MATCH($K44,FAC_TOTALS_APTA!$A$2:$BM$2,)</f>
        <v>25</v>
      </c>
      <c r="M44" s="41">
        <f>IF(M42=0,0,VLOOKUP(M42,FAC_TOTALS_APTA!$A$4:$BO$120,$L44,FALSE))</f>
        <v>5771626.4934854796</v>
      </c>
      <c r="N44" s="41">
        <f>IF(N42=0,0,VLOOKUP(N42,FAC_TOTALS_APTA!$A$4:$BO$120,$L44,FALSE))</f>
        <v>12127821.551488301</v>
      </c>
      <c r="O44" s="41">
        <f>IF(O42=0,0,VLOOKUP(O42,FAC_TOTALS_APTA!$A$4:$BO$120,$L44,FALSE))</f>
        <v>20453457.459752101</v>
      </c>
      <c r="P44" s="41">
        <f>IF(P42=0,0,VLOOKUP(P42,FAC_TOTALS_APTA!$A$4:$BO$120,$L44,FALSE))</f>
        <v>22678286.5064006</v>
      </c>
      <c r="Q44" s="41">
        <f>IF(Q42=0,0,VLOOKUP(Q42,FAC_TOTALS_APTA!$A$4:$BO$120,$L44,FALSE))</f>
        <v>8108627.17431024</v>
      </c>
      <c r="R44" s="41">
        <f>IF(R42=0,0,VLOOKUP(R42,FAC_TOTALS_APTA!$A$4:$BO$120,$L44,FALSE))</f>
        <v>11146306.5813608</v>
      </c>
      <c r="S44" s="41">
        <f>IF(S42=0,0,VLOOKUP(S42,FAC_TOTALS_APTA!$A$4:$BO$120,$L44,FALSE))</f>
        <v>0</v>
      </c>
      <c r="T44" s="41">
        <f>IF(T42=0,0,VLOOKUP(T42,FAC_TOTALS_APTA!$A$4:$BO$120,$L44,FALSE))</f>
        <v>0</v>
      </c>
      <c r="U44" s="41">
        <f>IF(U42=0,0,VLOOKUP(U42,FAC_TOTALS_APTA!$A$4:$BO$120,$L44,FALSE))</f>
        <v>0</v>
      </c>
      <c r="V44" s="41">
        <f>IF(V42=0,0,VLOOKUP(V42,FAC_TOTALS_APTA!$A$4:$BO$120,$L44,FALSE))</f>
        <v>0</v>
      </c>
      <c r="W44" s="41">
        <f>IF(W42=0,0,VLOOKUP(W42,FAC_TOTALS_APTA!$A$4:$BO$120,$L44,FALSE))</f>
        <v>0</v>
      </c>
      <c r="X44" s="41">
        <f>IF(X42=0,0,VLOOKUP(X42,FAC_TOTALS_APTA!$A$4:$BO$120,$L44,FALSE))</f>
        <v>0</v>
      </c>
      <c r="Y44" s="41">
        <f>IF(Y42=0,0,VLOOKUP(Y42,FAC_TOTALS_APTA!$A$4:$BO$120,$L44,FALSE))</f>
        <v>0</v>
      </c>
      <c r="Z44" s="41">
        <f>IF(Z42=0,0,VLOOKUP(Z42,FAC_TOTALS_APTA!$A$4:$BO$120,$L44,FALSE))</f>
        <v>0</v>
      </c>
      <c r="AA44" s="41">
        <f>IF(AA42=0,0,VLOOKUP(AA42,FAC_TOTALS_APTA!$A$4:$BO$120,$L44,FALSE))</f>
        <v>0</v>
      </c>
      <c r="AB44" s="41">
        <f>IF(AB42=0,0,VLOOKUP(AB42,FAC_TOTALS_APTA!$A$4:$BO$120,$L44,FALSE))</f>
        <v>0</v>
      </c>
      <c r="AC44" s="45">
        <f>SUM(M44:AB44)</f>
        <v>80286125.766797528</v>
      </c>
      <c r="AD44" s="45">
        <f>AE44*G61</f>
        <v>82663150.438745081</v>
      </c>
      <c r="AE44" s="46">
        <f>AC44/G59</f>
        <v>9.1199401141422831E-2</v>
      </c>
    </row>
    <row r="45" spans="2:31" ht="15" x14ac:dyDescent="0.2">
      <c r="B45" s="37" t="s">
        <v>129</v>
      </c>
      <c r="C45" s="40" t="s">
        <v>31</v>
      </c>
      <c r="D45" s="12" t="s">
        <v>23</v>
      </c>
      <c r="E45" s="85">
        <v>-0.3624</v>
      </c>
      <c r="F45" s="12">
        <f>MATCH($D45,FAC_TOTALS_APTA!$A$2:$BO$2,)</f>
        <v>12</v>
      </c>
      <c r="G45" s="84">
        <f>VLOOKUP(G42,FAC_TOTALS_APTA!$A$4:$BO$120,$F45,FALSE)</f>
        <v>0.94160633705167796</v>
      </c>
      <c r="H45" s="84">
        <f>VLOOKUP(H42,FAC_TOTALS_APTA!$A$4:$BO$120,$F45,FALSE)</f>
        <v>0.987554746676508</v>
      </c>
      <c r="I45" s="43">
        <f t="shared" ref="I45:I55" si="9">IFERROR(H45/G45-1,"-")</f>
        <v>4.8797897610483254E-2</v>
      </c>
      <c r="J45" s="44" t="str">
        <f t="shared" ref="J45:J55" si="10">IF(C45="Log","_log","")</f>
        <v>_log</v>
      </c>
      <c r="K45" s="44" t="str">
        <f t="shared" ref="K45:K55" si="11">CONCATENATE(D45,J45,"_FAC")</f>
        <v>FARE_per_UPT_2018_log_FAC</v>
      </c>
      <c r="L45" s="12">
        <f>MATCH($K45,FAC_TOTALS_APTA!$A$2:$BM$2,)</f>
        <v>27</v>
      </c>
      <c r="M45" s="41">
        <f>IF(M42=0,0,VLOOKUP(M42,FAC_TOTALS_APTA!$A$4:$BO$120,$L45,FALSE))</f>
        <v>-4992235.8164707404</v>
      </c>
      <c r="N45" s="41">
        <f>IF(N42=0,0,VLOOKUP(N42,FAC_TOTALS_APTA!$A$4:$BO$120,$L45,FALSE))</f>
        <v>2146915.2954093502</v>
      </c>
      <c r="O45" s="41">
        <f>IF(O42=0,0,VLOOKUP(O42,FAC_TOTALS_APTA!$A$4:$BO$120,$L45,FALSE))</f>
        <v>-2782715.2980440399</v>
      </c>
      <c r="P45" s="41">
        <f>IF(P42=0,0,VLOOKUP(P42,FAC_TOTALS_APTA!$A$4:$BO$120,$L45,FALSE))</f>
        <v>-2748477.8511641701</v>
      </c>
      <c r="Q45" s="41">
        <f>IF(Q42=0,0,VLOOKUP(Q42,FAC_TOTALS_APTA!$A$4:$BO$120,$L45,FALSE))</f>
        <v>1146660.7009022201</v>
      </c>
      <c r="R45" s="41">
        <f>IF(R42=0,0,VLOOKUP(R42,FAC_TOTALS_APTA!$A$4:$BO$120,$L45,FALSE))</f>
        <v>1715070.1828638101</v>
      </c>
      <c r="S45" s="41">
        <f>IF(S42=0,0,VLOOKUP(S42,FAC_TOTALS_APTA!$A$4:$BO$120,$L45,FALSE))</f>
        <v>0</v>
      </c>
      <c r="T45" s="41">
        <f>IF(T42=0,0,VLOOKUP(T42,FAC_TOTALS_APTA!$A$4:$BO$120,$L45,FALSE))</f>
        <v>0</v>
      </c>
      <c r="U45" s="41">
        <f>IF(U42=0,0,VLOOKUP(U42,FAC_TOTALS_APTA!$A$4:$BO$120,$L45,FALSE))</f>
        <v>0</v>
      </c>
      <c r="V45" s="41">
        <f>IF(V42=0,0,VLOOKUP(V42,FAC_TOTALS_APTA!$A$4:$BO$120,$L45,FALSE))</f>
        <v>0</v>
      </c>
      <c r="W45" s="41">
        <f>IF(W42=0,0,VLOOKUP(W42,FAC_TOTALS_APTA!$A$4:$BO$120,$L45,FALSE))</f>
        <v>0</v>
      </c>
      <c r="X45" s="41">
        <f>IF(X42=0,0,VLOOKUP(X42,FAC_TOTALS_APTA!$A$4:$BO$120,$L45,FALSE))</f>
        <v>0</v>
      </c>
      <c r="Y45" s="41">
        <f>IF(Y42=0,0,VLOOKUP(Y42,FAC_TOTALS_APTA!$A$4:$BO$120,$L45,FALSE))</f>
        <v>0</v>
      </c>
      <c r="Z45" s="41">
        <f>IF(Z42=0,0,VLOOKUP(Z42,FAC_TOTALS_APTA!$A$4:$BO$120,$L45,FALSE))</f>
        <v>0</v>
      </c>
      <c r="AA45" s="41">
        <f>IF(AA42=0,0,VLOOKUP(AA42,FAC_TOTALS_APTA!$A$4:$BO$120,$L45,FALSE))</f>
        <v>0</v>
      </c>
      <c r="AB45" s="41">
        <f>IF(AB42=0,0,VLOOKUP(AB42,FAC_TOTALS_APTA!$A$4:$BO$120,$L45,FALSE))</f>
        <v>0</v>
      </c>
      <c r="AC45" s="45">
        <f t="shared" ref="AC45:AC55" si="12">SUM(M45:AB45)</f>
        <v>-5514782.7865035692</v>
      </c>
      <c r="AD45" s="45">
        <f>AE45*G61</f>
        <v>-5678058.503431635</v>
      </c>
      <c r="AE45" s="46">
        <f>AC45/G59</f>
        <v>-6.2644059948169326E-3</v>
      </c>
    </row>
    <row r="46" spans="2:31" ht="15" x14ac:dyDescent="0.2">
      <c r="B46" s="37" t="s">
        <v>125</v>
      </c>
      <c r="C46" s="40" t="s">
        <v>31</v>
      </c>
      <c r="D46" s="12" t="s">
        <v>11</v>
      </c>
      <c r="E46" s="85">
        <v>0.36709999999999998</v>
      </c>
      <c r="F46" s="12">
        <f>MATCH($D46,FAC_TOTALS_APTA!$A$2:$BO$2,)</f>
        <v>13</v>
      </c>
      <c r="G46" s="41">
        <f>VLOOKUP(G42,FAC_TOTALS_APTA!$A$4:$BO$120,$F46,FALSE)</f>
        <v>2499327.8536334001</v>
      </c>
      <c r="H46" s="41">
        <f>VLOOKUP(H42,FAC_TOTALS_APTA!$A$4:$BO$120,$F46,FALSE)</f>
        <v>2655728.56039275</v>
      </c>
      <c r="I46" s="43">
        <f t="shared" si="9"/>
        <v>6.257710709380615E-2</v>
      </c>
      <c r="J46" s="44" t="str">
        <f t="shared" si="10"/>
        <v>_log</v>
      </c>
      <c r="K46" s="44" t="str">
        <f t="shared" si="11"/>
        <v>POP_EMP_log_FAC</v>
      </c>
      <c r="L46" s="12">
        <f>MATCH($K46,FAC_TOTALS_APTA!$A$2:$BM$2,)</f>
        <v>29</v>
      </c>
      <c r="M46" s="41">
        <f>IF(M42=0,0,VLOOKUP(M42,FAC_TOTALS_APTA!$A$4:$BO$120,$L46,FALSE))</f>
        <v>5995172.6551543698</v>
      </c>
      <c r="N46" s="41">
        <f>IF(N42=0,0,VLOOKUP(N42,FAC_TOTALS_APTA!$A$4:$BO$120,$L46,FALSE))</f>
        <v>4438951.4736746699</v>
      </c>
      <c r="O46" s="41">
        <f>IF(O42=0,0,VLOOKUP(O42,FAC_TOTALS_APTA!$A$4:$BO$120,$L46,FALSE))</f>
        <v>4361507.5952781597</v>
      </c>
      <c r="P46" s="41">
        <f>IF(P42=0,0,VLOOKUP(P42,FAC_TOTALS_APTA!$A$4:$BO$120,$L46,FALSE))</f>
        <v>4089727.9524437902</v>
      </c>
      <c r="Q46" s="41">
        <f>IF(Q42=0,0,VLOOKUP(Q42,FAC_TOTALS_APTA!$A$4:$BO$120,$L46,FALSE))</f>
        <v>4140337.6951481998</v>
      </c>
      <c r="R46" s="41">
        <f>IF(R42=0,0,VLOOKUP(R42,FAC_TOTALS_APTA!$A$4:$BO$120,$L46,FALSE))</f>
        <v>3643395.5775634302</v>
      </c>
      <c r="S46" s="41">
        <f>IF(S42=0,0,VLOOKUP(S42,FAC_TOTALS_APTA!$A$4:$BO$120,$L46,FALSE))</f>
        <v>0</v>
      </c>
      <c r="T46" s="41">
        <f>IF(T42=0,0,VLOOKUP(T42,FAC_TOTALS_APTA!$A$4:$BO$120,$L46,FALSE))</f>
        <v>0</v>
      </c>
      <c r="U46" s="41">
        <f>IF(U42=0,0,VLOOKUP(U42,FAC_TOTALS_APTA!$A$4:$BO$120,$L46,FALSE))</f>
        <v>0</v>
      </c>
      <c r="V46" s="41">
        <f>IF(V42=0,0,VLOOKUP(V42,FAC_TOTALS_APTA!$A$4:$BO$120,$L46,FALSE))</f>
        <v>0</v>
      </c>
      <c r="W46" s="41">
        <f>IF(W42=0,0,VLOOKUP(W42,FAC_TOTALS_APTA!$A$4:$BO$120,$L46,FALSE))</f>
        <v>0</v>
      </c>
      <c r="X46" s="41">
        <f>IF(X42=0,0,VLOOKUP(X42,FAC_TOTALS_APTA!$A$4:$BO$120,$L46,FALSE))</f>
        <v>0</v>
      </c>
      <c r="Y46" s="41">
        <f>IF(Y42=0,0,VLOOKUP(Y42,FAC_TOTALS_APTA!$A$4:$BO$120,$L46,FALSE))</f>
        <v>0</v>
      </c>
      <c r="Z46" s="41">
        <f>IF(Z42=0,0,VLOOKUP(Z42,FAC_TOTALS_APTA!$A$4:$BO$120,$L46,FALSE))</f>
        <v>0</v>
      </c>
      <c r="AA46" s="41">
        <f>IF(AA42=0,0,VLOOKUP(AA42,FAC_TOTALS_APTA!$A$4:$BO$120,$L46,FALSE))</f>
        <v>0</v>
      </c>
      <c r="AB46" s="41">
        <f>IF(AB42=0,0,VLOOKUP(AB42,FAC_TOTALS_APTA!$A$4:$BO$120,$L46,FALSE))</f>
        <v>0</v>
      </c>
      <c r="AC46" s="45">
        <f t="shared" si="12"/>
        <v>26669092.949262619</v>
      </c>
      <c r="AD46" s="45">
        <f>AE46*G61</f>
        <v>27458682.574037816</v>
      </c>
      <c r="AE46" s="46">
        <f>AC46/G59</f>
        <v>3.0294216874063386E-2</v>
      </c>
    </row>
    <row r="47" spans="2:31" ht="15" x14ac:dyDescent="0.2">
      <c r="B47" s="37" t="s">
        <v>126</v>
      </c>
      <c r="C47" s="40" t="s">
        <v>31</v>
      </c>
      <c r="D47" s="48" t="s">
        <v>22</v>
      </c>
      <c r="E47" s="85">
        <v>0.2283</v>
      </c>
      <c r="F47" s="12">
        <f>MATCH($D47,FAC_TOTALS_APTA!$A$2:$BO$2,)</f>
        <v>14</v>
      </c>
      <c r="G47" s="84">
        <f>VLOOKUP(G42,FAC_TOTALS_APTA!$A$4:$BO$120,$F47,FALSE)</f>
        <v>4.0368333046599698</v>
      </c>
      <c r="H47" s="84">
        <f>VLOOKUP(H42,FAC_TOTALS_APTA!$A$4:$BO$120,$F47,FALSE)</f>
        <v>2.8864564839388902</v>
      </c>
      <c r="I47" s="43">
        <f t="shared" si="9"/>
        <v>-0.28497010748329077</v>
      </c>
      <c r="J47" s="44" t="str">
        <f t="shared" si="10"/>
        <v>_log</v>
      </c>
      <c r="K47" s="44" t="str">
        <f t="shared" si="11"/>
        <v>GAS_PRICE_2018_log_FAC</v>
      </c>
      <c r="L47" s="12">
        <f>MATCH($K47,FAC_TOTALS_APTA!$A$2:$BM$2,)</f>
        <v>31</v>
      </c>
      <c r="M47" s="41">
        <f>IF(M42=0,0,VLOOKUP(M42,FAC_TOTALS_APTA!$A$4:$BO$120,$L47,FALSE))</f>
        <v>-6594412.4568833103</v>
      </c>
      <c r="N47" s="41">
        <f>IF(N42=0,0,VLOOKUP(N42,FAC_TOTALS_APTA!$A$4:$BO$120,$L47,FALSE))</f>
        <v>-9219962.0123977307</v>
      </c>
      <c r="O47" s="41">
        <f>IF(O42=0,0,VLOOKUP(O42,FAC_TOTALS_APTA!$A$4:$BO$120,$L47,FALSE))</f>
        <v>-46339510.660625704</v>
      </c>
      <c r="P47" s="41">
        <f>IF(P42=0,0,VLOOKUP(P42,FAC_TOTALS_APTA!$A$4:$BO$120,$L47,FALSE))</f>
        <v>-16739386.789462799</v>
      </c>
      <c r="Q47" s="41">
        <f>IF(Q42=0,0,VLOOKUP(Q42,FAC_TOTALS_APTA!$A$4:$BO$120,$L47,FALSE))</f>
        <v>11577129.256961901</v>
      </c>
      <c r="R47" s="41">
        <f>IF(R42=0,0,VLOOKUP(R42,FAC_TOTALS_APTA!$A$4:$BO$120,$L47,FALSE))</f>
        <v>13490136.775823999</v>
      </c>
      <c r="S47" s="41">
        <f>IF(S42=0,0,VLOOKUP(S42,FAC_TOTALS_APTA!$A$4:$BO$120,$L47,FALSE))</f>
        <v>0</v>
      </c>
      <c r="T47" s="41">
        <f>IF(T42=0,0,VLOOKUP(T42,FAC_TOTALS_APTA!$A$4:$BO$120,$L47,FALSE))</f>
        <v>0</v>
      </c>
      <c r="U47" s="41">
        <f>IF(U42=0,0,VLOOKUP(U42,FAC_TOTALS_APTA!$A$4:$BO$120,$L47,FALSE))</f>
        <v>0</v>
      </c>
      <c r="V47" s="41">
        <f>IF(V42=0,0,VLOOKUP(V42,FAC_TOTALS_APTA!$A$4:$BO$120,$L47,FALSE))</f>
        <v>0</v>
      </c>
      <c r="W47" s="41">
        <f>IF(W42=0,0,VLOOKUP(W42,FAC_TOTALS_APTA!$A$4:$BO$120,$L47,FALSE))</f>
        <v>0</v>
      </c>
      <c r="X47" s="41">
        <f>IF(X42=0,0,VLOOKUP(X42,FAC_TOTALS_APTA!$A$4:$BO$120,$L47,FALSE))</f>
        <v>0</v>
      </c>
      <c r="Y47" s="41">
        <f>IF(Y42=0,0,VLOOKUP(Y42,FAC_TOTALS_APTA!$A$4:$BO$120,$L47,FALSE))</f>
        <v>0</v>
      </c>
      <c r="Z47" s="41">
        <f>IF(Z42=0,0,VLOOKUP(Z42,FAC_TOTALS_APTA!$A$4:$BO$120,$L47,FALSE))</f>
        <v>0</v>
      </c>
      <c r="AA47" s="41">
        <f>IF(AA42=0,0,VLOOKUP(AA42,FAC_TOTALS_APTA!$A$4:$BO$120,$L47,FALSE))</f>
        <v>0</v>
      </c>
      <c r="AB47" s="41">
        <f>IF(AB42=0,0,VLOOKUP(AB42,FAC_TOTALS_APTA!$A$4:$BO$120,$L47,FALSE))</f>
        <v>0</v>
      </c>
      <c r="AC47" s="45">
        <f t="shared" si="12"/>
        <v>-53826005.886583656</v>
      </c>
      <c r="AD47" s="45">
        <f>AE47*G61</f>
        <v>-55419627.982092917</v>
      </c>
      <c r="AE47" s="46">
        <f>AC47/G59</f>
        <v>-6.1142562999611245E-2</v>
      </c>
    </row>
    <row r="48" spans="2:31" ht="15" x14ac:dyDescent="0.2">
      <c r="B48" s="37" t="s">
        <v>33</v>
      </c>
      <c r="C48" s="40"/>
      <c r="D48" s="12" t="s">
        <v>12</v>
      </c>
      <c r="E48" s="85">
        <v>5.7999999999999996E-3</v>
      </c>
      <c r="F48" s="12">
        <f>MATCH($D48,FAC_TOTALS_APTA!$A$2:$BO$2,)</f>
        <v>15</v>
      </c>
      <c r="G48" s="47">
        <f>VLOOKUP(G42,FAC_TOTALS_APTA!$A$4:$BO$120,$F48,FALSE)</f>
        <v>7.9261044714395297</v>
      </c>
      <c r="H48" s="47">
        <f>VLOOKUP(H42,FAC_TOTALS_APTA!$A$4:$BO$120,$F48,FALSE)</f>
        <v>7.0879691005438703</v>
      </c>
      <c r="I48" s="43">
        <f t="shared" si="9"/>
        <v>-0.10574366940478119</v>
      </c>
      <c r="J48" s="44" t="str">
        <f t="shared" si="10"/>
        <v/>
      </c>
      <c r="K48" s="44" t="str">
        <f t="shared" si="11"/>
        <v>PCT_HH_NO_VEH_FAC</v>
      </c>
      <c r="L48" s="12">
        <f>MATCH($K48,FAC_TOTALS_APTA!$A$2:$BM$2,)</f>
        <v>33</v>
      </c>
      <c r="M48" s="41">
        <f>IF(M42=0,0,VLOOKUP(M42,FAC_TOTALS_APTA!$A$4:$BO$120,$L48,FALSE))</f>
        <v>-677814.10352224601</v>
      </c>
      <c r="N48" s="41">
        <f>IF(N42=0,0,VLOOKUP(N42,FAC_TOTALS_APTA!$A$4:$BO$120,$L48,FALSE))</f>
        <v>-31332.662250168702</v>
      </c>
      <c r="O48" s="41">
        <f>IF(O42=0,0,VLOOKUP(O42,FAC_TOTALS_APTA!$A$4:$BO$120,$L48,FALSE))</f>
        <v>-1005642.29796735</v>
      </c>
      <c r="P48" s="41">
        <f>IF(P42=0,0,VLOOKUP(P42,FAC_TOTALS_APTA!$A$4:$BO$120,$L48,FALSE))</f>
        <v>-670649.55243024998</v>
      </c>
      <c r="Q48" s="41">
        <f>IF(Q42=0,0,VLOOKUP(Q42,FAC_TOTALS_APTA!$A$4:$BO$120,$L48,FALSE))</f>
        <v>-1278582.3643591399</v>
      </c>
      <c r="R48" s="41">
        <f>IF(R42=0,0,VLOOKUP(R42,FAC_TOTALS_APTA!$A$4:$BO$120,$L48,FALSE))</f>
        <v>-1056464.3814113601</v>
      </c>
      <c r="S48" s="41">
        <f>IF(S42=0,0,VLOOKUP(S42,FAC_TOTALS_APTA!$A$4:$BO$120,$L48,FALSE))</f>
        <v>0</v>
      </c>
      <c r="T48" s="41">
        <f>IF(T42=0,0,VLOOKUP(T42,FAC_TOTALS_APTA!$A$4:$BO$120,$L48,FALSE))</f>
        <v>0</v>
      </c>
      <c r="U48" s="41">
        <f>IF(U42=0,0,VLOOKUP(U42,FAC_TOTALS_APTA!$A$4:$BO$120,$L48,FALSE))</f>
        <v>0</v>
      </c>
      <c r="V48" s="41">
        <f>IF(V42=0,0,VLOOKUP(V42,FAC_TOTALS_APTA!$A$4:$BO$120,$L48,FALSE))</f>
        <v>0</v>
      </c>
      <c r="W48" s="41">
        <f>IF(W42=0,0,VLOOKUP(W42,FAC_TOTALS_APTA!$A$4:$BO$120,$L48,FALSE))</f>
        <v>0</v>
      </c>
      <c r="X48" s="41">
        <f>IF(X42=0,0,VLOOKUP(X42,FAC_TOTALS_APTA!$A$4:$BO$120,$L48,FALSE))</f>
        <v>0</v>
      </c>
      <c r="Y48" s="41">
        <f>IF(Y42=0,0,VLOOKUP(Y42,FAC_TOTALS_APTA!$A$4:$BO$120,$L48,FALSE))</f>
        <v>0</v>
      </c>
      <c r="Z48" s="41">
        <f>IF(Z42=0,0,VLOOKUP(Z42,FAC_TOTALS_APTA!$A$4:$BO$120,$L48,FALSE))</f>
        <v>0</v>
      </c>
      <c r="AA48" s="41">
        <f>IF(AA42=0,0,VLOOKUP(AA42,FAC_TOTALS_APTA!$A$4:$BO$120,$L48,FALSE))</f>
        <v>0</v>
      </c>
      <c r="AB48" s="41">
        <f>IF(AB42=0,0,VLOOKUP(AB42,FAC_TOTALS_APTA!$A$4:$BO$120,$L48,FALSE))</f>
        <v>0</v>
      </c>
      <c r="AC48" s="45">
        <f t="shared" si="12"/>
        <v>-4720485.3619405143</v>
      </c>
      <c r="AD48" s="45">
        <f>AE48*G61</f>
        <v>-4860244.3808461223</v>
      </c>
      <c r="AE48" s="46">
        <f>AC48/G59</f>
        <v>-5.3621398964534888E-3</v>
      </c>
    </row>
    <row r="49" spans="2:31" ht="15" x14ac:dyDescent="0.2">
      <c r="B49" s="37" t="s">
        <v>124</v>
      </c>
      <c r="C49" s="40"/>
      <c r="D49" s="12" t="s">
        <v>13</v>
      </c>
      <c r="E49" s="85">
        <v>7.3000000000000001E-3</v>
      </c>
      <c r="F49" s="12">
        <f>MATCH($D49,FAC_TOTALS_APTA!$A$2:$BO$2,)</f>
        <v>16</v>
      </c>
      <c r="G49" s="84">
        <f>VLOOKUP(G42,FAC_TOTALS_APTA!$A$4:$BO$120,$F49,FALSE)</f>
        <v>24.899509435806898</v>
      </c>
      <c r="H49" s="84">
        <f>VLOOKUP(H42,FAC_TOTALS_APTA!$A$4:$BO$120,$F49,FALSE)</f>
        <v>24.806038022324199</v>
      </c>
      <c r="I49" s="43">
        <f t="shared" si="9"/>
        <v>-3.7539459853085377E-3</v>
      </c>
      <c r="J49" s="44" t="str">
        <f t="shared" si="10"/>
        <v/>
      </c>
      <c r="K49" s="44" t="str">
        <f t="shared" si="11"/>
        <v>TSD_POP_PCT_FAC</v>
      </c>
      <c r="L49" s="12">
        <f>MATCH($K49,FAC_TOTALS_APTA!$A$2:$BM$2,)</f>
        <v>35</v>
      </c>
      <c r="M49" s="41">
        <f>IF(M42=0,0,VLOOKUP(M42,FAC_TOTALS_APTA!$A$4:$BO$120,$L49,FALSE))</f>
        <v>-1321479.1284431701</v>
      </c>
      <c r="N49" s="41">
        <f>IF(N42=0,0,VLOOKUP(N42,FAC_TOTALS_APTA!$A$4:$BO$120,$L49,FALSE))</f>
        <v>-612108.53930418496</v>
      </c>
      <c r="O49" s="41">
        <f>IF(O42=0,0,VLOOKUP(O42,FAC_TOTALS_APTA!$A$4:$BO$120,$L49,FALSE))</f>
        <v>-534961.20837503299</v>
      </c>
      <c r="P49" s="41">
        <f>IF(P42=0,0,VLOOKUP(P42,FAC_TOTALS_APTA!$A$4:$BO$120,$L49,FALSE))</f>
        <v>-606542.33038943296</v>
      </c>
      <c r="Q49" s="41">
        <f>IF(Q42=0,0,VLOOKUP(Q42,FAC_TOTALS_APTA!$A$4:$BO$120,$L49,FALSE))</f>
        <v>-811306.25024772703</v>
      </c>
      <c r="R49" s="41">
        <f>IF(R42=0,0,VLOOKUP(R42,FAC_TOTALS_APTA!$A$4:$BO$120,$L49,FALSE))</f>
        <v>-707483.77370932396</v>
      </c>
      <c r="S49" s="41">
        <f>IF(S42=0,0,VLOOKUP(S42,FAC_TOTALS_APTA!$A$4:$BO$120,$L49,FALSE))</f>
        <v>0</v>
      </c>
      <c r="T49" s="41">
        <f>IF(T42=0,0,VLOOKUP(T42,FAC_TOTALS_APTA!$A$4:$BO$120,$L49,FALSE))</f>
        <v>0</v>
      </c>
      <c r="U49" s="41">
        <f>IF(U42=0,0,VLOOKUP(U42,FAC_TOTALS_APTA!$A$4:$BO$120,$L49,FALSE))</f>
        <v>0</v>
      </c>
      <c r="V49" s="41">
        <f>IF(V42=0,0,VLOOKUP(V42,FAC_TOTALS_APTA!$A$4:$BO$120,$L49,FALSE))</f>
        <v>0</v>
      </c>
      <c r="W49" s="41">
        <f>IF(W42=0,0,VLOOKUP(W42,FAC_TOTALS_APTA!$A$4:$BO$120,$L49,FALSE))</f>
        <v>0</v>
      </c>
      <c r="X49" s="41">
        <f>IF(X42=0,0,VLOOKUP(X42,FAC_TOTALS_APTA!$A$4:$BO$120,$L49,FALSE))</f>
        <v>0</v>
      </c>
      <c r="Y49" s="41">
        <f>IF(Y42=0,0,VLOOKUP(Y42,FAC_TOTALS_APTA!$A$4:$BO$120,$L49,FALSE))</f>
        <v>0</v>
      </c>
      <c r="Z49" s="41">
        <f>IF(Z42=0,0,VLOOKUP(Z42,FAC_TOTALS_APTA!$A$4:$BO$120,$L49,FALSE))</f>
        <v>0</v>
      </c>
      <c r="AA49" s="41">
        <f>IF(AA42=0,0,VLOOKUP(AA42,FAC_TOTALS_APTA!$A$4:$BO$120,$L49,FALSE))</f>
        <v>0</v>
      </c>
      <c r="AB49" s="41">
        <f>IF(AB42=0,0,VLOOKUP(AB42,FAC_TOTALS_APTA!$A$4:$BO$120,$L49,FALSE))</f>
        <v>0</v>
      </c>
      <c r="AC49" s="45">
        <f t="shared" si="12"/>
        <v>-4593881.230468872</v>
      </c>
      <c r="AD49" s="45">
        <f>AE49*G61</f>
        <v>-4729891.8913461864</v>
      </c>
      <c r="AE49" s="46">
        <f>AC49/G59</f>
        <v>-5.218326493303593E-3</v>
      </c>
    </row>
    <row r="50" spans="2:31" ht="15" x14ac:dyDescent="0.2">
      <c r="B50" s="37" t="s">
        <v>119</v>
      </c>
      <c r="C50" s="40" t="s">
        <v>31</v>
      </c>
      <c r="D50" s="12" t="s">
        <v>21</v>
      </c>
      <c r="E50" s="85">
        <v>-0.25840000000000002</v>
      </c>
      <c r="F50" s="12">
        <f>MATCH($D50,FAC_TOTALS_APTA!$A$2:$BO$2,)</f>
        <v>17</v>
      </c>
      <c r="G50" s="41">
        <f>VLOOKUP(G42,FAC_TOTALS_APTA!$A$4:$BO$120,$F50,FALSE)</f>
        <v>28894.8243364011</v>
      </c>
      <c r="H50" s="41">
        <f>VLOOKUP(H42,FAC_TOTALS_APTA!$A$4:$BO$120,$F50,FALSE)</f>
        <v>31532.814814285601</v>
      </c>
      <c r="I50" s="43">
        <f t="shared" si="9"/>
        <v>9.1296297467405418E-2</v>
      </c>
      <c r="J50" s="44" t="str">
        <f t="shared" si="10"/>
        <v>_log</v>
      </c>
      <c r="K50" s="44" t="str">
        <f t="shared" si="11"/>
        <v>TOTAL_MED_INC_INDIV_2018_log_FAC</v>
      </c>
      <c r="L50" s="12">
        <f>MATCH($K50,FAC_TOTALS_APTA!$A$2:$BM$2,)</f>
        <v>37</v>
      </c>
      <c r="M50" s="41">
        <f>IF(M42=0,0,VLOOKUP(M42,FAC_TOTALS_APTA!$A$4:$BO$120,$L50,FALSE))</f>
        <v>-1126917.65914667</v>
      </c>
      <c r="N50" s="41">
        <f>IF(N42=0,0,VLOOKUP(N42,FAC_TOTALS_APTA!$A$4:$BO$120,$L50,FALSE))</f>
        <v>-860754.532846916</v>
      </c>
      <c r="O50" s="41">
        <f>IF(O42=0,0,VLOOKUP(O42,FAC_TOTALS_APTA!$A$4:$BO$120,$L50,FALSE))</f>
        <v>-8622411.3551319093</v>
      </c>
      <c r="P50" s="41">
        <f>IF(P42=0,0,VLOOKUP(P42,FAC_TOTALS_APTA!$A$4:$BO$120,$L50,FALSE))</f>
        <v>-5690542.62136102</v>
      </c>
      <c r="Q50" s="41">
        <f>IF(Q42=0,0,VLOOKUP(Q42,FAC_TOTALS_APTA!$A$4:$BO$120,$L50,FALSE))</f>
        <v>-1108302.3474642499</v>
      </c>
      <c r="R50" s="41">
        <f>IF(R42=0,0,VLOOKUP(R42,FAC_TOTALS_APTA!$A$4:$BO$120,$L50,FALSE))</f>
        <v>-2641477.0053735799</v>
      </c>
      <c r="S50" s="41">
        <f>IF(S42=0,0,VLOOKUP(S42,FAC_TOTALS_APTA!$A$4:$BO$120,$L50,FALSE))</f>
        <v>0</v>
      </c>
      <c r="T50" s="41">
        <f>IF(T42=0,0,VLOOKUP(T42,FAC_TOTALS_APTA!$A$4:$BO$120,$L50,FALSE))</f>
        <v>0</v>
      </c>
      <c r="U50" s="41">
        <f>IF(U42=0,0,VLOOKUP(U42,FAC_TOTALS_APTA!$A$4:$BO$120,$L50,FALSE))</f>
        <v>0</v>
      </c>
      <c r="V50" s="41">
        <f>IF(V42=0,0,VLOOKUP(V42,FAC_TOTALS_APTA!$A$4:$BO$120,$L50,FALSE))</f>
        <v>0</v>
      </c>
      <c r="W50" s="41">
        <f>IF(W42=0,0,VLOOKUP(W42,FAC_TOTALS_APTA!$A$4:$BO$120,$L50,FALSE))</f>
        <v>0</v>
      </c>
      <c r="X50" s="41">
        <f>IF(X42=0,0,VLOOKUP(X42,FAC_TOTALS_APTA!$A$4:$BO$120,$L50,FALSE))</f>
        <v>0</v>
      </c>
      <c r="Y50" s="41">
        <f>IF(Y42=0,0,VLOOKUP(Y42,FAC_TOTALS_APTA!$A$4:$BO$120,$L50,FALSE))</f>
        <v>0</v>
      </c>
      <c r="Z50" s="41">
        <f>IF(Z42=0,0,VLOOKUP(Z42,FAC_TOTALS_APTA!$A$4:$BO$120,$L50,FALSE))</f>
        <v>0</v>
      </c>
      <c r="AA50" s="41">
        <f>IF(AA42=0,0,VLOOKUP(AA42,FAC_TOTALS_APTA!$A$4:$BO$120,$L50,FALSE))</f>
        <v>0</v>
      </c>
      <c r="AB50" s="41">
        <f>IF(AB42=0,0,VLOOKUP(AB42,FAC_TOTALS_APTA!$A$4:$BO$120,$L50,FALSE))</f>
        <v>0</v>
      </c>
      <c r="AC50" s="45">
        <f t="shared" si="12"/>
        <v>-20050405.521324344</v>
      </c>
      <c r="AD50" s="45">
        <f>AE50*G61</f>
        <v>-20644036.215937477</v>
      </c>
      <c r="AE50" s="46">
        <f>AC50/G59</f>
        <v>-2.2775852723281767E-2</v>
      </c>
    </row>
    <row r="51" spans="2:31" ht="15" x14ac:dyDescent="0.2">
      <c r="B51" s="37" t="s">
        <v>120</v>
      </c>
      <c r="C51" s="40"/>
      <c r="D51" s="12" t="s">
        <v>73</v>
      </c>
      <c r="E51" s="85">
        <v>-1.38E-2</v>
      </c>
      <c r="F51" s="12">
        <f>MATCH($D51,FAC_TOTALS_APTA!$A$2:$BO$2,)</f>
        <v>18</v>
      </c>
      <c r="G51" s="47">
        <f>VLOOKUP(G42,FAC_TOTALS_APTA!$A$4:$BO$120,$F51,FALSE)</f>
        <v>4.2817255790435702</v>
      </c>
      <c r="H51" s="47">
        <f>VLOOKUP(H42,FAC_TOTALS_APTA!$A$4:$BO$120,$F51,FALSE)</f>
        <v>5.5432053042089198</v>
      </c>
      <c r="I51" s="43">
        <f t="shared" si="9"/>
        <v>0.29461947102344022</v>
      </c>
      <c r="J51" s="44" t="str">
        <f t="shared" si="10"/>
        <v/>
      </c>
      <c r="K51" s="44" t="str">
        <f t="shared" si="11"/>
        <v>JTW_HOME_PCT_FAC</v>
      </c>
      <c r="L51" s="12">
        <f>MATCH($K51,FAC_TOTALS_APTA!$A$2:$BM$2,)</f>
        <v>39</v>
      </c>
      <c r="M51" s="41">
        <f>IF(M42=0,0,VLOOKUP(M42,FAC_TOTALS_APTA!$A$4:$BO$120,$L51,FALSE))</f>
        <v>-640319.79402186198</v>
      </c>
      <c r="N51" s="41">
        <f>IF(N42=0,0,VLOOKUP(N42,FAC_TOTALS_APTA!$A$4:$BO$120,$L51,FALSE))</f>
        <v>-1151105.82465587</v>
      </c>
      <c r="O51" s="41">
        <f>IF(O42=0,0,VLOOKUP(O42,FAC_TOTALS_APTA!$A$4:$BO$120,$L51,FALSE))</f>
        <v>-2056143.8357573701</v>
      </c>
      <c r="P51" s="41">
        <f>IF(P42=0,0,VLOOKUP(P42,FAC_TOTALS_APTA!$A$4:$BO$120,$L51,FALSE))</f>
        <v>-5962096.1660194304</v>
      </c>
      <c r="Q51" s="41">
        <f>IF(Q42=0,0,VLOOKUP(Q42,FAC_TOTALS_APTA!$A$4:$BO$120,$L51,FALSE))</f>
        <v>-2341791.2394666602</v>
      </c>
      <c r="R51" s="41">
        <f>IF(R42=0,0,VLOOKUP(R42,FAC_TOTALS_APTA!$A$4:$BO$120,$L51,FALSE))</f>
        <v>-3050274.7269165399</v>
      </c>
      <c r="S51" s="41">
        <f>IF(S42=0,0,VLOOKUP(S42,FAC_TOTALS_APTA!$A$4:$BO$120,$L51,FALSE))</f>
        <v>0</v>
      </c>
      <c r="T51" s="41">
        <f>IF(T42=0,0,VLOOKUP(T42,FAC_TOTALS_APTA!$A$4:$BO$120,$L51,FALSE))</f>
        <v>0</v>
      </c>
      <c r="U51" s="41">
        <f>IF(U42=0,0,VLOOKUP(U42,FAC_TOTALS_APTA!$A$4:$BO$120,$L51,FALSE))</f>
        <v>0</v>
      </c>
      <c r="V51" s="41">
        <f>IF(V42=0,0,VLOOKUP(V42,FAC_TOTALS_APTA!$A$4:$BO$120,$L51,FALSE))</f>
        <v>0</v>
      </c>
      <c r="W51" s="41">
        <f>IF(W42=0,0,VLOOKUP(W42,FAC_TOTALS_APTA!$A$4:$BO$120,$L51,FALSE))</f>
        <v>0</v>
      </c>
      <c r="X51" s="41">
        <f>IF(X42=0,0,VLOOKUP(X42,FAC_TOTALS_APTA!$A$4:$BO$120,$L51,FALSE))</f>
        <v>0</v>
      </c>
      <c r="Y51" s="41">
        <f>IF(Y42=0,0,VLOOKUP(Y42,FAC_TOTALS_APTA!$A$4:$BO$120,$L51,FALSE))</f>
        <v>0</v>
      </c>
      <c r="Z51" s="41">
        <f>IF(Z42=0,0,VLOOKUP(Z42,FAC_TOTALS_APTA!$A$4:$BO$120,$L51,FALSE))</f>
        <v>0</v>
      </c>
      <c r="AA51" s="41">
        <f>IF(AA42=0,0,VLOOKUP(AA42,FAC_TOTALS_APTA!$A$4:$BO$120,$L51,FALSE))</f>
        <v>0</v>
      </c>
      <c r="AB51" s="41">
        <f>IF(AB42=0,0,VLOOKUP(AB42,FAC_TOTALS_APTA!$A$4:$BO$120,$L51,FALSE))</f>
        <v>0</v>
      </c>
      <c r="AC51" s="45">
        <f t="shared" si="12"/>
        <v>-15201731.586837733</v>
      </c>
      <c r="AD51" s="45">
        <f>AE51*G61</f>
        <v>-15651807.994101385</v>
      </c>
      <c r="AE51" s="46">
        <f>AC51/G59</f>
        <v>-1.7268099609878004E-2</v>
      </c>
    </row>
    <row r="52" spans="2:31" ht="15" x14ac:dyDescent="0.2">
      <c r="B52" s="37" t="s">
        <v>121</v>
      </c>
      <c r="C52" s="40"/>
      <c r="D52" s="12" t="s">
        <v>74</v>
      </c>
      <c r="E52" s="85">
        <v>-0.17100000000000001</v>
      </c>
      <c r="F52" s="12">
        <f>MATCH($D52,FAC_TOTALS_APTA!$A$2:$BO$2,)</f>
        <v>19</v>
      </c>
      <c r="G52" s="47">
        <f>VLOOKUP(G42,FAC_TOTALS_APTA!$A$4:$BO$120,$F52,FALSE)</f>
        <v>0</v>
      </c>
      <c r="H52" s="47">
        <f>VLOOKUP(H42,FAC_TOTALS_APTA!$A$4:$BO$120,$F52,FALSE)</f>
        <v>3.7500741197496801</v>
      </c>
      <c r="I52" s="43" t="str">
        <f t="shared" si="9"/>
        <v>-</v>
      </c>
      <c r="J52" s="44" t="str">
        <f t="shared" si="10"/>
        <v/>
      </c>
      <c r="K52" s="44" t="str">
        <f t="shared" si="11"/>
        <v>YEARS_SINCE_TNC_BUS_FAC</v>
      </c>
      <c r="L52" s="12">
        <f>MATCH($K52,FAC_TOTALS_APTA!$A$2:$BM$2,)</f>
        <v>41</v>
      </c>
      <c r="M52" s="41">
        <f>IF(M42=0,0,VLOOKUP(M42,FAC_TOTALS_APTA!$A$4:$BO$120,$L52,FALSE))</f>
        <v>0</v>
      </c>
      <c r="N52" s="41">
        <f>IF(N42=0,0,VLOOKUP(N42,FAC_TOTALS_APTA!$A$4:$BO$120,$L52,FALSE))</f>
        <v>-2266705.83030474</v>
      </c>
      <c r="O52" s="41">
        <f>IF(O42=0,0,VLOOKUP(O42,FAC_TOTALS_APTA!$A$4:$BO$120,$L52,FALSE))</f>
        <v>-12026000.8889725</v>
      </c>
      <c r="P52" s="41">
        <f>IF(P42=0,0,VLOOKUP(P42,FAC_TOTALS_APTA!$A$4:$BO$120,$L52,FALSE))</f>
        <v>-13457110.772321001</v>
      </c>
      <c r="Q52" s="41">
        <f>IF(Q42=0,0,VLOOKUP(Q42,FAC_TOTALS_APTA!$A$4:$BO$120,$L52,FALSE))</f>
        <v>-12923310.4015883</v>
      </c>
      <c r="R52" s="41">
        <f>IF(R42=0,0,VLOOKUP(R42,FAC_TOTALS_APTA!$A$4:$BO$120,$L52,FALSE))</f>
        <v>-13298786.340250099</v>
      </c>
      <c r="S52" s="41">
        <f>IF(S42=0,0,VLOOKUP(S42,FAC_TOTALS_APTA!$A$4:$BO$120,$L52,FALSE))</f>
        <v>0</v>
      </c>
      <c r="T52" s="41">
        <f>IF(T42=0,0,VLOOKUP(T42,FAC_TOTALS_APTA!$A$4:$BO$120,$L52,FALSE))</f>
        <v>0</v>
      </c>
      <c r="U52" s="41">
        <f>IF(U42=0,0,VLOOKUP(U42,FAC_TOTALS_APTA!$A$4:$BO$120,$L52,FALSE))</f>
        <v>0</v>
      </c>
      <c r="V52" s="41">
        <f>IF(V42=0,0,VLOOKUP(V42,FAC_TOTALS_APTA!$A$4:$BO$120,$L52,FALSE))</f>
        <v>0</v>
      </c>
      <c r="W52" s="41">
        <f>IF(W42=0,0,VLOOKUP(W42,FAC_TOTALS_APTA!$A$4:$BO$120,$L52,FALSE))</f>
        <v>0</v>
      </c>
      <c r="X52" s="41">
        <f>IF(X42=0,0,VLOOKUP(X42,FAC_TOTALS_APTA!$A$4:$BO$120,$L52,FALSE))</f>
        <v>0</v>
      </c>
      <c r="Y52" s="41">
        <f>IF(Y42=0,0,VLOOKUP(Y42,FAC_TOTALS_APTA!$A$4:$BO$120,$L52,FALSE))</f>
        <v>0</v>
      </c>
      <c r="Z52" s="41">
        <f>IF(Z42=0,0,VLOOKUP(Z42,FAC_TOTALS_APTA!$A$4:$BO$120,$L52,FALSE))</f>
        <v>0</v>
      </c>
      <c r="AA52" s="41">
        <f>IF(AA42=0,0,VLOOKUP(AA42,FAC_TOTALS_APTA!$A$4:$BO$120,$L52,FALSE))</f>
        <v>0</v>
      </c>
      <c r="AB52" s="41">
        <f>IF(AB42=0,0,VLOOKUP(AB42,FAC_TOTALS_APTA!$A$4:$BO$120,$L52,FALSE))</f>
        <v>0</v>
      </c>
      <c r="AC52" s="45">
        <f t="shared" si="12"/>
        <v>-53971914.233436637</v>
      </c>
      <c r="AD52" s="45">
        <f>AE52*G61</f>
        <v>-55569856.225279167</v>
      </c>
      <c r="AE52" s="46">
        <f>AC52/G59</f>
        <v>-6.1308304635883222E-2</v>
      </c>
    </row>
    <row r="53" spans="2:31" ht="15.75" hidden="1" customHeight="1" x14ac:dyDescent="0.2">
      <c r="B53" s="37" t="s">
        <v>121</v>
      </c>
      <c r="C53" s="40"/>
      <c r="D53" s="12" t="s">
        <v>75</v>
      </c>
      <c r="E53" s="85">
        <v>-5.0000000000000001E-3</v>
      </c>
      <c r="F53" s="12">
        <f>MATCH($D53,FAC_TOTALS_APTA!$A$2:$BO$2,)</f>
        <v>20</v>
      </c>
      <c r="G53" s="47">
        <f>VLOOKUP(G42,FAC_TOTALS_APTA!$A$4:$BO$120,$F53,FALSE)</f>
        <v>0</v>
      </c>
      <c r="H53" s="47">
        <f>VLOOKUP(H42,FAC_TOTALS_APTA!$A$4:$BO$120,$F53,FALSE)</f>
        <v>0</v>
      </c>
      <c r="I53" s="43" t="str">
        <f t="shared" si="9"/>
        <v>-</v>
      </c>
      <c r="J53" s="44" t="str">
        <f t="shared" si="10"/>
        <v/>
      </c>
      <c r="K53" s="44" t="str">
        <f t="shared" si="11"/>
        <v>YEARS_SINCE_TNC_RAIL_FAC</v>
      </c>
      <c r="L53" s="12">
        <f>MATCH($K53,FAC_TOTALS_APTA!$A$2:$BM$2,)</f>
        <v>43</v>
      </c>
      <c r="M53" s="41">
        <f>IF(M42=0,0,VLOOKUP(M42,FAC_TOTALS_APTA!$A$4:$BO$120,$L53,FALSE))</f>
        <v>0</v>
      </c>
      <c r="N53" s="41">
        <f>IF(N42=0,0,VLOOKUP(N42,FAC_TOTALS_APTA!$A$4:$BO$120,$L53,FALSE))</f>
        <v>0</v>
      </c>
      <c r="O53" s="41">
        <f>IF(O42=0,0,VLOOKUP(O42,FAC_TOTALS_APTA!$A$4:$BO$120,$L53,FALSE))</f>
        <v>0</v>
      </c>
      <c r="P53" s="41">
        <f>IF(P42=0,0,VLOOKUP(P42,FAC_TOTALS_APTA!$A$4:$BO$120,$L53,FALSE))</f>
        <v>0</v>
      </c>
      <c r="Q53" s="41">
        <f>IF(Q42=0,0,VLOOKUP(Q42,FAC_TOTALS_APTA!$A$4:$BO$120,$L53,FALSE))</f>
        <v>0</v>
      </c>
      <c r="R53" s="41">
        <f>IF(R42=0,0,VLOOKUP(R42,FAC_TOTALS_APTA!$A$4:$BO$120,$L53,FALSE))</f>
        <v>0</v>
      </c>
      <c r="S53" s="41">
        <f>IF(S42=0,0,VLOOKUP(S42,FAC_TOTALS_APTA!$A$4:$BO$120,$L53,FALSE))</f>
        <v>0</v>
      </c>
      <c r="T53" s="41">
        <f>IF(T42=0,0,VLOOKUP(T42,FAC_TOTALS_APTA!$A$4:$BO$120,$L53,FALSE))</f>
        <v>0</v>
      </c>
      <c r="U53" s="41">
        <f>IF(U42=0,0,VLOOKUP(U42,FAC_TOTALS_APTA!$A$4:$BO$120,$L53,FALSE))</f>
        <v>0</v>
      </c>
      <c r="V53" s="41">
        <f>IF(V42=0,0,VLOOKUP(V42,FAC_TOTALS_APTA!$A$4:$BO$120,$L53,FALSE))</f>
        <v>0</v>
      </c>
      <c r="W53" s="41">
        <f>IF(W42=0,0,VLOOKUP(W42,FAC_TOTALS_APTA!$A$4:$BO$120,$L53,FALSE))</f>
        <v>0</v>
      </c>
      <c r="X53" s="41">
        <f>IF(X42=0,0,VLOOKUP(X42,FAC_TOTALS_APTA!$A$4:$BO$120,$L53,FALSE))</f>
        <v>0</v>
      </c>
      <c r="Y53" s="41">
        <f>IF(Y42=0,0,VLOOKUP(Y42,FAC_TOTALS_APTA!$A$4:$BO$120,$L53,FALSE))</f>
        <v>0</v>
      </c>
      <c r="Z53" s="41">
        <f>IF(Z42=0,0,VLOOKUP(Z42,FAC_TOTALS_APTA!$A$4:$BO$120,$L53,FALSE))</f>
        <v>0</v>
      </c>
      <c r="AA53" s="41">
        <f>IF(AA42=0,0,VLOOKUP(AA42,FAC_TOTALS_APTA!$A$4:$BO$120,$L53,FALSE))</f>
        <v>0</v>
      </c>
      <c r="AB53" s="41">
        <f>IF(AB42=0,0,VLOOKUP(AB42,FAC_TOTALS_APTA!$A$4:$BO$120,$L53,FALSE))</f>
        <v>0</v>
      </c>
      <c r="AC53" s="45">
        <f t="shared" si="12"/>
        <v>0</v>
      </c>
      <c r="AD53" s="45">
        <f>AE53*G61</f>
        <v>0</v>
      </c>
      <c r="AE53" s="46">
        <f>AC53/G59</f>
        <v>0</v>
      </c>
    </row>
    <row r="54" spans="2:31" ht="15" x14ac:dyDescent="0.2">
      <c r="B54" s="37" t="s">
        <v>122</v>
      </c>
      <c r="C54" s="40"/>
      <c r="D54" s="12" t="s">
        <v>109</v>
      </c>
      <c r="E54" s="85">
        <v>2.1659999999999999E-5</v>
      </c>
      <c r="F54" s="12">
        <f>MATCH($D54,FAC_TOTALS_APTA!$A$2:$BO$2,)</f>
        <v>21</v>
      </c>
      <c r="G54" s="47">
        <f>VLOOKUP(G42,FAC_TOTALS_APTA!$A$4:$BO$120,$F54,FALSE)</f>
        <v>9.5634179739999201E-2</v>
      </c>
      <c r="H54" s="47">
        <f>VLOOKUP(H42,FAC_TOTALS_APTA!$A$4:$BO$120,$F54,FALSE)</f>
        <v>0.80823387664780699</v>
      </c>
      <c r="I54" s="43">
        <f t="shared" si="9"/>
        <v>7.4513076689229081</v>
      </c>
      <c r="J54" s="44" t="str">
        <f t="shared" si="10"/>
        <v/>
      </c>
      <c r="K54" s="44" t="str">
        <f t="shared" si="11"/>
        <v>BIKE_SHARE_FAC</v>
      </c>
      <c r="L54" s="12">
        <f>MATCH($K54,FAC_TOTALS_APTA!$A$2:$BM$2,)</f>
        <v>45</v>
      </c>
      <c r="M54" s="41">
        <f>IF(M42=0,0,VLOOKUP(M42,FAC_TOTALS_APTA!$A$4:$BO$120,$L54,FALSE))</f>
        <v>1099.11306442613</v>
      </c>
      <c r="N54" s="41">
        <f>IF(N42=0,0,VLOOKUP(N42,FAC_TOTALS_APTA!$A$4:$BO$120,$L54,FALSE))</f>
        <v>1094.85020556258</v>
      </c>
      <c r="O54" s="41">
        <f>IF(O42=0,0,VLOOKUP(O42,FAC_TOTALS_APTA!$A$4:$BO$120,$L54,FALSE))</f>
        <v>4152.2782930153899</v>
      </c>
      <c r="P54" s="41">
        <f>IF(P42=0,0,VLOOKUP(P42,FAC_TOTALS_APTA!$A$4:$BO$120,$L54,FALSE))</f>
        <v>2849.6958885103199</v>
      </c>
      <c r="Q54" s="41">
        <f>IF(Q42=0,0,VLOOKUP(Q42,FAC_TOTALS_APTA!$A$4:$BO$120,$L54,FALSE))</f>
        <v>2103.96937006195</v>
      </c>
      <c r="R54" s="41">
        <f>IF(R42=0,0,VLOOKUP(R42,FAC_TOTALS_APTA!$A$4:$BO$120,$L54,FALSE))</f>
        <v>2002.4560972926599</v>
      </c>
      <c r="S54" s="41">
        <f>IF(S42=0,0,VLOOKUP(S42,FAC_TOTALS_APTA!$A$4:$BO$120,$L54,FALSE))</f>
        <v>0</v>
      </c>
      <c r="T54" s="41">
        <f>IF(T42=0,0,VLOOKUP(T42,FAC_TOTALS_APTA!$A$4:$BO$120,$L54,FALSE))</f>
        <v>0</v>
      </c>
      <c r="U54" s="41">
        <f>IF(U42=0,0,VLOOKUP(U42,FAC_TOTALS_APTA!$A$4:$BO$120,$L54,FALSE))</f>
        <v>0</v>
      </c>
      <c r="V54" s="41">
        <f>IF(V42=0,0,VLOOKUP(V42,FAC_TOTALS_APTA!$A$4:$BO$120,$L54,FALSE))</f>
        <v>0</v>
      </c>
      <c r="W54" s="41">
        <f>IF(W42=0,0,VLOOKUP(W42,FAC_TOTALS_APTA!$A$4:$BO$120,$L54,FALSE))</f>
        <v>0</v>
      </c>
      <c r="X54" s="41">
        <f>IF(X42=0,0,VLOOKUP(X42,FAC_TOTALS_APTA!$A$4:$BO$120,$L54,FALSE))</f>
        <v>0</v>
      </c>
      <c r="Y54" s="41">
        <f>IF(Y42=0,0,VLOOKUP(Y42,FAC_TOTALS_APTA!$A$4:$BO$120,$L54,FALSE))</f>
        <v>0</v>
      </c>
      <c r="Z54" s="41">
        <f>IF(Z42=0,0,VLOOKUP(Z42,FAC_TOTALS_APTA!$A$4:$BO$120,$L54,FALSE))</f>
        <v>0</v>
      </c>
      <c r="AA54" s="41">
        <f>IF(AA42=0,0,VLOOKUP(AA42,FAC_TOTALS_APTA!$A$4:$BO$120,$L54,FALSE))</f>
        <v>0</v>
      </c>
      <c r="AB54" s="41">
        <f>IF(AB42=0,0,VLOOKUP(AB42,FAC_TOTALS_APTA!$A$4:$BO$120,$L54,FALSE))</f>
        <v>0</v>
      </c>
      <c r="AC54" s="45">
        <f t="shared" si="12"/>
        <v>13302.362918869028</v>
      </c>
      <c r="AD54" s="45">
        <f>AE54*G61</f>
        <v>13696.204875388352</v>
      </c>
      <c r="AE54" s="46">
        <f>AC54/G59</f>
        <v>1.5110550177630223E-5</v>
      </c>
    </row>
    <row r="55" spans="2:31" ht="15" x14ac:dyDescent="0.2">
      <c r="B55" s="16" t="s">
        <v>123</v>
      </c>
      <c r="C55" s="39"/>
      <c r="D55" s="13" t="s">
        <v>110</v>
      </c>
      <c r="E55" s="86">
        <v>-3.6900000000000002E-2</v>
      </c>
      <c r="F55" s="13">
        <f>MATCH($D55,FAC_TOTALS_APTA!$A$2:$BO$2,)</f>
        <v>22</v>
      </c>
      <c r="G55" s="50">
        <f>VLOOKUP(G42,FAC_TOTALS_APTA!$A$4:$BO$120,$F55,FALSE)</f>
        <v>0</v>
      </c>
      <c r="H55" s="50">
        <f>VLOOKUP(H42,FAC_TOTALS_APTA!$A$4:$BO$120,$F55,FALSE)</f>
        <v>0.40170199484588898</v>
      </c>
      <c r="I55" s="51" t="str">
        <f t="shared" si="9"/>
        <v>-</v>
      </c>
      <c r="J55" s="52" t="str">
        <f t="shared" si="10"/>
        <v/>
      </c>
      <c r="K55" s="52" t="str">
        <f t="shared" si="11"/>
        <v>scooter_flag_FAC</v>
      </c>
      <c r="L55" s="13">
        <f>MATCH($K55,FAC_TOTALS_APTA!$A$2:$BM$2,)</f>
        <v>47</v>
      </c>
      <c r="M55" s="53">
        <f>IF(M42=0,0,VLOOKUP(M42,FAC_TOTALS_APTA!$A$4:$BO$120,$L55,FALSE))</f>
        <v>0</v>
      </c>
      <c r="N55" s="53">
        <f>IF(N42=0,0,VLOOKUP(N42,FAC_TOTALS_APTA!$A$4:$BO$120,$L55,FALSE))</f>
        <v>0</v>
      </c>
      <c r="O55" s="53">
        <f>IF(O42=0,0,VLOOKUP(O42,FAC_TOTALS_APTA!$A$4:$BO$120,$L55,FALSE))</f>
        <v>0</v>
      </c>
      <c r="P55" s="53">
        <f>IF(P42=0,0,VLOOKUP(P42,FAC_TOTALS_APTA!$A$4:$BO$120,$L55,FALSE))</f>
        <v>0</v>
      </c>
      <c r="Q55" s="53">
        <f>IF(Q42=0,0,VLOOKUP(Q42,FAC_TOTALS_APTA!$A$4:$BO$120,$L55,FALSE))</f>
        <v>0</v>
      </c>
      <c r="R55" s="53">
        <f>IF(R42=0,0,VLOOKUP(R42,FAC_TOTALS_APTA!$A$4:$BO$120,$L55,FALSE))</f>
        <v>-11604010.065201201</v>
      </c>
      <c r="S55" s="53">
        <f>IF(S42=0,0,VLOOKUP(S42,FAC_TOTALS_APTA!$A$4:$BO$120,$L55,FALSE))</f>
        <v>0</v>
      </c>
      <c r="T55" s="53">
        <f>IF(T42=0,0,VLOOKUP(T42,FAC_TOTALS_APTA!$A$4:$BO$120,$L55,FALSE))</f>
        <v>0</v>
      </c>
      <c r="U55" s="53">
        <f>IF(U42=0,0,VLOOKUP(U42,FAC_TOTALS_APTA!$A$4:$BO$120,$L55,FALSE))</f>
        <v>0</v>
      </c>
      <c r="V55" s="53">
        <f>IF(V42=0,0,VLOOKUP(V42,FAC_TOTALS_APTA!$A$4:$BO$120,$L55,FALSE))</f>
        <v>0</v>
      </c>
      <c r="W55" s="53">
        <f>IF(W42=0,0,VLOOKUP(W42,FAC_TOTALS_APTA!$A$4:$BO$120,$L55,FALSE))</f>
        <v>0</v>
      </c>
      <c r="X55" s="53">
        <f>IF(X42=0,0,VLOOKUP(X42,FAC_TOTALS_APTA!$A$4:$BO$120,$L55,FALSE))</f>
        <v>0</v>
      </c>
      <c r="Y55" s="53">
        <f>IF(Y42=0,0,VLOOKUP(Y42,FAC_TOTALS_APTA!$A$4:$BO$120,$L55,FALSE))</f>
        <v>0</v>
      </c>
      <c r="Z55" s="53">
        <f>IF(Z42=0,0,VLOOKUP(Z42,FAC_TOTALS_APTA!$A$4:$BO$120,$L55,FALSE))</f>
        <v>0</v>
      </c>
      <c r="AA55" s="53">
        <f>IF(AA42=0,0,VLOOKUP(AA42,FAC_TOTALS_APTA!$A$4:$BO$120,$L55,FALSE))</f>
        <v>0</v>
      </c>
      <c r="AB55" s="53">
        <f>IF(AB42=0,0,VLOOKUP(AB42,FAC_TOTALS_APTA!$A$4:$BO$120,$L55,FALSE))</f>
        <v>0</v>
      </c>
      <c r="AC55" s="54">
        <f t="shared" si="12"/>
        <v>-11604010.065201201</v>
      </c>
      <c r="AD55" s="54">
        <f>AE55*G61</f>
        <v>-11947569.029531226</v>
      </c>
      <c r="AE55" s="55">
        <f>AC55/G59</f>
        <v>-1.3181340595002849E-2</v>
      </c>
    </row>
    <row r="56" spans="2:31" ht="15" x14ac:dyDescent="0.2">
      <c r="B56" s="56" t="s">
        <v>131</v>
      </c>
      <c r="C56" s="57"/>
      <c r="D56" s="56" t="s">
        <v>118</v>
      </c>
      <c r="E56" s="58"/>
      <c r="F56" s="59"/>
      <c r="G56" s="60"/>
      <c r="H56" s="60"/>
      <c r="I56" s="61"/>
      <c r="J56" s="62"/>
      <c r="K56" s="62" t="str">
        <f t="shared" ref="K56" si="13">CONCATENATE(D56,J56,"_FAC")</f>
        <v>New_Reporter_FAC</v>
      </c>
      <c r="L56" s="59">
        <f>MATCH($K56,FAC_TOTALS_APTA!$A$2:$BM$2,)</f>
        <v>58</v>
      </c>
      <c r="M56" s="60">
        <f>IF(M42=0,0,VLOOKUP(M42,FAC_TOTALS_APTA!$A$4:$BO$120,$L56,FALSE))</f>
        <v>0</v>
      </c>
      <c r="N56" s="60">
        <f>IF(N42=0,0,VLOOKUP(N42,FAC_TOTALS_APTA!$A$4:$BO$120,$L56,FALSE))</f>
        <v>0</v>
      </c>
      <c r="O56" s="60">
        <f>IF(O42=0,0,VLOOKUP(O42,FAC_TOTALS_APTA!$A$4:$BO$120,$L56,FALSE))</f>
        <v>0</v>
      </c>
      <c r="P56" s="60">
        <f>IF(P42=0,0,VLOOKUP(P42,FAC_TOTALS_APTA!$A$4:$BO$120,$L56,FALSE))</f>
        <v>0</v>
      </c>
      <c r="Q56" s="60">
        <f>IF(Q42=0,0,VLOOKUP(Q42,FAC_TOTALS_APTA!$A$4:$BO$120,$L56,FALSE))</f>
        <v>0</v>
      </c>
      <c r="R56" s="60">
        <f>IF(R42=0,0,VLOOKUP(R42,FAC_TOTALS_APTA!$A$4:$BO$120,$L56,FALSE))</f>
        <v>0</v>
      </c>
      <c r="S56" s="60">
        <f>IF(S42=0,0,VLOOKUP(S42,FAC_TOTALS_APTA!$A$4:$BO$120,$L56,FALSE))</f>
        <v>0</v>
      </c>
      <c r="T56" s="60">
        <f>IF(T42=0,0,VLOOKUP(T42,FAC_TOTALS_APTA!$A$4:$BO$120,$L56,FALSE))</f>
        <v>0</v>
      </c>
      <c r="U56" s="60">
        <f>IF(U42=0,0,VLOOKUP(U42,FAC_TOTALS_APTA!$A$4:$BO$120,$L56,FALSE))</f>
        <v>0</v>
      </c>
      <c r="V56" s="60">
        <f>IF(V42=0,0,VLOOKUP(V42,FAC_TOTALS_APTA!$A$4:$BO$120,$L56,FALSE))</f>
        <v>0</v>
      </c>
      <c r="W56" s="60">
        <f>IF(W42=0,0,VLOOKUP(W42,FAC_TOTALS_APTA!$A$4:$BO$120,$L56,FALSE))</f>
        <v>0</v>
      </c>
      <c r="X56" s="60">
        <f>IF(X42=0,0,VLOOKUP(X42,FAC_TOTALS_APTA!$A$4:$BO$120,$L56,FALSE))</f>
        <v>0</v>
      </c>
      <c r="Y56" s="60">
        <f>IF(Y42=0,0,VLOOKUP(Y42,FAC_TOTALS_APTA!$A$4:$BO$120,$L56,FALSE))</f>
        <v>0</v>
      </c>
      <c r="Z56" s="60">
        <f>IF(Z42=0,0,VLOOKUP(Z42,FAC_TOTALS_APTA!$A$4:$BO$120,$L56,FALSE))</f>
        <v>0</v>
      </c>
      <c r="AA56" s="60">
        <f>IF(AA42=0,0,VLOOKUP(AA42,FAC_TOTALS_APTA!$A$4:$BO$120,$L56,FALSE))</f>
        <v>0</v>
      </c>
      <c r="AB56" s="60">
        <f>IF(AB42=0,0,VLOOKUP(AB42,FAC_TOTALS_APTA!$A$4:$BO$120,$L56,FALSE))</f>
        <v>0</v>
      </c>
      <c r="AC56" s="63">
        <f>SUM(M56:AB56)</f>
        <v>0</v>
      </c>
      <c r="AD56" s="63">
        <f>AC56</f>
        <v>0</v>
      </c>
      <c r="AE56" s="64">
        <f>AC56/G61</f>
        <v>0</v>
      </c>
    </row>
    <row r="57" spans="2:31" ht="15.75" hidden="1" customHeight="1" x14ac:dyDescent="0.2">
      <c r="B57" s="37"/>
      <c r="C57" s="12"/>
      <c r="D57" s="12"/>
      <c r="E57" s="12"/>
      <c r="F57" s="12"/>
      <c r="G57" s="12"/>
      <c r="H57" s="12"/>
      <c r="I57" s="6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45"/>
      <c r="AE57" s="12"/>
    </row>
    <row r="58" spans="2:31" ht="15" x14ac:dyDescent="0.2">
      <c r="B58" s="37" t="s">
        <v>67</v>
      </c>
      <c r="C58" s="40"/>
      <c r="D58" s="12"/>
      <c r="E58" s="42"/>
      <c r="F58" s="12"/>
      <c r="G58" s="41"/>
      <c r="H58" s="41"/>
      <c r="I58" s="43"/>
      <c r="J58" s="44"/>
      <c r="K58" s="52"/>
      <c r="L58" s="13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5">
        <f>SUM(AC44:AC56)</f>
        <v>-62514695.593317509</v>
      </c>
      <c r="AD58" s="45">
        <f>SUM(AD44:AD56)</f>
        <v>-64365563.004907824</v>
      </c>
      <c r="AE58" s="46">
        <f>AC58/G61</f>
        <v>-6.8970306241517759E-2</v>
      </c>
    </row>
    <row r="59" spans="2:31" ht="15.75" hidden="1" customHeight="1" x14ac:dyDescent="0.2">
      <c r="B59" s="14" t="s">
        <v>34</v>
      </c>
      <c r="C59" s="66"/>
      <c r="D59" s="15" t="s">
        <v>7</v>
      </c>
      <c r="E59" s="67"/>
      <c r="F59" s="15">
        <f>MATCH($D59,FAC_TOTALS_APTA!$A$2:$BM$2,)</f>
        <v>9</v>
      </c>
      <c r="G59" s="68">
        <f>VLOOKUP(G42,FAC_TOTALS_APTA!$A$4:$BO$120,$F59,FALSE)</f>
        <v>880336107.05730295</v>
      </c>
      <c r="H59" s="68">
        <f>VLOOKUP(H42,FAC_TOTALS_APTA!$A$4:$BM$120,$F59,FALSE)</f>
        <v>817655125.36025703</v>
      </c>
      <c r="I59" s="69">
        <f t="shared" ref="I59" si="14">H59/G59-1</f>
        <v>-7.1201193719714007E-2</v>
      </c>
      <c r="J59" s="70"/>
      <c r="K59" s="52"/>
      <c r="L59" s="13"/>
      <c r="M59" s="71">
        <f t="shared" ref="M59:AB59" si="15">SUM(M44:M49)</f>
        <v>-1819142.3566796174</v>
      </c>
      <c r="N59" s="71">
        <f t="shared" si="15"/>
        <v>8850285.1066202354</v>
      </c>
      <c r="O59" s="71">
        <f t="shared" si="15"/>
        <v>-25847864.409981865</v>
      </c>
      <c r="P59" s="71">
        <f t="shared" si="15"/>
        <v>6002957.9353977386</v>
      </c>
      <c r="Q59" s="71">
        <f t="shared" si="15"/>
        <v>22882866.212715693</v>
      </c>
      <c r="R59" s="71">
        <f t="shared" si="15"/>
        <v>28230960.96249136</v>
      </c>
      <c r="S59" s="71">
        <f t="shared" si="15"/>
        <v>0</v>
      </c>
      <c r="T59" s="71">
        <f t="shared" si="15"/>
        <v>0</v>
      </c>
      <c r="U59" s="71">
        <f t="shared" si="15"/>
        <v>0</v>
      </c>
      <c r="V59" s="71">
        <f t="shared" si="15"/>
        <v>0</v>
      </c>
      <c r="W59" s="71">
        <f t="shared" si="15"/>
        <v>0</v>
      </c>
      <c r="X59" s="71">
        <f t="shared" si="15"/>
        <v>0</v>
      </c>
      <c r="Y59" s="71">
        <f t="shared" si="15"/>
        <v>0</v>
      </c>
      <c r="Z59" s="71">
        <f t="shared" si="15"/>
        <v>0</v>
      </c>
      <c r="AA59" s="71">
        <f t="shared" si="15"/>
        <v>0</v>
      </c>
      <c r="AB59" s="71">
        <f t="shared" si="15"/>
        <v>0</v>
      </c>
      <c r="AC59" s="72"/>
      <c r="AD59" s="72"/>
      <c r="AE59" s="73"/>
    </row>
    <row r="60" spans="2:31" ht="16" thickBot="1" x14ac:dyDescent="0.25">
      <c r="B60" s="17" t="s">
        <v>71</v>
      </c>
      <c r="C60" s="158"/>
      <c r="D60" s="35"/>
      <c r="E60" s="159"/>
      <c r="F60" s="35"/>
      <c r="G60" s="75"/>
      <c r="H60" s="75"/>
      <c r="I60" s="76"/>
      <c r="J60" s="77"/>
      <c r="K60" s="77"/>
      <c r="L60" s="35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78">
        <f>AC61-AC58</f>
        <v>-66818959.710682511</v>
      </c>
      <c r="AD60" s="78"/>
      <c r="AE60" s="79">
        <f>AE61-AE58</f>
        <v>-7.371905230036882E-2</v>
      </c>
    </row>
    <row r="61" spans="2:31" ht="13.5" hidden="1" customHeight="1" thickBot="1" x14ac:dyDescent="0.25">
      <c r="B61" s="17" t="s">
        <v>127</v>
      </c>
      <c r="C61" s="35"/>
      <c r="D61" s="35" t="s">
        <v>5</v>
      </c>
      <c r="E61" s="35"/>
      <c r="F61" s="35">
        <f>MATCH($D61,FAC_TOTALS_APTA!$A$2:$BM$2,)</f>
        <v>7</v>
      </c>
      <c r="G61" s="75">
        <f>VLOOKUP(G42,FAC_TOTALS_APTA!$A$4:$BM$120,$F61,FALSE)</f>
        <v>906400145.222</v>
      </c>
      <c r="H61" s="75">
        <f>VLOOKUP(H42,FAC_TOTALS_APTA!$A$4:$BM$120,$F61,FALSE)</f>
        <v>777066489.91799998</v>
      </c>
      <c r="I61" s="76">
        <f t="shared" ref="I61" si="16">H61/G61-1</f>
        <v>-0.14268935854188658</v>
      </c>
      <c r="J61" s="77"/>
      <c r="K61" s="7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78">
        <f>H61-G61</f>
        <v>-129333655.30400002</v>
      </c>
      <c r="AD61" s="78"/>
      <c r="AE61" s="79">
        <f>I61</f>
        <v>-0.14268935854188658</v>
      </c>
    </row>
    <row r="62" spans="2:31" ht="17" thickTop="1" thickBot="1" x14ac:dyDescent="0.25">
      <c r="B62" s="145" t="s">
        <v>134</v>
      </c>
      <c r="C62" s="146"/>
      <c r="D62" s="146"/>
      <c r="E62" s="147"/>
      <c r="F62" s="146"/>
      <c r="G62" s="148"/>
      <c r="H62" s="148"/>
      <c r="I62" s="149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50">
        <f>AE61</f>
        <v>-0.14268935854188658</v>
      </c>
    </row>
    <row r="63" spans="2:31" ht="15" thickTop="1" x14ac:dyDescent="0.2"/>
    <row r="65" spans="2:31" ht="15" x14ac:dyDescent="0.2">
      <c r="B65" s="23" t="s">
        <v>65</v>
      </c>
      <c r="C65" s="24"/>
      <c r="D65" s="24"/>
      <c r="E65" s="25"/>
      <c r="F65" s="24"/>
      <c r="G65" s="24"/>
      <c r="H65" s="24"/>
      <c r="I65" s="26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2:31" ht="15" x14ac:dyDescent="0.2">
      <c r="B66" s="27" t="s">
        <v>25</v>
      </c>
      <c r="C66" s="28" t="s">
        <v>26</v>
      </c>
      <c r="D66" s="18"/>
      <c r="E66" s="12"/>
      <c r="F66" s="18"/>
      <c r="G66" s="18"/>
      <c r="H66" s="18"/>
      <c r="I66" s="29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2:31" x14ac:dyDescent="0.2">
      <c r="B67" s="27"/>
      <c r="C67" s="28"/>
      <c r="D67" s="18"/>
      <c r="E67" s="12"/>
      <c r="F67" s="18"/>
      <c r="G67" s="18"/>
      <c r="H67" s="18"/>
      <c r="I67" s="29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2:31" ht="15" x14ac:dyDescent="0.2">
      <c r="B68" s="30" t="s">
        <v>69</v>
      </c>
      <c r="C68" s="31">
        <v>0</v>
      </c>
      <c r="D68" s="18"/>
      <c r="E68" s="12"/>
      <c r="F68" s="18"/>
      <c r="G68" s="18"/>
      <c r="H68" s="18"/>
      <c r="I68" s="29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2:31" ht="16" thickBot="1" x14ac:dyDescent="0.25">
      <c r="B69" s="32" t="s">
        <v>100</v>
      </c>
      <c r="C69" s="33">
        <v>3</v>
      </c>
      <c r="D69" s="34"/>
      <c r="E69" s="35"/>
      <c r="F69" s="34"/>
      <c r="G69" s="34"/>
      <c r="H69" s="34"/>
      <c r="I69" s="36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2:31" ht="15" thickTop="1" x14ac:dyDescent="0.2">
      <c r="B70" s="156"/>
      <c r="C70" s="157"/>
      <c r="D70" s="157"/>
      <c r="E70" s="157"/>
      <c r="F70" s="157"/>
      <c r="G70" s="171" t="s">
        <v>128</v>
      </c>
      <c r="H70" s="171"/>
      <c r="I70" s="171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171" t="s">
        <v>135</v>
      </c>
      <c r="AD70" s="171"/>
      <c r="AE70" s="171"/>
    </row>
    <row r="71" spans="2:31" ht="15" x14ac:dyDescent="0.2">
      <c r="B71" s="16" t="s">
        <v>28</v>
      </c>
      <c r="C71" s="39" t="s">
        <v>29</v>
      </c>
      <c r="D71" s="13" t="s">
        <v>30</v>
      </c>
      <c r="E71" s="13" t="s">
        <v>66</v>
      </c>
      <c r="F71" s="13"/>
      <c r="G71" s="39">
        <f>$C$1</f>
        <v>2012</v>
      </c>
      <c r="H71" s="39">
        <f>$C$2</f>
        <v>2018</v>
      </c>
      <c r="I71" s="39" t="s">
        <v>62</v>
      </c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 t="s">
        <v>133</v>
      </c>
      <c r="AD71" s="39" t="s">
        <v>64</v>
      </c>
      <c r="AE71" s="39" t="s">
        <v>62</v>
      </c>
    </row>
    <row r="72" spans="2:31" ht="13" hidden="1" customHeight="1" x14ac:dyDescent="0.2">
      <c r="B72" s="37"/>
      <c r="C72" s="40"/>
      <c r="D72" s="12"/>
      <c r="E72" s="12"/>
      <c r="F72" s="12"/>
      <c r="G72" s="12"/>
      <c r="H72" s="12"/>
      <c r="I72" s="40"/>
      <c r="J72" s="12"/>
      <c r="K72" s="12"/>
      <c r="L72" s="12"/>
      <c r="M72" s="12">
        <v>1</v>
      </c>
      <c r="N72" s="12">
        <v>2</v>
      </c>
      <c r="O72" s="12">
        <v>3</v>
      </c>
      <c r="P72" s="12">
        <v>4</v>
      </c>
      <c r="Q72" s="12">
        <v>5</v>
      </c>
      <c r="R72" s="12">
        <v>6</v>
      </c>
      <c r="S72" s="12">
        <v>7</v>
      </c>
      <c r="T72" s="12">
        <v>8</v>
      </c>
      <c r="U72" s="12">
        <v>9</v>
      </c>
      <c r="V72" s="12">
        <v>10</v>
      </c>
      <c r="W72" s="12">
        <v>11</v>
      </c>
      <c r="X72" s="12">
        <v>12</v>
      </c>
      <c r="Y72" s="12">
        <v>13</v>
      </c>
      <c r="Z72" s="12">
        <v>14</v>
      </c>
      <c r="AA72" s="12">
        <v>15</v>
      </c>
      <c r="AB72" s="12">
        <v>16</v>
      </c>
      <c r="AC72" s="12"/>
      <c r="AD72" s="12"/>
      <c r="AE72" s="12"/>
    </row>
    <row r="73" spans="2:31" ht="13" hidden="1" customHeight="1" x14ac:dyDescent="0.2">
      <c r="B73" s="37"/>
      <c r="C73" s="40"/>
      <c r="D73" s="12"/>
      <c r="E73" s="12"/>
      <c r="F73" s="12"/>
      <c r="G73" s="12" t="str">
        <f>CONCATENATE($C68,"_",$C69,"_",G71)</f>
        <v>0_3_2012</v>
      </c>
      <c r="H73" s="12" t="str">
        <f>CONCATENATE($C68,"_",$C69,"_",H71)</f>
        <v>0_3_2018</v>
      </c>
      <c r="I73" s="40"/>
      <c r="J73" s="12"/>
      <c r="K73" s="12"/>
      <c r="L73" s="12"/>
      <c r="M73" s="12" t="str">
        <f>IF($G71+M72&gt;$H71,0,CONCATENATE($C68,"_",$C69,"_",$G71+M72))</f>
        <v>0_3_2013</v>
      </c>
      <c r="N73" s="12" t="str">
        <f t="shared" ref="N73:AB73" si="17">IF($G71+N72&gt;$H71,0,CONCATENATE($C68,"_",$C69,"_",$G71+N72))</f>
        <v>0_3_2014</v>
      </c>
      <c r="O73" s="12" t="str">
        <f t="shared" si="17"/>
        <v>0_3_2015</v>
      </c>
      <c r="P73" s="12" t="str">
        <f t="shared" si="17"/>
        <v>0_3_2016</v>
      </c>
      <c r="Q73" s="12" t="str">
        <f t="shared" si="17"/>
        <v>0_3_2017</v>
      </c>
      <c r="R73" s="12" t="str">
        <f t="shared" si="17"/>
        <v>0_3_2018</v>
      </c>
      <c r="S73" s="12">
        <f t="shared" si="17"/>
        <v>0</v>
      </c>
      <c r="T73" s="12">
        <f t="shared" si="17"/>
        <v>0</v>
      </c>
      <c r="U73" s="12">
        <f t="shared" si="17"/>
        <v>0</v>
      </c>
      <c r="V73" s="12">
        <f t="shared" si="17"/>
        <v>0</v>
      </c>
      <c r="W73" s="12">
        <f t="shared" si="17"/>
        <v>0</v>
      </c>
      <c r="X73" s="12">
        <f t="shared" si="17"/>
        <v>0</v>
      </c>
      <c r="Y73" s="12">
        <f t="shared" si="17"/>
        <v>0</v>
      </c>
      <c r="Z73" s="12">
        <f t="shared" si="17"/>
        <v>0</v>
      </c>
      <c r="AA73" s="12">
        <f t="shared" si="17"/>
        <v>0</v>
      </c>
      <c r="AB73" s="12">
        <f t="shared" si="17"/>
        <v>0</v>
      </c>
      <c r="AC73" s="12"/>
      <c r="AD73" s="12"/>
      <c r="AE73" s="12"/>
    </row>
    <row r="74" spans="2:31" ht="13" hidden="1" customHeight="1" x14ac:dyDescent="0.2">
      <c r="B74" s="37"/>
      <c r="C74" s="40"/>
      <c r="D74" s="12"/>
      <c r="E74" s="12"/>
      <c r="F74" s="12" t="s">
        <v>63</v>
      </c>
      <c r="G74" s="41"/>
      <c r="H74" s="41"/>
      <c r="I74" s="40"/>
      <c r="J74" s="12"/>
      <c r="K74" s="12"/>
      <c r="L74" s="12" t="s">
        <v>63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2:31" ht="15" x14ac:dyDescent="0.2">
      <c r="B75" s="37" t="s">
        <v>95</v>
      </c>
      <c r="C75" s="40" t="s">
        <v>31</v>
      </c>
      <c r="D75" s="12" t="s">
        <v>9</v>
      </c>
      <c r="E75" s="85">
        <v>0.77910000000000001</v>
      </c>
      <c r="F75" s="12">
        <f>MATCH($D75,FAC_TOTALS_APTA!$A$2:$BO$2,)</f>
        <v>11</v>
      </c>
      <c r="G75" s="41">
        <f>VLOOKUP(G73,FAC_TOTALS_APTA!$A$4:$BO$120,$F75,FALSE)</f>
        <v>2028754.2276653801</v>
      </c>
      <c r="H75" s="41">
        <f>VLOOKUP(H73,FAC_TOTALS_APTA!$A$4:$BO$120,$F75,FALSE)</f>
        <v>2088371.1827114499</v>
      </c>
      <c r="I75" s="43">
        <f>IFERROR(H75/G75-1,"-")</f>
        <v>2.9385991774210529E-2</v>
      </c>
      <c r="J75" s="44" t="str">
        <f>IF(C75="Log","_log","")</f>
        <v>_log</v>
      </c>
      <c r="K75" s="44" t="str">
        <f>CONCATENATE(D75,J75,"_FAC")</f>
        <v>VRM_ADJ_log_FAC</v>
      </c>
      <c r="L75" s="12">
        <f>MATCH($K75,FAC_TOTALS_APTA!$A$2:$BM$2,)</f>
        <v>25</v>
      </c>
      <c r="M75" s="41">
        <f>IF(M73=0,0,VLOOKUP(M73,FAC_TOTALS_APTA!$A$4:$BO$120,$L75,FALSE))</f>
        <v>1889870.0529410599</v>
      </c>
      <c r="N75" s="41">
        <f>IF(N73=0,0,VLOOKUP(N73,FAC_TOTALS_APTA!$A$4:$BO$120,$L75,FALSE))</f>
        <v>6322659.6312037297</v>
      </c>
      <c r="O75" s="41">
        <f>IF(O73=0,0,VLOOKUP(O73,FAC_TOTALS_APTA!$A$4:$BO$120,$L75,FALSE))</f>
        <v>5669489.5719605098</v>
      </c>
      <c r="P75" s="41">
        <f>IF(P73=0,0,VLOOKUP(P73,FAC_TOTALS_APTA!$A$4:$BO$120,$L75,FALSE))</f>
        <v>3484214.9451298099</v>
      </c>
      <c r="Q75" s="41">
        <f>IF(Q73=0,0,VLOOKUP(Q73,FAC_TOTALS_APTA!$A$4:$BO$120,$L75,FALSE))</f>
        <v>2650741.1070495001</v>
      </c>
      <c r="R75" s="41">
        <f>IF(R73=0,0,VLOOKUP(R73,FAC_TOTALS_APTA!$A$4:$BO$120,$L75,FALSE))</f>
        <v>3141573.0443273601</v>
      </c>
      <c r="S75" s="41">
        <f>IF(S73=0,0,VLOOKUP(S73,FAC_TOTALS_APTA!$A$4:$BO$120,$L75,FALSE))</f>
        <v>0</v>
      </c>
      <c r="T75" s="41">
        <f>IF(T73=0,0,VLOOKUP(T73,FAC_TOTALS_APTA!$A$4:$BO$120,$L75,FALSE))</f>
        <v>0</v>
      </c>
      <c r="U75" s="41">
        <f>IF(U73=0,0,VLOOKUP(U73,FAC_TOTALS_APTA!$A$4:$BO$120,$L75,FALSE))</f>
        <v>0</v>
      </c>
      <c r="V75" s="41">
        <f>IF(V73=0,0,VLOOKUP(V73,FAC_TOTALS_APTA!$A$4:$BO$120,$L75,FALSE))</f>
        <v>0</v>
      </c>
      <c r="W75" s="41">
        <f>IF(W73=0,0,VLOOKUP(W73,FAC_TOTALS_APTA!$A$4:$BO$120,$L75,FALSE))</f>
        <v>0</v>
      </c>
      <c r="X75" s="41">
        <f>IF(X73=0,0,VLOOKUP(X73,FAC_TOTALS_APTA!$A$4:$BO$120,$L75,FALSE))</f>
        <v>0</v>
      </c>
      <c r="Y75" s="41">
        <f>IF(Y73=0,0,VLOOKUP(Y73,FAC_TOTALS_APTA!$A$4:$BO$120,$L75,FALSE))</f>
        <v>0</v>
      </c>
      <c r="Z75" s="41">
        <f>IF(Z73=0,0,VLOOKUP(Z73,FAC_TOTALS_APTA!$A$4:$BO$120,$L75,FALSE))</f>
        <v>0</v>
      </c>
      <c r="AA75" s="41">
        <f>IF(AA73=0,0,VLOOKUP(AA73,FAC_TOTALS_APTA!$A$4:$BO$120,$L75,FALSE))</f>
        <v>0</v>
      </c>
      <c r="AB75" s="41">
        <f>IF(AB73=0,0,VLOOKUP(AB73,FAC_TOTALS_APTA!$A$4:$BO$120,$L75,FALSE))</f>
        <v>0</v>
      </c>
      <c r="AC75" s="45">
        <f>SUM(M75:AB75)</f>
        <v>23158548.352611966</v>
      </c>
      <c r="AD75" s="45">
        <f>AE75*G92</f>
        <v>24139003.43675923</v>
      </c>
      <c r="AE75" s="46">
        <f>AC75/G90</f>
        <v>7.861945777942686E-2</v>
      </c>
    </row>
    <row r="76" spans="2:31" ht="15" x14ac:dyDescent="0.2">
      <c r="B76" s="37" t="s">
        <v>129</v>
      </c>
      <c r="C76" s="40" t="s">
        <v>31</v>
      </c>
      <c r="D76" s="12" t="s">
        <v>23</v>
      </c>
      <c r="E76" s="85">
        <v>-0.3624</v>
      </c>
      <c r="F76" s="12">
        <f>MATCH($D76,FAC_TOTALS_APTA!$A$2:$BO$2,)</f>
        <v>12</v>
      </c>
      <c r="G76" s="84">
        <f>VLOOKUP(G73,FAC_TOTALS_APTA!$A$4:$BO$120,$F76,FALSE)</f>
        <v>0.82885664160717698</v>
      </c>
      <c r="H76" s="84">
        <f>VLOOKUP(H73,FAC_TOTALS_APTA!$A$4:$BO$120,$F76,FALSE)</f>
        <v>0.95870049631055598</v>
      </c>
      <c r="I76" s="43">
        <f t="shared" ref="I76:I86" si="18">IFERROR(H76/G76-1,"-")</f>
        <v>0.15665417659151282</v>
      </c>
      <c r="J76" s="44" t="str">
        <f t="shared" ref="J76:J86" si="19">IF(C76="Log","_log","")</f>
        <v>_log</v>
      </c>
      <c r="K76" s="44" t="str">
        <f t="shared" ref="K76:K86" si="20">CONCATENATE(D76,J76,"_FAC")</f>
        <v>FARE_per_UPT_2018_log_FAC</v>
      </c>
      <c r="L76" s="12">
        <f>MATCH($K76,FAC_TOTALS_APTA!$A$2:$BM$2,)</f>
        <v>27</v>
      </c>
      <c r="M76" s="41">
        <f>IF(M73=0,0,VLOOKUP(M73,FAC_TOTALS_APTA!$A$4:$BO$120,$L76,FALSE))</f>
        <v>-3756987.47189049</v>
      </c>
      <c r="N76" s="41">
        <f>IF(N73=0,0,VLOOKUP(N73,FAC_TOTALS_APTA!$A$4:$BO$120,$L76,FALSE))</f>
        <v>20230.099903904498</v>
      </c>
      <c r="O76" s="41">
        <f>IF(O73=0,0,VLOOKUP(O73,FAC_TOTALS_APTA!$A$4:$BO$120,$L76,FALSE))</f>
        <v>-1248644.3250834499</v>
      </c>
      <c r="P76" s="41">
        <f>IF(P73=0,0,VLOOKUP(P73,FAC_TOTALS_APTA!$A$4:$BO$120,$L76,FALSE))</f>
        <v>-3140516.0031681601</v>
      </c>
      <c r="Q76" s="41">
        <f>IF(Q73=0,0,VLOOKUP(Q73,FAC_TOTALS_APTA!$A$4:$BO$120,$L76,FALSE))</f>
        <v>215763.55568586601</v>
      </c>
      <c r="R76" s="41">
        <f>IF(R73=0,0,VLOOKUP(R73,FAC_TOTALS_APTA!$A$4:$BO$120,$L76,FALSE))</f>
        <v>385594.43507229601</v>
      </c>
      <c r="S76" s="41">
        <f>IF(S73=0,0,VLOOKUP(S73,FAC_TOTALS_APTA!$A$4:$BO$120,$L76,FALSE))</f>
        <v>0</v>
      </c>
      <c r="T76" s="41">
        <f>IF(T73=0,0,VLOOKUP(T73,FAC_TOTALS_APTA!$A$4:$BO$120,$L76,FALSE))</f>
        <v>0</v>
      </c>
      <c r="U76" s="41">
        <f>IF(U73=0,0,VLOOKUP(U73,FAC_TOTALS_APTA!$A$4:$BO$120,$L76,FALSE))</f>
        <v>0</v>
      </c>
      <c r="V76" s="41">
        <f>IF(V73=0,0,VLOOKUP(V73,FAC_TOTALS_APTA!$A$4:$BO$120,$L76,FALSE))</f>
        <v>0</v>
      </c>
      <c r="W76" s="41">
        <f>IF(W73=0,0,VLOOKUP(W73,FAC_TOTALS_APTA!$A$4:$BO$120,$L76,FALSE))</f>
        <v>0</v>
      </c>
      <c r="X76" s="41">
        <f>IF(X73=0,0,VLOOKUP(X73,FAC_TOTALS_APTA!$A$4:$BO$120,$L76,FALSE))</f>
        <v>0</v>
      </c>
      <c r="Y76" s="41">
        <f>IF(Y73=0,0,VLOOKUP(Y73,FAC_TOTALS_APTA!$A$4:$BO$120,$L76,FALSE))</f>
        <v>0</v>
      </c>
      <c r="Z76" s="41">
        <f>IF(Z73=0,0,VLOOKUP(Z73,FAC_TOTALS_APTA!$A$4:$BO$120,$L76,FALSE))</f>
        <v>0</v>
      </c>
      <c r="AA76" s="41">
        <f>IF(AA73=0,0,VLOOKUP(AA73,FAC_TOTALS_APTA!$A$4:$BO$120,$L76,FALSE))</f>
        <v>0</v>
      </c>
      <c r="AB76" s="41">
        <f>IF(AB73=0,0,VLOOKUP(AB73,FAC_TOTALS_APTA!$A$4:$BO$120,$L76,FALSE))</f>
        <v>0</v>
      </c>
      <c r="AC76" s="45">
        <f t="shared" ref="AC76:AC86" si="21">SUM(M76:AB76)</f>
        <v>-7524559.7094800342</v>
      </c>
      <c r="AD76" s="45">
        <f>AE76*G92</f>
        <v>-7843124.2719387729</v>
      </c>
      <c r="AE76" s="46">
        <f>AC76/G90</f>
        <v>-2.5544641027619518E-2</v>
      </c>
    </row>
    <row r="77" spans="2:31" ht="15" x14ac:dyDescent="0.2">
      <c r="B77" s="37" t="s">
        <v>125</v>
      </c>
      <c r="C77" s="40" t="s">
        <v>31</v>
      </c>
      <c r="D77" s="12" t="s">
        <v>11</v>
      </c>
      <c r="E77" s="85">
        <v>0.36709999999999998</v>
      </c>
      <c r="F77" s="12">
        <f>MATCH($D77,FAC_TOTALS_APTA!$A$2:$BO$2,)</f>
        <v>13</v>
      </c>
      <c r="G77" s="41">
        <f>VLOOKUP(G73,FAC_TOTALS_APTA!$A$4:$BO$120,$F77,FALSE)</f>
        <v>612299.18037251197</v>
      </c>
      <c r="H77" s="41">
        <f>VLOOKUP(H73,FAC_TOTALS_APTA!$A$4:$BO$120,$F77,FALSE)</f>
        <v>629134.117556729</v>
      </c>
      <c r="I77" s="43">
        <f t="shared" si="18"/>
        <v>2.749462635892308E-2</v>
      </c>
      <c r="J77" s="44" t="str">
        <f t="shared" si="19"/>
        <v>_log</v>
      </c>
      <c r="K77" s="44" t="str">
        <f t="shared" si="20"/>
        <v>POP_EMP_log_FAC</v>
      </c>
      <c r="L77" s="12">
        <f>MATCH($K77,FAC_TOTALS_APTA!$A$2:$BM$2,)</f>
        <v>29</v>
      </c>
      <c r="M77" s="41">
        <f>IF(M73=0,0,VLOOKUP(M73,FAC_TOTALS_APTA!$A$4:$BO$120,$L77,FALSE))</f>
        <v>1454649.1284752199</v>
      </c>
      <c r="N77" s="41">
        <f>IF(N73=0,0,VLOOKUP(N73,FAC_TOTALS_APTA!$A$4:$BO$120,$L77,FALSE))</f>
        <v>906172.89364731102</v>
      </c>
      <c r="O77" s="41">
        <f>IF(O73=0,0,VLOOKUP(O73,FAC_TOTALS_APTA!$A$4:$BO$120,$L77,FALSE))</f>
        <v>985626.79076749505</v>
      </c>
      <c r="P77" s="41">
        <f>IF(P73=0,0,VLOOKUP(P73,FAC_TOTALS_APTA!$A$4:$BO$120,$L77,FALSE))</f>
        <v>934762.41926957399</v>
      </c>
      <c r="Q77" s="41">
        <f>IF(Q73=0,0,VLOOKUP(Q73,FAC_TOTALS_APTA!$A$4:$BO$120,$L77,FALSE))</f>
        <v>802871.52724206098</v>
      </c>
      <c r="R77" s="41">
        <f>IF(R73=0,0,VLOOKUP(R73,FAC_TOTALS_APTA!$A$4:$BO$120,$L77,FALSE))</f>
        <v>814532.07065645698</v>
      </c>
      <c r="S77" s="41">
        <f>IF(S73=0,0,VLOOKUP(S73,FAC_TOTALS_APTA!$A$4:$BO$120,$L77,FALSE))</f>
        <v>0</v>
      </c>
      <c r="T77" s="41">
        <f>IF(T73=0,0,VLOOKUP(T73,FAC_TOTALS_APTA!$A$4:$BO$120,$L77,FALSE))</f>
        <v>0</v>
      </c>
      <c r="U77" s="41">
        <f>IF(U73=0,0,VLOOKUP(U73,FAC_TOTALS_APTA!$A$4:$BO$120,$L77,FALSE))</f>
        <v>0</v>
      </c>
      <c r="V77" s="41">
        <f>IF(V73=0,0,VLOOKUP(V73,FAC_TOTALS_APTA!$A$4:$BO$120,$L77,FALSE))</f>
        <v>0</v>
      </c>
      <c r="W77" s="41">
        <f>IF(W73=0,0,VLOOKUP(W73,FAC_TOTALS_APTA!$A$4:$BO$120,$L77,FALSE))</f>
        <v>0</v>
      </c>
      <c r="X77" s="41">
        <f>IF(X73=0,0,VLOOKUP(X73,FAC_TOTALS_APTA!$A$4:$BO$120,$L77,FALSE))</f>
        <v>0</v>
      </c>
      <c r="Y77" s="41">
        <f>IF(Y73=0,0,VLOOKUP(Y73,FAC_TOTALS_APTA!$A$4:$BO$120,$L77,FALSE))</f>
        <v>0</v>
      </c>
      <c r="Z77" s="41">
        <f>IF(Z73=0,0,VLOOKUP(Z73,FAC_TOTALS_APTA!$A$4:$BO$120,$L77,FALSE))</f>
        <v>0</v>
      </c>
      <c r="AA77" s="41">
        <f>IF(AA73=0,0,VLOOKUP(AA73,FAC_TOTALS_APTA!$A$4:$BO$120,$L77,FALSE))</f>
        <v>0</v>
      </c>
      <c r="AB77" s="41">
        <f>IF(AB73=0,0,VLOOKUP(AB73,FAC_TOTALS_APTA!$A$4:$BO$120,$L77,FALSE))</f>
        <v>0</v>
      </c>
      <c r="AC77" s="45">
        <f t="shared" si="21"/>
        <v>5898614.8300581183</v>
      </c>
      <c r="AD77" s="45">
        <f>AE77*G92</f>
        <v>6148342.352331968</v>
      </c>
      <c r="AE77" s="46">
        <f>AC77/G90</f>
        <v>2.0024825931567996E-2</v>
      </c>
    </row>
    <row r="78" spans="2:31" ht="15" x14ac:dyDescent="0.2">
      <c r="B78" s="37" t="s">
        <v>126</v>
      </c>
      <c r="C78" s="40" t="s">
        <v>31</v>
      </c>
      <c r="D78" s="48" t="s">
        <v>22</v>
      </c>
      <c r="E78" s="85">
        <v>0.2283</v>
      </c>
      <c r="F78" s="12">
        <f>MATCH($D78,FAC_TOTALS_APTA!$A$2:$BO$2,)</f>
        <v>14</v>
      </c>
      <c r="G78" s="84">
        <f>VLOOKUP(G73,FAC_TOTALS_APTA!$A$4:$BO$120,$F78,FALSE)</f>
        <v>4.0050139522270802</v>
      </c>
      <c r="H78" s="84">
        <f>VLOOKUP(H73,FAC_TOTALS_APTA!$A$4:$BO$120,$F78,FALSE)</f>
        <v>2.8220175643360199</v>
      </c>
      <c r="I78" s="43">
        <f t="shared" si="18"/>
        <v>-0.29537884312069074</v>
      </c>
      <c r="J78" s="44" t="str">
        <f t="shared" si="19"/>
        <v>_log</v>
      </c>
      <c r="K78" s="44" t="str">
        <f t="shared" si="20"/>
        <v>GAS_PRICE_2018_log_FAC</v>
      </c>
      <c r="L78" s="12">
        <f>MATCH($K78,FAC_TOTALS_APTA!$A$2:$BM$2,)</f>
        <v>31</v>
      </c>
      <c r="M78" s="41">
        <f>IF(M73=0,0,VLOOKUP(M73,FAC_TOTALS_APTA!$A$4:$BO$120,$L78,FALSE))</f>
        <v>-2126273.95644968</v>
      </c>
      <c r="N78" s="41">
        <f>IF(N73=0,0,VLOOKUP(N73,FAC_TOTALS_APTA!$A$4:$BO$120,$L78,FALSE))</f>
        <v>-3109200.1615925599</v>
      </c>
      <c r="O78" s="41">
        <f>IF(O73=0,0,VLOOKUP(O73,FAC_TOTALS_APTA!$A$4:$BO$120,$L78,FALSE))</f>
        <v>-16475701.570380401</v>
      </c>
      <c r="P78" s="41">
        <f>IF(P73=0,0,VLOOKUP(P73,FAC_TOTALS_APTA!$A$4:$BO$120,$L78,FALSE))</f>
        <v>-5424318.5140597997</v>
      </c>
      <c r="Q78" s="41">
        <f>IF(Q73=0,0,VLOOKUP(Q73,FAC_TOTALS_APTA!$A$4:$BO$120,$L78,FALSE))</f>
        <v>3921625.6634870898</v>
      </c>
      <c r="R78" s="41">
        <f>IF(R73=0,0,VLOOKUP(R73,FAC_TOTALS_APTA!$A$4:$BO$120,$L78,FALSE))</f>
        <v>4295435.5465492699</v>
      </c>
      <c r="S78" s="41">
        <f>IF(S73=0,0,VLOOKUP(S73,FAC_TOTALS_APTA!$A$4:$BO$120,$L78,FALSE))</f>
        <v>0</v>
      </c>
      <c r="T78" s="41">
        <f>IF(T73=0,0,VLOOKUP(T73,FAC_TOTALS_APTA!$A$4:$BO$120,$L78,FALSE))</f>
        <v>0</v>
      </c>
      <c r="U78" s="41">
        <f>IF(U73=0,0,VLOOKUP(U73,FAC_TOTALS_APTA!$A$4:$BO$120,$L78,FALSE))</f>
        <v>0</v>
      </c>
      <c r="V78" s="41">
        <f>IF(V73=0,0,VLOOKUP(V73,FAC_TOTALS_APTA!$A$4:$BO$120,$L78,FALSE))</f>
        <v>0</v>
      </c>
      <c r="W78" s="41">
        <f>IF(W73=0,0,VLOOKUP(W73,FAC_TOTALS_APTA!$A$4:$BO$120,$L78,FALSE))</f>
        <v>0</v>
      </c>
      <c r="X78" s="41">
        <f>IF(X73=0,0,VLOOKUP(X73,FAC_TOTALS_APTA!$A$4:$BO$120,$L78,FALSE))</f>
        <v>0</v>
      </c>
      <c r="Y78" s="41">
        <f>IF(Y73=0,0,VLOOKUP(Y73,FAC_TOTALS_APTA!$A$4:$BO$120,$L78,FALSE))</f>
        <v>0</v>
      </c>
      <c r="Z78" s="41">
        <f>IF(Z73=0,0,VLOOKUP(Z73,FAC_TOTALS_APTA!$A$4:$BO$120,$L78,FALSE))</f>
        <v>0</v>
      </c>
      <c r="AA78" s="41">
        <f>IF(AA73=0,0,VLOOKUP(AA73,FAC_TOTALS_APTA!$A$4:$BO$120,$L78,FALSE))</f>
        <v>0</v>
      </c>
      <c r="AB78" s="41">
        <f>IF(AB73=0,0,VLOOKUP(AB73,FAC_TOTALS_APTA!$A$4:$BO$120,$L78,FALSE))</f>
        <v>0</v>
      </c>
      <c r="AC78" s="45">
        <f t="shared" si="21"/>
        <v>-18918432.992446087</v>
      </c>
      <c r="AD78" s="45">
        <f>AE78*G92</f>
        <v>-19719375.846424714</v>
      </c>
      <c r="AE78" s="46">
        <f>AC78/G90</f>
        <v>-6.4224964417287311E-2</v>
      </c>
    </row>
    <row r="79" spans="2:31" ht="15" x14ac:dyDescent="0.2">
      <c r="B79" s="37" t="s">
        <v>33</v>
      </c>
      <c r="C79" s="40"/>
      <c r="D79" s="12" t="s">
        <v>12</v>
      </c>
      <c r="E79" s="85">
        <v>5.7999999999999996E-3</v>
      </c>
      <c r="F79" s="12">
        <f>MATCH($D79,FAC_TOTALS_APTA!$A$2:$BO$2,)</f>
        <v>15</v>
      </c>
      <c r="G79" s="47">
        <f>VLOOKUP(G73,FAC_TOTALS_APTA!$A$4:$BO$120,$F79,FALSE)</f>
        <v>7.4015258147850096</v>
      </c>
      <c r="H79" s="47">
        <f>VLOOKUP(H73,FAC_TOTALS_APTA!$A$4:$BO$120,$F79,FALSE)</f>
        <v>6.8226906220896399</v>
      </c>
      <c r="I79" s="43">
        <f t="shared" si="18"/>
        <v>-7.8204846835649766E-2</v>
      </c>
      <c r="J79" s="44" t="str">
        <f t="shared" si="19"/>
        <v/>
      </c>
      <c r="K79" s="44" t="str">
        <f t="shared" si="20"/>
        <v>PCT_HH_NO_VEH_FAC</v>
      </c>
      <c r="L79" s="12">
        <f>MATCH($K79,FAC_TOTALS_APTA!$A$2:$BM$2,)</f>
        <v>33</v>
      </c>
      <c r="M79" s="41">
        <f>IF(M73=0,0,VLOOKUP(M73,FAC_TOTALS_APTA!$A$4:$BO$120,$L79,FALSE))</f>
        <v>88476.206139730697</v>
      </c>
      <c r="N79" s="41">
        <f>IF(N73=0,0,VLOOKUP(N73,FAC_TOTALS_APTA!$A$4:$BO$120,$L79,FALSE))</f>
        <v>1476.63623401729</v>
      </c>
      <c r="O79" s="41">
        <f>IF(O73=0,0,VLOOKUP(O73,FAC_TOTALS_APTA!$A$4:$BO$120,$L79,FALSE))</f>
        <v>-249835.00452738299</v>
      </c>
      <c r="P79" s="41">
        <f>IF(P73=0,0,VLOOKUP(P73,FAC_TOTALS_APTA!$A$4:$BO$120,$L79,FALSE))</f>
        <v>-126420.402989774</v>
      </c>
      <c r="Q79" s="41">
        <f>IF(Q73=0,0,VLOOKUP(Q73,FAC_TOTALS_APTA!$A$4:$BO$120,$L79,FALSE))</f>
        <v>-183947.82640413099</v>
      </c>
      <c r="R79" s="41">
        <f>IF(R73=0,0,VLOOKUP(R73,FAC_TOTALS_APTA!$A$4:$BO$120,$L79,FALSE))</f>
        <v>-150388.464532699</v>
      </c>
      <c r="S79" s="41">
        <f>IF(S73=0,0,VLOOKUP(S73,FAC_TOTALS_APTA!$A$4:$BO$120,$L79,FALSE))</f>
        <v>0</v>
      </c>
      <c r="T79" s="41">
        <f>IF(T73=0,0,VLOOKUP(T73,FAC_TOTALS_APTA!$A$4:$BO$120,$L79,FALSE))</f>
        <v>0</v>
      </c>
      <c r="U79" s="41">
        <f>IF(U73=0,0,VLOOKUP(U73,FAC_TOTALS_APTA!$A$4:$BO$120,$L79,FALSE))</f>
        <v>0</v>
      </c>
      <c r="V79" s="41">
        <f>IF(V73=0,0,VLOOKUP(V73,FAC_TOTALS_APTA!$A$4:$BO$120,$L79,FALSE))</f>
        <v>0</v>
      </c>
      <c r="W79" s="41">
        <f>IF(W73=0,0,VLOOKUP(W73,FAC_TOTALS_APTA!$A$4:$BO$120,$L79,FALSE))</f>
        <v>0</v>
      </c>
      <c r="X79" s="41">
        <f>IF(X73=0,0,VLOOKUP(X73,FAC_TOTALS_APTA!$A$4:$BO$120,$L79,FALSE))</f>
        <v>0</v>
      </c>
      <c r="Y79" s="41">
        <f>IF(Y73=0,0,VLOOKUP(Y73,FAC_TOTALS_APTA!$A$4:$BO$120,$L79,FALSE))</f>
        <v>0</v>
      </c>
      <c r="Z79" s="41">
        <f>IF(Z73=0,0,VLOOKUP(Z73,FAC_TOTALS_APTA!$A$4:$BO$120,$L79,FALSE))</f>
        <v>0</v>
      </c>
      <c r="AA79" s="41">
        <f>IF(AA73=0,0,VLOOKUP(AA73,FAC_TOTALS_APTA!$A$4:$BO$120,$L79,FALSE))</f>
        <v>0</v>
      </c>
      <c r="AB79" s="41">
        <f>IF(AB73=0,0,VLOOKUP(AB73,FAC_TOTALS_APTA!$A$4:$BO$120,$L79,FALSE))</f>
        <v>0</v>
      </c>
      <c r="AC79" s="45">
        <f t="shared" si="21"/>
        <v>-620638.85608023894</v>
      </c>
      <c r="AD79" s="45">
        <f>AE79*G92</f>
        <v>-646914.61881795735</v>
      </c>
      <c r="AE79" s="46">
        <f>AC79/G90</f>
        <v>-2.1069667061566406E-3</v>
      </c>
    </row>
    <row r="80" spans="2:31" ht="15" x14ac:dyDescent="0.2">
      <c r="B80" s="37" t="s">
        <v>124</v>
      </c>
      <c r="C80" s="40"/>
      <c r="D80" s="12" t="s">
        <v>13</v>
      </c>
      <c r="E80" s="85">
        <v>7.3000000000000001E-3</v>
      </c>
      <c r="F80" s="12">
        <f>MATCH($D80,FAC_TOTALS_APTA!$A$2:$BO$2,)</f>
        <v>16</v>
      </c>
      <c r="G80" s="84">
        <f>VLOOKUP(G73,FAC_TOTALS_APTA!$A$4:$BO$120,$F80,FALSE)</f>
        <v>14.702520748322</v>
      </c>
      <c r="H80" s="84">
        <f>VLOOKUP(H73,FAC_TOTALS_APTA!$A$4:$BO$120,$F80,FALSE)</f>
        <v>14.031036820536301</v>
      </c>
      <c r="I80" s="43">
        <f t="shared" si="18"/>
        <v>-4.5671347062192447E-2</v>
      </c>
      <c r="J80" s="44" t="str">
        <f t="shared" si="19"/>
        <v/>
      </c>
      <c r="K80" s="44" t="str">
        <f t="shared" si="20"/>
        <v>TSD_POP_PCT_FAC</v>
      </c>
      <c r="L80" s="12">
        <f>MATCH($K80,FAC_TOTALS_APTA!$A$2:$BM$2,)</f>
        <v>35</v>
      </c>
      <c r="M80" s="41">
        <f>IF(M73=0,0,VLOOKUP(M73,FAC_TOTALS_APTA!$A$4:$BO$120,$L80,FALSE))</f>
        <v>-249943.02379802099</v>
      </c>
      <c r="N80" s="41">
        <f>IF(N73=0,0,VLOOKUP(N73,FAC_TOTALS_APTA!$A$4:$BO$120,$L80,FALSE))</f>
        <v>-199364.401852335</v>
      </c>
      <c r="O80" s="41">
        <f>IF(O73=0,0,VLOOKUP(O73,FAC_TOTALS_APTA!$A$4:$BO$120,$L80,FALSE))</f>
        <v>-208000.171740878</v>
      </c>
      <c r="P80" s="41">
        <f>IF(P73=0,0,VLOOKUP(P73,FAC_TOTALS_APTA!$A$4:$BO$120,$L80,FALSE))</f>
        <v>-74648.269730687796</v>
      </c>
      <c r="Q80" s="41">
        <f>IF(Q73=0,0,VLOOKUP(Q73,FAC_TOTALS_APTA!$A$4:$BO$120,$L80,FALSE))</f>
        <v>-161810.38902477201</v>
      </c>
      <c r="R80" s="41">
        <f>IF(R73=0,0,VLOOKUP(R73,FAC_TOTALS_APTA!$A$4:$BO$120,$L80,FALSE))</f>
        <v>-131145.21060212399</v>
      </c>
      <c r="S80" s="41">
        <f>IF(S73=0,0,VLOOKUP(S73,FAC_TOTALS_APTA!$A$4:$BO$120,$L80,FALSE))</f>
        <v>0</v>
      </c>
      <c r="T80" s="41">
        <f>IF(T73=0,0,VLOOKUP(T73,FAC_TOTALS_APTA!$A$4:$BO$120,$L80,FALSE))</f>
        <v>0</v>
      </c>
      <c r="U80" s="41">
        <f>IF(U73=0,0,VLOOKUP(U73,FAC_TOTALS_APTA!$A$4:$BO$120,$L80,FALSE))</f>
        <v>0</v>
      </c>
      <c r="V80" s="41">
        <f>IF(V73=0,0,VLOOKUP(V73,FAC_TOTALS_APTA!$A$4:$BO$120,$L80,FALSE))</f>
        <v>0</v>
      </c>
      <c r="W80" s="41">
        <f>IF(W73=0,0,VLOOKUP(W73,FAC_TOTALS_APTA!$A$4:$BO$120,$L80,FALSE))</f>
        <v>0</v>
      </c>
      <c r="X80" s="41">
        <f>IF(X73=0,0,VLOOKUP(X73,FAC_TOTALS_APTA!$A$4:$BO$120,$L80,FALSE))</f>
        <v>0</v>
      </c>
      <c r="Y80" s="41">
        <f>IF(Y73=0,0,VLOOKUP(Y73,FAC_TOTALS_APTA!$A$4:$BO$120,$L80,FALSE))</f>
        <v>0</v>
      </c>
      <c r="Z80" s="41">
        <f>IF(Z73=0,0,VLOOKUP(Z73,FAC_TOTALS_APTA!$A$4:$BO$120,$L80,FALSE))</f>
        <v>0</v>
      </c>
      <c r="AA80" s="41">
        <f>IF(AA73=0,0,VLOOKUP(AA73,FAC_TOTALS_APTA!$A$4:$BO$120,$L80,FALSE))</f>
        <v>0</v>
      </c>
      <c r="AB80" s="41">
        <f>IF(AB73=0,0,VLOOKUP(AB73,FAC_TOTALS_APTA!$A$4:$BO$120,$L80,FALSE))</f>
        <v>0</v>
      </c>
      <c r="AC80" s="45">
        <f t="shared" si="21"/>
        <v>-1024911.4667488178</v>
      </c>
      <c r="AD80" s="45">
        <f>AE80*G92</f>
        <v>-1068302.7727613715</v>
      </c>
      <c r="AE80" s="46">
        <f>AC80/G90</f>
        <v>-3.4794056415293857E-3</v>
      </c>
    </row>
    <row r="81" spans="2:34" ht="15" x14ac:dyDescent="0.2">
      <c r="B81" s="37" t="s">
        <v>119</v>
      </c>
      <c r="C81" s="40" t="s">
        <v>31</v>
      </c>
      <c r="D81" s="12" t="s">
        <v>21</v>
      </c>
      <c r="E81" s="85">
        <v>-0.25840000000000002</v>
      </c>
      <c r="F81" s="12">
        <f>MATCH($D81,FAC_TOTALS_APTA!$A$2:$BO$2,)</f>
        <v>17</v>
      </c>
      <c r="G81" s="41">
        <f>VLOOKUP(G73,FAC_TOTALS_APTA!$A$4:$BO$120,$F81,FALSE)</f>
        <v>26275.529237777198</v>
      </c>
      <c r="H81" s="41">
        <f>VLOOKUP(H73,FAC_TOTALS_APTA!$A$4:$BO$120,$F81,FALSE)</f>
        <v>28534.338151915999</v>
      </c>
      <c r="I81" s="43">
        <f t="shared" si="18"/>
        <v>8.5966257566041149E-2</v>
      </c>
      <c r="J81" s="44" t="str">
        <f t="shared" si="19"/>
        <v>_log</v>
      </c>
      <c r="K81" s="44" t="str">
        <f t="shared" si="20"/>
        <v>TOTAL_MED_INC_INDIV_2018_log_FAC</v>
      </c>
      <c r="L81" s="12">
        <f>MATCH($K81,FAC_TOTALS_APTA!$A$2:$BM$2,)</f>
        <v>37</v>
      </c>
      <c r="M81" s="41">
        <f>IF(M73=0,0,VLOOKUP(M73,FAC_TOTALS_APTA!$A$4:$BO$120,$L81,FALSE))</f>
        <v>120138.68345670401</v>
      </c>
      <c r="N81" s="41">
        <f>IF(N73=0,0,VLOOKUP(N73,FAC_TOTALS_APTA!$A$4:$BO$120,$L81,FALSE))</f>
        <v>-1209283.64616916</v>
      </c>
      <c r="O81" s="41">
        <f>IF(O73=0,0,VLOOKUP(O73,FAC_TOTALS_APTA!$A$4:$BO$120,$L81,FALSE))</f>
        <v>-2344122.3838765402</v>
      </c>
      <c r="P81" s="41">
        <f>IF(P73=0,0,VLOOKUP(P73,FAC_TOTALS_APTA!$A$4:$BO$120,$L81,FALSE))</f>
        <v>-1080677.2896401801</v>
      </c>
      <c r="Q81" s="41">
        <f>IF(Q73=0,0,VLOOKUP(Q73,FAC_TOTALS_APTA!$A$4:$BO$120,$L81,FALSE))</f>
        <v>-862770.14452057495</v>
      </c>
      <c r="R81" s="41">
        <f>IF(R73=0,0,VLOOKUP(R73,FAC_TOTALS_APTA!$A$4:$BO$120,$L81,FALSE))</f>
        <v>-998705.52156066895</v>
      </c>
      <c r="S81" s="41">
        <f>IF(S73=0,0,VLOOKUP(S73,FAC_TOTALS_APTA!$A$4:$BO$120,$L81,FALSE))</f>
        <v>0</v>
      </c>
      <c r="T81" s="41">
        <f>IF(T73=0,0,VLOOKUP(T73,FAC_TOTALS_APTA!$A$4:$BO$120,$L81,FALSE))</f>
        <v>0</v>
      </c>
      <c r="U81" s="41">
        <f>IF(U73=0,0,VLOOKUP(U73,FAC_TOTALS_APTA!$A$4:$BO$120,$L81,FALSE))</f>
        <v>0</v>
      </c>
      <c r="V81" s="41">
        <f>IF(V73=0,0,VLOOKUP(V73,FAC_TOTALS_APTA!$A$4:$BO$120,$L81,FALSE))</f>
        <v>0</v>
      </c>
      <c r="W81" s="41">
        <f>IF(W73=0,0,VLOOKUP(W73,FAC_TOTALS_APTA!$A$4:$BO$120,$L81,FALSE))</f>
        <v>0</v>
      </c>
      <c r="X81" s="41">
        <f>IF(X73=0,0,VLOOKUP(X73,FAC_TOTALS_APTA!$A$4:$BO$120,$L81,FALSE))</f>
        <v>0</v>
      </c>
      <c r="Y81" s="41">
        <f>IF(Y73=0,0,VLOOKUP(Y73,FAC_TOTALS_APTA!$A$4:$BO$120,$L81,FALSE))</f>
        <v>0</v>
      </c>
      <c r="Z81" s="41">
        <f>IF(Z73=0,0,VLOOKUP(Z73,FAC_TOTALS_APTA!$A$4:$BO$120,$L81,FALSE))</f>
        <v>0</v>
      </c>
      <c r="AA81" s="41">
        <f>IF(AA73=0,0,VLOOKUP(AA73,FAC_TOTALS_APTA!$A$4:$BO$120,$L81,FALSE))</f>
        <v>0</v>
      </c>
      <c r="AB81" s="41">
        <f>IF(AB73=0,0,VLOOKUP(AB73,FAC_TOTALS_APTA!$A$4:$BO$120,$L81,FALSE))</f>
        <v>0</v>
      </c>
      <c r="AC81" s="45">
        <f t="shared" si="21"/>
        <v>-6375420.3023104202</v>
      </c>
      <c r="AD81" s="45">
        <f>AE81*G92</f>
        <v>-6645334.1653816747</v>
      </c>
      <c r="AE81" s="46">
        <f>AC81/G90</f>
        <v>-2.1643501986905098E-2</v>
      </c>
    </row>
    <row r="82" spans="2:34" ht="15" x14ac:dyDescent="0.2">
      <c r="B82" s="37" t="s">
        <v>120</v>
      </c>
      <c r="C82" s="40"/>
      <c r="D82" s="12" t="s">
        <v>73</v>
      </c>
      <c r="E82" s="85">
        <v>-1.38E-2</v>
      </c>
      <c r="F82" s="12">
        <f>MATCH($D82,FAC_TOTALS_APTA!$A$2:$BO$2,)</f>
        <v>18</v>
      </c>
      <c r="G82" s="47">
        <f>VLOOKUP(G73,FAC_TOTALS_APTA!$A$4:$BO$120,$F82,FALSE)</f>
        <v>3.8959197832339898</v>
      </c>
      <c r="H82" s="47">
        <f>VLOOKUP(H73,FAC_TOTALS_APTA!$A$4:$BO$120,$F82,FALSE)</f>
        <v>5.2577987348367303</v>
      </c>
      <c r="I82" s="43">
        <f t="shared" si="18"/>
        <v>0.34956544984923932</v>
      </c>
      <c r="J82" s="44" t="str">
        <f t="shared" si="19"/>
        <v/>
      </c>
      <c r="K82" s="44" t="str">
        <f t="shared" si="20"/>
        <v>JTW_HOME_PCT_FAC</v>
      </c>
      <c r="L82" s="12">
        <f>MATCH($K82,FAC_TOTALS_APTA!$A$2:$BM$2,)</f>
        <v>39</v>
      </c>
      <c r="M82" s="41">
        <f>IF(M73=0,0,VLOOKUP(M73,FAC_TOTALS_APTA!$A$4:$BO$120,$L82,FALSE))</f>
        <v>489375.57088525902</v>
      </c>
      <c r="N82" s="41">
        <f>IF(N73=0,0,VLOOKUP(N73,FAC_TOTALS_APTA!$A$4:$BO$120,$L82,FALSE))</f>
        <v>-726276.98432738404</v>
      </c>
      <c r="O82" s="41">
        <f>IF(O73=0,0,VLOOKUP(O73,FAC_TOTALS_APTA!$A$4:$BO$120,$L82,FALSE))</f>
        <v>-32313.694175381901</v>
      </c>
      <c r="P82" s="41">
        <f>IF(P73=0,0,VLOOKUP(P73,FAC_TOTALS_APTA!$A$4:$BO$120,$L82,FALSE))</f>
        <v>-2254494.72962947</v>
      </c>
      <c r="Q82" s="41">
        <f>IF(Q73=0,0,VLOOKUP(Q73,FAC_TOTALS_APTA!$A$4:$BO$120,$L82,FALSE))</f>
        <v>-1016297.52324291</v>
      </c>
      <c r="R82" s="41">
        <f>IF(R73=0,0,VLOOKUP(R73,FAC_TOTALS_APTA!$A$4:$BO$120,$L82,FALSE))</f>
        <v>-1300209.8200858601</v>
      </c>
      <c r="S82" s="41">
        <f>IF(S73=0,0,VLOOKUP(S73,FAC_TOTALS_APTA!$A$4:$BO$120,$L82,FALSE))</f>
        <v>0</v>
      </c>
      <c r="T82" s="41">
        <f>IF(T73=0,0,VLOOKUP(T73,FAC_TOTALS_APTA!$A$4:$BO$120,$L82,FALSE))</f>
        <v>0</v>
      </c>
      <c r="U82" s="41">
        <f>IF(U73=0,0,VLOOKUP(U73,FAC_TOTALS_APTA!$A$4:$BO$120,$L82,FALSE))</f>
        <v>0</v>
      </c>
      <c r="V82" s="41">
        <f>IF(V73=0,0,VLOOKUP(V73,FAC_TOTALS_APTA!$A$4:$BO$120,$L82,FALSE))</f>
        <v>0</v>
      </c>
      <c r="W82" s="41">
        <f>IF(W73=0,0,VLOOKUP(W73,FAC_TOTALS_APTA!$A$4:$BO$120,$L82,FALSE))</f>
        <v>0</v>
      </c>
      <c r="X82" s="41">
        <f>IF(X73=0,0,VLOOKUP(X73,FAC_TOTALS_APTA!$A$4:$BO$120,$L82,FALSE))</f>
        <v>0</v>
      </c>
      <c r="Y82" s="41">
        <f>IF(Y73=0,0,VLOOKUP(Y73,FAC_TOTALS_APTA!$A$4:$BO$120,$L82,FALSE))</f>
        <v>0</v>
      </c>
      <c r="Z82" s="41">
        <f>IF(Z73=0,0,VLOOKUP(Z73,FAC_TOTALS_APTA!$A$4:$BO$120,$L82,FALSE))</f>
        <v>0</v>
      </c>
      <c r="AA82" s="41">
        <f>IF(AA73=0,0,VLOOKUP(AA73,FAC_TOTALS_APTA!$A$4:$BO$120,$L82,FALSE))</f>
        <v>0</v>
      </c>
      <c r="AB82" s="41">
        <f>IF(AB73=0,0,VLOOKUP(AB73,FAC_TOTALS_APTA!$A$4:$BO$120,$L82,FALSE))</f>
        <v>0</v>
      </c>
      <c r="AC82" s="45">
        <f t="shared" si="21"/>
        <v>-4840217.180575747</v>
      </c>
      <c r="AD82" s="45">
        <f>AE82*G92</f>
        <v>-5045135.7044320656</v>
      </c>
      <c r="AE82" s="46">
        <f>AC82/G90</f>
        <v>-1.6431740214347776E-2</v>
      </c>
    </row>
    <row r="83" spans="2:34" ht="15" x14ac:dyDescent="0.2">
      <c r="B83" s="37" t="s">
        <v>121</v>
      </c>
      <c r="C83" s="40"/>
      <c r="D83" s="12" t="s">
        <v>74</v>
      </c>
      <c r="E83" s="85">
        <v>-0.17100000000000001</v>
      </c>
      <c r="F83" s="12">
        <f>MATCH($D83,FAC_TOTALS_APTA!$A$2:$BO$2,)</f>
        <v>19</v>
      </c>
      <c r="G83" s="47">
        <f>VLOOKUP(G73,FAC_TOTALS_APTA!$A$4:$BO$120,$F83,FALSE)</f>
        <v>0</v>
      </c>
      <c r="H83" s="47">
        <f>VLOOKUP(H73,FAC_TOTALS_APTA!$A$4:$BO$120,$F83,FALSE)</f>
        <v>3.1928027401643502</v>
      </c>
      <c r="I83" s="43" t="str">
        <f t="shared" si="18"/>
        <v>-</v>
      </c>
      <c r="J83" s="44" t="str">
        <f t="shared" si="19"/>
        <v/>
      </c>
      <c r="K83" s="44" t="str">
        <f t="shared" si="20"/>
        <v>YEARS_SINCE_TNC_BUS_FAC</v>
      </c>
      <c r="L83" s="12">
        <f>MATCH($K83,FAC_TOTALS_APTA!$A$2:$BM$2,)</f>
        <v>41</v>
      </c>
      <c r="M83" s="41">
        <f>IF(M73=0,0,VLOOKUP(M73,FAC_TOTALS_APTA!$A$4:$BO$120,$L83,FALSE))</f>
        <v>0</v>
      </c>
      <c r="N83" s="41">
        <f>IF(N73=0,0,VLOOKUP(N73,FAC_TOTALS_APTA!$A$4:$BO$120,$L83,FALSE))</f>
        <v>0</v>
      </c>
      <c r="O83" s="41">
        <f>IF(O73=0,0,VLOOKUP(O73,FAC_TOTALS_APTA!$A$4:$BO$120,$L83,FALSE))</f>
        <v>-2827819.94558809</v>
      </c>
      <c r="P83" s="41">
        <f>IF(P73=0,0,VLOOKUP(P73,FAC_TOTALS_APTA!$A$4:$BO$120,$L83,FALSE))</f>
        <v>-3808718.0290149199</v>
      </c>
      <c r="Q83" s="41">
        <f>IF(Q73=0,0,VLOOKUP(Q73,FAC_TOTALS_APTA!$A$4:$BO$120,$L83,FALSE))</f>
        <v>-4216396.7905754503</v>
      </c>
      <c r="R83" s="41">
        <f>IF(R73=0,0,VLOOKUP(R73,FAC_TOTALS_APTA!$A$4:$BO$120,$L83,FALSE))</f>
        <v>-4476509.0235778596</v>
      </c>
      <c r="S83" s="41">
        <f>IF(S73=0,0,VLOOKUP(S73,FAC_TOTALS_APTA!$A$4:$BO$120,$L83,FALSE))</f>
        <v>0</v>
      </c>
      <c r="T83" s="41">
        <f>IF(T73=0,0,VLOOKUP(T73,FAC_TOTALS_APTA!$A$4:$BO$120,$L83,FALSE))</f>
        <v>0</v>
      </c>
      <c r="U83" s="41">
        <f>IF(U73=0,0,VLOOKUP(U73,FAC_TOTALS_APTA!$A$4:$BO$120,$L83,FALSE))</f>
        <v>0</v>
      </c>
      <c r="V83" s="41">
        <f>IF(V73=0,0,VLOOKUP(V73,FAC_TOTALS_APTA!$A$4:$BO$120,$L83,FALSE))</f>
        <v>0</v>
      </c>
      <c r="W83" s="41">
        <f>IF(W73=0,0,VLOOKUP(W73,FAC_TOTALS_APTA!$A$4:$BO$120,$L83,FALSE))</f>
        <v>0</v>
      </c>
      <c r="X83" s="41">
        <f>IF(X73=0,0,VLOOKUP(X73,FAC_TOTALS_APTA!$A$4:$BO$120,$L83,FALSE))</f>
        <v>0</v>
      </c>
      <c r="Y83" s="41">
        <f>IF(Y73=0,0,VLOOKUP(Y73,FAC_TOTALS_APTA!$A$4:$BO$120,$L83,FALSE))</f>
        <v>0</v>
      </c>
      <c r="Z83" s="41">
        <f>IF(Z73=0,0,VLOOKUP(Z73,FAC_TOTALS_APTA!$A$4:$BO$120,$L83,FALSE))</f>
        <v>0</v>
      </c>
      <c r="AA83" s="41">
        <f>IF(AA73=0,0,VLOOKUP(AA73,FAC_TOTALS_APTA!$A$4:$BO$120,$L83,FALSE))</f>
        <v>0</v>
      </c>
      <c r="AB83" s="41">
        <f>IF(AB73=0,0,VLOOKUP(AB73,FAC_TOTALS_APTA!$A$4:$BO$120,$L83,FALSE))</f>
        <v>0</v>
      </c>
      <c r="AC83" s="45">
        <f t="shared" si="21"/>
        <v>-15329443.78875632</v>
      </c>
      <c r="AD83" s="45">
        <f>AE83*G92</f>
        <v>-15978440.905112306</v>
      </c>
      <c r="AE83" s="46">
        <f>AC83/G90</f>
        <v>-5.2040937125331331E-2</v>
      </c>
    </row>
    <row r="84" spans="2:34" ht="15.75" hidden="1" customHeight="1" x14ac:dyDescent="0.2">
      <c r="B84" s="37" t="s">
        <v>121</v>
      </c>
      <c r="C84" s="40"/>
      <c r="D84" s="12" t="s">
        <v>75</v>
      </c>
      <c r="E84" s="85">
        <v>-5.0000000000000001E-3</v>
      </c>
      <c r="F84" s="12">
        <f>MATCH($D84,FAC_TOTALS_APTA!$A$2:$BO$2,)</f>
        <v>20</v>
      </c>
      <c r="G84" s="47">
        <f>VLOOKUP(G73,FAC_TOTALS_APTA!$A$4:$BO$120,$F84,FALSE)</f>
        <v>0</v>
      </c>
      <c r="H84" s="47">
        <f>VLOOKUP(H73,FAC_TOTALS_APTA!$A$4:$BO$120,$F84,FALSE)</f>
        <v>0</v>
      </c>
      <c r="I84" s="43" t="str">
        <f t="shared" si="18"/>
        <v>-</v>
      </c>
      <c r="J84" s="44" t="str">
        <f t="shared" si="19"/>
        <v/>
      </c>
      <c r="K84" s="44" t="str">
        <f t="shared" si="20"/>
        <v>YEARS_SINCE_TNC_RAIL_FAC</v>
      </c>
      <c r="L84" s="12">
        <f>MATCH($K84,FAC_TOTALS_APTA!$A$2:$BM$2,)</f>
        <v>43</v>
      </c>
      <c r="M84" s="41">
        <f>IF(M73=0,0,VLOOKUP(M73,FAC_TOTALS_APTA!$A$4:$BO$120,$L84,FALSE))</f>
        <v>0</v>
      </c>
      <c r="N84" s="41">
        <f>IF(N73=0,0,VLOOKUP(N73,FAC_TOTALS_APTA!$A$4:$BO$120,$L84,FALSE))</f>
        <v>0</v>
      </c>
      <c r="O84" s="41">
        <f>IF(O73=0,0,VLOOKUP(O73,FAC_TOTALS_APTA!$A$4:$BO$120,$L84,FALSE))</f>
        <v>0</v>
      </c>
      <c r="P84" s="41">
        <f>IF(P73=0,0,VLOOKUP(P73,FAC_TOTALS_APTA!$A$4:$BO$120,$L84,FALSE))</f>
        <v>0</v>
      </c>
      <c r="Q84" s="41">
        <f>IF(Q73=0,0,VLOOKUP(Q73,FAC_TOTALS_APTA!$A$4:$BO$120,$L84,FALSE))</f>
        <v>0</v>
      </c>
      <c r="R84" s="41">
        <f>IF(R73=0,0,VLOOKUP(R73,FAC_TOTALS_APTA!$A$4:$BO$120,$L84,FALSE))</f>
        <v>0</v>
      </c>
      <c r="S84" s="41">
        <f>IF(S73=0,0,VLOOKUP(S73,FAC_TOTALS_APTA!$A$4:$BO$120,$L84,FALSE))</f>
        <v>0</v>
      </c>
      <c r="T84" s="41">
        <f>IF(T73=0,0,VLOOKUP(T73,FAC_TOTALS_APTA!$A$4:$BO$120,$L84,FALSE))</f>
        <v>0</v>
      </c>
      <c r="U84" s="41">
        <f>IF(U73=0,0,VLOOKUP(U73,FAC_TOTALS_APTA!$A$4:$BO$120,$L84,FALSE))</f>
        <v>0</v>
      </c>
      <c r="V84" s="41">
        <f>IF(V73=0,0,VLOOKUP(V73,FAC_TOTALS_APTA!$A$4:$BO$120,$L84,FALSE))</f>
        <v>0</v>
      </c>
      <c r="W84" s="41">
        <f>IF(W73=0,0,VLOOKUP(W73,FAC_TOTALS_APTA!$A$4:$BO$120,$L84,FALSE))</f>
        <v>0</v>
      </c>
      <c r="X84" s="41">
        <f>IF(X73=0,0,VLOOKUP(X73,FAC_TOTALS_APTA!$A$4:$BO$120,$L84,FALSE))</f>
        <v>0</v>
      </c>
      <c r="Y84" s="41">
        <f>IF(Y73=0,0,VLOOKUP(Y73,FAC_TOTALS_APTA!$A$4:$BO$120,$L84,FALSE))</f>
        <v>0</v>
      </c>
      <c r="Z84" s="41">
        <f>IF(Z73=0,0,VLOOKUP(Z73,FAC_TOTALS_APTA!$A$4:$BO$120,$L84,FALSE))</f>
        <v>0</v>
      </c>
      <c r="AA84" s="41">
        <f>IF(AA73=0,0,VLOOKUP(AA73,FAC_TOTALS_APTA!$A$4:$BO$120,$L84,FALSE))</f>
        <v>0</v>
      </c>
      <c r="AB84" s="41">
        <f>IF(AB73=0,0,VLOOKUP(AB73,FAC_TOTALS_APTA!$A$4:$BO$120,$L84,FALSE))</f>
        <v>0</v>
      </c>
      <c r="AC84" s="45">
        <f t="shared" si="21"/>
        <v>0</v>
      </c>
      <c r="AD84" s="45">
        <f>AE84*G92</f>
        <v>0</v>
      </c>
      <c r="AE84" s="46">
        <f>AC84/G90</f>
        <v>0</v>
      </c>
    </row>
    <row r="85" spans="2:34" ht="15" x14ac:dyDescent="0.2">
      <c r="B85" s="37" t="s">
        <v>122</v>
      </c>
      <c r="C85" s="40"/>
      <c r="D85" s="12" t="s">
        <v>109</v>
      </c>
      <c r="E85" s="85">
        <v>2.1659999999999999E-5</v>
      </c>
      <c r="F85" s="12">
        <f>MATCH($D85,FAC_TOTALS_APTA!$A$2:$BO$2,)</f>
        <v>21</v>
      </c>
      <c r="G85" s="47">
        <f>VLOOKUP(G73,FAC_TOTALS_APTA!$A$4:$BO$120,$F85,FALSE)</f>
        <v>3.9493054786484898E-2</v>
      </c>
      <c r="H85" s="47">
        <f>VLOOKUP(H73,FAC_TOTALS_APTA!$A$4:$BO$120,$F85,FALSE)</f>
        <v>0.55433893517680899</v>
      </c>
      <c r="I85" s="43">
        <f t="shared" si="18"/>
        <v>13.036365081753866</v>
      </c>
      <c r="J85" s="44" t="str">
        <f t="shared" si="19"/>
        <v/>
      </c>
      <c r="K85" s="44" t="str">
        <f t="shared" si="20"/>
        <v>BIKE_SHARE_FAC</v>
      </c>
      <c r="L85" s="12">
        <f>MATCH($K85,FAC_TOTALS_APTA!$A$2:$BM$2,)</f>
        <v>45</v>
      </c>
      <c r="M85" s="41">
        <f>IF(M73=0,0,VLOOKUP(M73,FAC_TOTALS_APTA!$A$4:$BO$120,$L85,FALSE))</f>
        <v>15.8440603626676</v>
      </c>
      <c r="N85" s="41">
        <f>IF(N73=0,0,VLOOKUP(N73,FAC_TOTALS_APTA!$A$4:$BO$120,$L85,FALSE))</f>
        <v>153.942915926826</v>
      </c>
      <c r="O85" s="41">
        <f>IF(O73=0,0,VLOOKUP(O73,FAC_TOTALS_APTA!$A$4:$BO$120,$L85,FALSE))</f>
        <v>346.249086988599</v>
      </c>
      <c r="P85" s="41">
        <f>IF(P73=0,0,VLOOKUP(P73,FAC_TOTALS_APTA!$A$4:$BO$120,$L85,FALSE))</f>
        <v>517.48844522449303</v>
      </c>
      <c r="Q85" s="41">
        <f>IF(Q73=0,0,VLOOKUP(Q73,FAC_TOTALS_APTA!$A$4:$BO$120,$L85,FALSE))</f>
        <v>1179.4755807121101</v>
      </c>
      <c r="R85" s="41">
        <f>IF(R73=0,0,VLOOKUP(R73,FAC_TOTALS_APTA!$A$4:$BO$120,$L85,FALSE))</f>
        <v>874.83002959661599</v>
      </c>
      <c r="S85" s="41">
        <f>IF(S73=0,0,VLOOKUP(S73,FAC_TOTALS_APTA!$A$4:$BO$120,$L85,FALSE))</f>
        <v>0</v>
      </c>
      <c r="T85" s="41">
        <f>IF(T73=0,0,VLOOKUP(T73,FAC_TOTALS_APTA!$A$4:$BO$120,$L85,FALSE))</f>
        <v>0</v>
      </c>
      <c r="U85" s="41">
        <f>IF(U73=0,0,VLOOKUP(U73,FAC_TOTALS_APTA!$A$4:$BO$120,$L85,FALSE))</f>
        <v>0</v>
      </c>
      <c r="V85" s="41">
        <f>IF(V73=0,0,VLOOKUP(V73,FAC_TOTALS_APTA!$A$4:$BO$120,$L85,FALSE))</f>
        <v>0</v>
      </c>
      <c r="W85" s="41">
        <f>IF(W73=0,0,VLOOKUP(W73,FAC_TOTALS_APTA!$A$4:$BO$120,$L85,FALSE))</f>
        <v>0</v>
      </c>
      <c r="X85" s="41">
        <f>IF(X73=0,0,VLOOKUP(X73,FAC_TOTALS_APTA!$A$4:$BO$120,$L85,FALSE))</f>
        <v>0</v>
      </c>
      <c r="Y85" s="41">
        <f>IF(Y73=0,0,VLOOKUP(Y73,FAC_TOTALS_APTA!$A$4:$BO$120,$L85,FALSE))</f>
        <v>0</v>
      </c>
      <c r="Z85" s="41">
        <f>IF(Z73=0,0,VLOOKUP(Z73,FAC_TOTALS_APTA!$A$4:$BO$120,$L85,FALSE))</f>
        <v>0</v>
      </c>
      <c r="AA85" s="41">
        <f>IF(AA73=0,0,VLOOKUP(AA73,FAC_TOTALS_APTA!$A$4:$BO$120,$L85,FALSE))</f>
        <v>0</v>
      </c>
      <c r="AB85" s="41">
        <f>IF(AB73=0,0,VLOOKUP(AB73,FAC_TOTALS_APTA!$A$4:$BO$120,$L85,FALSE))</f>
        <v>0</v>
      </c>
      <c r="AC85" s="45">
        <f t="shared" si="21"/>
        <v>3087.8301188113114</v>
      </c>
      <c r="AD85" s="45">
        <f>AE85*G92</f>
        <v>3218.55846554856</v>
      </c>
      <c r="AE85" s="46">
        <f>AC85/G90</f>
        <v>1.0482674732440565E-5</v>
      </c>
      <c r="AH85" s="81"/>
    </row>
    <row r="86" spans="2:34" ht="15" x14ac:dyDescent="0.2">
      <c r="B86" s="16" t="s">
        <v>123</v>
      </c>
      <c r="C86" s="39"/>
      <c r="D86" s="13" t="s">
        <v>110</v>
      </c>
      <c r="E86" s="86">
        <v>-3.6900000000000002E-2</v>
      </c>
      <c r="F86" s="13">
        <f>MATCH($D86,FAC_TOTALS_APTA!$A$2:$BO$2,)</f>
        <v>22</v>
      </c>
      <c r="G86" s="50">
        <f>VLOOKUP(G73,FAC_TOTALS_APTA!$A$4:$BO$120,$F86,FALSE)</f>
        <v>0</v>
      </c>
      <c r="H86" s="50">
        <f>VLOOKUP(H73,FAC_TOTALS_APTA!$A$4:$BO$120,$F86,FALSE)</f>
        <v>8.0615427103750595E-2</v>
      </c>
      <c r="I86" s="51" t="str">
        <f t="shared" si="18"/>
        <v>-</v>
      </c>
      <c r="J86" s="52" t="str">
        <f t="shared" si="19"/>
        <v/>
      </c>
      <c r="K86" s="52" t="str">
        <f t="shared" si="20"/>
        <v>scooter_flag_FAC</v>
      </c>
      <c r="L86" s="13">
        <f>MATCH($K86,FAC_TOTALS_APTA!$A$2:$BM$2,)</f>
        <v>47</v>
      </c>
      <c r="M86" s="53">
        <f>IF(M73=0,0,VLOOKUP(M73,FAC_TOTALS_APTA!$A$4:$BO$120,$L86,FALSE))</f>
        <v>0</v>
      </c>
      <c r="N86" s="53">
        <f>IF(N73=0,0,VLOOKUP(N73,FAC_TOTALS_APTA!$A$4:$BO$120,$L86,FALSE))</f>
        <v>0</v>
      </c>
      <c r="O86" s="53">
        <f>IF(O73=0,0,VLOOKUP(O73,FAC_TOTALS_APTA!$A$4:$BO$120,$L86,FALSE))</f>
        <v>0</v>
      </c>
      <c r="P86" s="53">
        <f>IF(P73=0,0,VLOOKUP(P73,FAC_TOTALS_APTA!$A$4:$BO$120,$L86,FALSE))</f>
        <v>0</v>
      </c>
      <c r="Q86" s="53">
        <f>IF(Q73=0,0,VLOOKUP(Q73,FAC_TOTALS_APTA!$A$4:$BO$120,$L86,FALSE))</f>
        <v>0</v>
      </c>
      <c r="R86" s="53">
        <f>IF(R73=0,0,VLOOKUP(R73,FAC_TOTALS_APTA!$A$4:$BO$120,$L86,FALSE))</f>
        <v>-785673.97759018198</v>
      </c>
      <c r="S86" s="53">
        <f>IF(S73=0,0,VLOOKUP(S73,FAC_TOTALS_APTA!$A$4:$BO$120,$L86,FALSE))</f>
        <v>0</v>
      </c>
      <c r="T86" s="53">
        <f>IF(T73=0,0,VLOOKUP(T73,FAC_TOTALS_APTA!$A$4:$BO$120,$L86,FALSE))</f>
        <v>0</v>
      </c>
      <c r="U86" s="53">
        <f>IF(U73=0,0,VLOOKUP(U73,FAC_TOTALS_APTA!$A$4:$BO$120,$L86,FALSE))</f>
        <v>0</v>
      </c>
      <c r="V86" s="53">
        <f>IF(V73=0,0,VLOOKUP(V73,FAC_TOTALS_APTA!$A$4:$BO$120,$L86,FALSE))</f>
        <v>0</v>
      </c>
      <c r="W86" s="53">
        <f>IF(W73=0,0,VLOOKUP(W73,FAC_TOTALS_APTA!$A$4:$BO$120,$L86,FALSE))</f>
        <v>0</v>
      </c>
      <c r="X86" s="53">
        <f>IF(X73=0,0,VLOOKUP(X73,FAC_TOTALS_APTA!$A$4:$BO$120,$L86,FALSE))</f>
        <v>0</v>
      </c>
      <c r="Y86" s="53">
        <f>IF(Y73=0,0,VLOOKUP(Y73,FAC_TOTALS_APTA!$A$4:$BO$120,$L86,FALSE))</f>
        <v>0</v>
      </c>
      <c r="Z86" s="53">
        <f>IF(Z73=0,0,VLOOKUP(Z73,FAC_TOTALS_APTA!$A$4:$BO$120,$L86,FALSE))</f>
        <v>0</v>
      </c>
      <c r="AA86" s="53">
        <f>IF(AA73=0,0,VLOOKUP(AA73,FAC_TOTALS_APTA!$A$4:$BO$120,$L86,FALSE))</f>
        <v>0</v>
      </c>
      <c r="AB86" s="53">
        <f>IF(AB73=0,0,VLOOKUP(AB73,FAC_TOTALS_APTA!$A$4:$BO$120,$L86,FALSE))</f>
        <v>0</v>
      </c>
      <c r="AC86" s="54">
        <f t="shared" si="21"/>
        <v>-785673.97759018198</v>
      </c>
      <c r="AD86" s="54">
        <f>AE86*G92</f>
        <v>-818936.77256686357</v>
      </c>
      <c r="AE86" s="55">
        <f>AC86/G90</f>
        <v>-2.6672337647872888E-3</v>
      </c>
    </row>
    <row r="87" spans="2:34" ht="15" x14ac:dyDescent="0.2">
      <c r="B87" s="56" t="s">
        <v>131</v>
      </c>
      <c r="C87" s="57"/>
      <c r="D87" s="56" t="s">
        <v>118</v>
      </c>
      <c r="E87" s="58"/>
      <c r="F87" s="59"/>
      <c r="G87" s="60"/>
      <c r="H87" s="60"/>
      <c r="I87" s="61"/>
      <c r="J87" s="62"/>
      <c r="K87" s="62" t="str">
        <f t="shared" ref="K87" si="22">CONCATENATE(D87,J87,"_FAC")</f>
        <v>New_Reporter_FAC</v>
      </c>
      <c r="L87" s="59">
        <f>MATCH($K87,FAC_TOTALS_APTA!$A$2:$BM$2,)</f>
        <v>58</v>
      </c>
      <c r="M87" s="60">
        <f>IF(M73=0,0,VLOOKUP(M73,FAC_TOTALS_APTA!$A$4:$BO$120,$L87,FALSE))</f>
        <v>1458240.1839999901</v>
      </c>
      <c r="N87" s="60">
        <f>IF(N73=0,0,VLOOKUP(N73,FAC_TOTALS_APTA!$A$4:$BO$120,$L87,FALSE))</f>
        <v>274440.99999999901</v>
      </c>
      <c r="O87" s="60">
        <f>IF(O73=0,0,VLOOKUP(O73,FAC_TOTALS_APTA!$A$4:$BO$120,$L87,FALSE))</f>
        <v>0</v>
      </c>
      <c r="P87" s="60">
        <f>IF(P73=0,0,VLOOKUP(P73,FAC_TOTALS_APTA!$A$4:$BO$120,$L87,FALSE))</f>
        <v>145754.65739999901</v>
      </c>
      <c r="Q87" s="60">
        <f>IF(Q73=0,0,VLOOKUP(Q73,FAC_TOTALS_APTA!$A$4:$BO$120,$L87,FALSE))</f>
        <v>0</v>
      </c>
      <c r="R87" s="60">
        <f>IF(R73=0,0,VLOOKUP(R73,FAC_TOTALS_APTA!$A$4:$BO$120,$L87,FALSE))</f>
        <v>0</v>
      </c>
      <c r="S87" s="60">
        <f>IF(S73=0,0,VLOOKUP(S73,FAC_TOTALS_APTA!$A$4:$BO$120,$L87,FALSE))</f>
        <v>0</v>
      </c>
      <c r="T87" s="60">
        <f>IF(T73=0,0,VLOOKUP(T73,FAC_TOTALS_APTA!$A$4:$BO$120,$L87,FALSE))</f>
        <v>0</v>
      </c>
      <c r="U87" s="60">
        <f>IF(U73=0,0,VLOOKUP(U73,FAC_TOTALS_APTA!$A$4:$BO$120,$L87,FALSE))</f>
        <v>0</v>
      </c>
      <c r="V87" s="60">
        <f>IF(V73=0,0,VLOOKUP(V73,FAC_TOTALS_APTA!$A$4:$BO$120,$L87,FALSE))</f>
        <v>0</v>
      </c>
      <c r="W87" s="60">
        <f>IF(W73=0,0,VLOOKUP(W73,FAC_TOTALS_APTA!$A$4:$BO$120,$L87,FALSE))</f>
        <v>0</v>
      </c>
      <c r="X87" s="60">
        <f>IF(X73=0,0,VLOOKUP(X73,FAC_TOTALS_APTA!$A$4:$BO$120,$L87,FALSE))</f>
        <v>0</v>
      </c>
      <c r="Y87" s="60">
        <f>IF(Y73=0,0,VLOOKUP(Y73,FAC_TOTALS_APTA!$A$4:$BO$120,$L87,FALSE))</f>
        <v>0</v>
      </c>
      <c r="Z87" s="60">
        <f>IF(Z73=0,0,VLOOKUP(Z73,FAC_TOTALS_APTA!$A$4:$BO$120,$L87,FALSE))</f>
        <v>0</v>
      </c>
      <c r="AA87" s="60">
        <f>IF(AA73=0,0,VLOOKUP(AA73,FAC_TOTALS_APTA!$A$4:$BO$120,$L87,FALSE))</f>
        <v>0</v>
      </c>
      <c r="AB87" s="60">
        <f>IF(AB73=0,0,VLOOKUP(AB73,FAC_TOTALS_APTA!$A$4:$BO$120,$L87,FALSE))</f>
        <v>0</v>
      </c>
      <c r="AC87" s="63">
        <f>SUM(M87:AB87)</f>
        <v>1878435.8413999882</v>
      </c>
      <c r="AD87" s="63">
        <f>AC87</f>
        <v>1878435.8413999882</v>
      </c>
      <c r="AE87" s="64">
        <f>AC87/G92</f>
        <v>6.117966208141667E-3</v>
      </c>
    </row>
    <row r="88" spans="2:34" ht="15.75" customHeight="1" x14ac:dyDescent="0.2">
      <c r="B88" s="37"/>
      <c r="C88" s="12"/>
      <c r="D88" s="12"/>
      <c r="E88" s="12"/>
      <c r="F88" s="12"/>
      <c r="G88" s="12"/>
      <c r="H88" s="12"/>
      <c r="I88" s="65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45"/>
      <c r="AE88" s="12"/>
    </row>
    <row r="89" spans="2:34" ht="15" x14ac:dyDescent="0.2">
      <c r="B89" s="37" t="s">
        <v>67</v>
      </c>
      <c r="C89" s="40"/>
      <c r="D89" s="12"/>
      <c r="E89" s="42"/>
      <c r="F89" s="12"/>
      <c r="G89" s="41"/>
      <c r="H89" s="41"/>
      <c r="I89" s="43"/>
      <c r="J89" s="44"/>
      <c r="K89" s="52"/>
      <c r="L89" s="13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5">
        <f>SUM(AC75:AC87)</f>
        <v>-24480611.419798963</v>
      </c>
      <c r="AD89" s="45">
        <f>SUM(AD75:AD87)</f>
        <v>-25596564.868478991</v>
      </c>
      <c r="AE89" s="46">
        <f>AC89/G92</f>
        <v>-7.9732056916755334E-2</v>
      </c>
    </row>
    <row r="90" spans="2:34" ht="15.75" hidden="1" customHeight="1" x14ac:dyDescent="0.2">
      <c r="B90" s="14" t="s">
        <v>34</v>
      </c>
      <c r="C90" s="66"/>
      <c r="D90" s="15" t="s">
        <v>7</v>
      </c>
      <c r="E90" s="67"/>
      <c r="F90" s="15">
        <f>MATCH($D90,FAC_TOTALS_APTA!$A$2:$BM$2,)</f>
        <v>9</v>
      </c>
      <c r="G90" s="68">
        <f>VLOOKUP(G73,FAC_TOTALS_APTA!$A$4:$BO$120,$F90,FALSE)</f>
        <v>294565098.85358298</v>
      </c>
      <c r="H90" s="68">
        <f>VLOOKUP(H73,FAC_TOTALS_APTA!$A$4:$BM$120,$F90,FALSE)</f>
        <v>270263675.76109397</v>
      </c>
      <c r="I90" s="69">
        <f t="shared" ref="I90" si="23">H90/G90-1</f>
        <v>-8.249932930638304E-2</v>
      </c>
      <c r="J90" s="70"/>
      <c r="K90" s="52"/>
      <c r="L90" s="13"/>
      <c r="M90" s="71">
        <f t="shared" ref="M90:AB90" si="24">SUM(M75:M80)</f>
        <v>-2700209.0645821802</v>
      </c>
      <c r="N90" s="71">
        <f t="shared" si="24"/>
        <v>3941974.6975440681</v>
      </c>
      <c r="O90" s="71">
        <f t="shared" si="24"/>
        <v>-11527064.709004108</v>
      </c>
      <c r="P90" s="71">
        <f t="shared" si="24"/>
        <v>-4346925.8255490381</v>
      </c>
      <c r="Q90" s="71">
        <f t="shared" si="24"/>
        <v>7245243.638035614</v>
      </c>
      <c r="R90" s="71">
        <f t="shared" si="24"/>
        <v>8355601.4214705592</v>
      </c>
      <c r="S90" s="71">
        <f t="shared" si="24"/>
        <v>0</v>
      </c>
      <c r="T90" s="71">
        <f t="shared" si="24"/>
        <v>0</v>
      </c>
      <c r="U90" s="71">
        <f t="shared" si="24"/>
        <v>0</v>
      </c>
      <c r="V90" s="71">
        <f t="shared" si="24"/>
        <v>0</v>
      </c>
      <c r="W90" s="71">
        <f t="shared" si="24"/>
        <v>0</v>
      </c>
      <c r="X90" s="71">
        <f t="shared" si="24"/>
        <v>0</v>
      </c>
      <c r="Y90" s="71">
        <f t="shared" si="24"/>
        <v>0</v>
      </c>
      <c r="Z90" s="71">
        <f t="shared" si="24"/>
        <v>0</v>
      </c>
      <c r="AA90" s="71">
        <f t="shared" si="24"/>
        <v>0</v>
      </c>
      <c r="AB90" s="71">
        <f t="shared" si="24"/>
        <v>0</v>
      </c>
      <c r="AC90" s="72"/>
      <c r="AD90" s="72"/>
      <c r="AE90" s="73"/>
    </row>
    <row r="91" spans="2:34" ht="16" thickBot="1" x14ac:dyDescent="0.25">
      <c r="B91" s="17" t="s">
        <v>71</v>
      </c>
      <c r="C91" s="158"/>
      <c r="D91" s="35"/>
      <c r="E91" s="159"/>
      <c r="F91" s="35"/>
      <c r="G91" s="75"/>
      <c r="H91" s="75"/>
      <c r="I91" s="76"/>
      <c r="J91" s="77"/>
      <c r="K91" s="77"/>
      <c r="L91" s="35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78">
        <f>AC92-AC89</f>
        <v>-18329341.441601999</v>
      </c>
      <c r="AD91" s="78"/>
      <c r="AE91" s="79">
        <f>AE92-AE89</f>
        <v>-5.9697695862551026E-2</v>
      </c>
    </row>
    <row r="92" spans="2:34" ht="13.5" hidden="1" customHeight="1" thickBot="1" x14ac:dyDescent="0.25">
      <c r="B92" s="17" t="s">
        <v>127</v>
      </c>
      <c r="C92" s="35"/>
      <c r="D92" s="35" t="s">
        <v>5</v>
      </c>
      <c r="E92" s="35"/>
      <c r="F92" s="35">
        <f>MATCH($D92,FAC_TOTALS_APTA!$A$2:$BM$2,)</f>
        <v>7</v>
      </c>
      <c r="G92" s="75">
        <f>VLOOKUP(G73,FAC_TOTALS_APTA!$A$4:$BM$120,$F92,FALSE)</f>
        <v>307035994.88669997</v>
      </c>
      <c r="H92" s="75">
        <f>VLOOKUP(H73,FAC_TOTALS_APTA!$A$4:$BM$120,$F92,FALSE)</f>
        <v>264226042.02529901</v>
      </c>
      <c r="I92" s="76">
        <f t="shared" ref="I92" si="25">H92/G92-1</f>
        <v>-0.13942975277930636</v>
      </c>
      <c r="J92" s="77"/>
      <c r="K92" s="77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78">
        <f>H92-G92</f>
        <v>-42809952.861400962</v>
      </c>
      <c r="AD92" s="78"/>
      <c r="AE92" s="79">
        <f>I92</f>
        <v>-0.13942975277930636</v>
      </c>
    </row>
    <row r="93" spans="2:34" ht="17" thickTop="1" thickBot="1" x14ac:dyDescent="0.25">
      <c r="B93" s="145" t="s">
        <v>134</v>
      </c>
      <c r="C93" s="146"/>
      <c r="D93" s="146"/>
      <c r="E93" s="147"/>
      <c r="F93" s="146"/>
      <c r="G93" s="148"/>
      <c r="H93" s="148"/>
      <c r="I93" s="149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50">
        <f>AE92</f>
        <v>-0.13942975277930636</v>
      </c>
    </row>
    <row r="94" spans="2:34" ht="15" thickTop="1" x14ac:dyDescent="0.2"/>
    <row r="96" spans="2:34" ht="15" x14ac:dyDescent="0.2">
      <c r="B96" s="23" t="s">
        <v>65</v>
      </c>
      <c r="C96" s="24"/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2:31" ht="15" x14ac:dyDescent="0.2">
      <c r="B97" s="27" t="s">
        <v>25</v>
      </c>
      <c r="C97" s="28" t="s">
        <v>26</v>
      </c>
      <c r="D97" s="18"/>
      <c r="E97" s="12"/>
      <c r="F97" s="18"/>
      <c r="G97" s="18"/>
      <c r="H97" s="18"/>
      <c r="I97" s="29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2:31" x14ac:dyDescent="0.2">
      <c r="B98" s="27"/>
      <c r="C98" s="28"/>
      <c r="D98" s="18"/>
      <c r="E98" s="12"/>
      <c r="F98" s="18"/>
      <c r="G98" s="18"/>
      <c r="H98" s="18"/>
      <c r="I98" s="29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2:31" ht="15" x14ac:dyDescent="0.2">
      <c r="B99" s="30" t="s">
        <v>69</v>
      </c>
      <c r="C99" s="31">
        <v>0</v>
      </c>
      <c r="D99" s="18"/>
      <c r="E99" s="12"/>
      <c r="F99" s="18"/>
      <c r="G99" s="18"/>
      <c r="H99" s="18"/>
      <c r="I99" s="29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2:31" ht="16" thickBot="1" x14ac:dyDescent="0.25">
      <c r="B100" s="32" t="s">
        <v>101</v>
      </c>
      <c r="C100" s="33">
        <v>10</v>
      </c>
      <c r="D100" s="34"/>
      <c r="E100" s="35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2:31" ht="15" thickTop="1" x14ac:dyDescent="0.2">
      <c r="B101" s="156"/>
      <c r="C101" s="157"/>
      <c r="D101" s="157"/>
      <c r="E101" s="157"/>
      <c r="F101" s="157"/>
      <c r="G101" s="171" t="s">
        <v>128</v>
      </c>
      <c r="H101" s="171"/>
      <c r="I101" s="171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171" t="s">
        <v>135</v>
      </c>
      <c r="AD101" s="171"/>
      <c r="AE101" s="171"/>
    </row>
    <row r="102" spans="2:31" ht="15" x14ac:dyDescent="0.2">
      <c r="B102" s="16" t="s">
        <v>28</v>
      </c>
      <c r="C102" s="39" t="s">
        <v>29</v>
      </c>
      <c r="D102" s="13" t="s">
        <v>30</v>
      </c>
      <c r="E102" s="13" t="s">
        <v>66</v>
      </c>
      <c r="F102" s="13"/>
      <c r="G102" s="39">
        <f>$C$1</f>
        <v>2012</v>
      </c>
      <c r="H102" s="39">
        <f>$C$2</f>
        <v>2018</v>
      </c>
      <c r="I102" s="39" t="s">
        <v>62</v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 t="s">
        <v>133</v>
      </c>
      <c r="AD102" s="39" t="s">
        <v>64</v>
      </c>
      <c r="AE102" s="39" t="s">
        <v>62</v>
      </c>
    </row>
    <row r="103" spans="2:31" ht="13" hidden="1" customHeight="1" x14ac:dyDescent="0.2">
      <c r="B103" s="37"/>
      <c r="C103" s="40"/>
      <c r="D103" s="12"/>
      <c r="E103" s="12"/>
      <c r="F103" s="12"/>
      <c r="G103" s="12"/>
      <c r="H103" s="12"/>
      <c r="I103" s="40"/>
      <c r="J103" s="12"/>
      <c r="K103" s="12"/>
      <c r="L103" s="12"/>
      <c r="M103" s="12">
        <v>1</v>
      </c>
      <c r="N103" s="12">
        <v>2</v>
      </c>
      <c r="O103" s="12">
        <v>3</v>
      </c>
      <c r="P103" s="12">
        <v>4</v>
      </c>
      <c r="Q103" s="12">
        <v>5</v>
      </c>
      <c r="R103" s="12">
        <v>6</v>
      </c>
      <c r="S103" s="12">
        <v>7</v>
      </c>
      <c r="T103" s="12">
        <v>8</v>
      </c>
      <c r="U103" s="12">
        <v>9</v>
      </c>
      <c r="V103" s="12">
        <v>10</v>
      </c>
      <c r="W103" s="12">
        <v>11</v>
      </c>
      <c r="X103" s="12">
        <v>12</v>
      </c>
      <c r="Y103" s="12">
        <v>13</v>
      </c>
      <c r="Z103" s="12">
        <v>14</v>
      </c>
      <c r="AA103" s="12">
        <v>15</v>
      </c>
      <c r="AB103" s="12">
        <v>16</v>
      </c>
      <c r="AC103" s="12"/>
      <c r="AD103" s="12"/>
      <c r="AE103" s="12"/>
    </row>
    <row r="104" spans="2:31" ht="13" hidden="1" customHeight="1" x14ac:dyDescent="0.2">
      <c r="B104" s="37"/>
      <c r="C104" s="40"/>
      <c r="D104" s="12"/>
      <c r="E104" s="12"/>
      <c r="F104" s="12"/>
      <c r="G104" s="12" t="str">
        <f>CONCATENATE($C99,"_",$C100,"_",G102)</f>
        <v>0_10_2012</v>
      </c>
      <c r="H104" s="12" t="str">
        <f>CONCATENATE($C99,"_",$C100,"_",H102)</f>
        <v>0_10_2018</v>
      </c>
      <c r="I104" s="40"/>
      <c r="J104" s="12"/>
      <c r="K104" s="12"/>
      <c r="L104" s="12"/>
      <c r="M104" s="12" t="str">
        <f>IF($G102+M103&gt;$H102,0,CONCATENATE($C99,"_",$C100,"_",$G102+M103))</f>
        <v>0_10_2013</v>
      </c>
      <c r="N104" s="12" t="str">
        <f t="shared" ref="N104:AB104" si="26">IF($G102+N103&gt;$H102,0,CONCATENATE($C99,"_",$C100,"_",$G102+N103))</f>
        <v>0_10_2014</v>
      </c>
      <c r="O104" s="12" t="str">
        <f t="shared" si="26"/>
        <v>0_10_2015</v>
      </c>
      <c r="P104" s="12" t="str">
        <f t="shared" si="26"/>
        <v>0_10_2016</v>
      </c>
      <c r="Q104" s="12" t="str">
        <f t="shared" si="26"/>
        <v>0_10_2017</v>
      </c>
      <c r="R104" s="12" t="str">
        <f t="shared" si="26"/>
        <v>0_10_2018</v>
      </c>
      <c r="S104" s="12">
        <f t="shared" si="26"/>
        <v>0</v>
      </c>
      <c r="T104" s="12">
        <f t="shared" si="26"/>
        <v>0</v>
      </c>
      <c r="U104" s="12">
        <f t="shared" si="26"/>
        <v>0</v>
      </c>
      <c r="V104" s="12">
        <f t="shared" si="26"/>
        <v>0</v>
      </c>
      <c r="W104" s="12">
        <f t="shared" si="26"/>
        <v>0</v>
      </c>
      <c r="X104" s="12">
        <f t="shared" si="26"/>
        <v>0</v>
      </c>
      <c r="Y104" s="12">
        <f t="shared" si="26"/>
        <v>0</v>
      </c>
      <c r="Z104" s="12">
        <f t="shared" si="26"/>
        <v>0</v>
      </c>
      <c r="AA104" s="12">
        <f t="shared" si="26"/>
        <v>0</v>
      </c>
      <c r="AB104" s="12">
        <f t="shared" si="26"/>
        <v>0</v>
      </c>
      <c r="AC104" s="12"/>
      <c r="AD104" s="12"/>
      <c r="AE104" s="12"/>
    </row>
    <row r="105" spans="2:31" ht="13" hidden="1" customHeight="1" x14ac:dyDescent="0.2">
      <c r="B105" s="37"/>
      <c r="C105" s="40"/>
      <c r="D105" s="12"/>
      <c r="E105" s="12"/>
      <c r="F105" s="12" t="s">
        <v>63</v>
      </c>
      <c r="G105" s="41"/>
      <c r="H105" s="41"/>
      <c r="I105" s="40"/>
      <c r="J105" s="12"/>
      <c r="K105" s="12"/>
      <c r="L105" s="12" t="s">
        <v>63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2:31" ht="15" x14ac:dyDescent="0.2">
      <c r="B106" s="37" t="s">
        <v>95</v>
      </c>
      <c r="C106" s="40" t="s">
        <v>31</v>
      </c>
      <c r="D106" s="12" t="s">
        <v>9</v>
      </c>
      <c r="E106" s="85">
        <v>0.77910000000000001</v>
      </c>
      <c r="F106" s="12">
        <f>MATCH($D106,FAC_TOTALS_APTA!$A$2:$BO$2,)</f>
        <v>11</v>
      </c>
      <c r="G106" s="41">
        <f>VLOOKUP(G104,FAC_TOTALS_APTA!$A$4:$BO$120,$F106,FALSE)</f>
        <v>239688350.09999901</v>
      </c>
      <c r="H106" s="41">
        <f>VLOOKUP(H104,FAC_TOTALS_APTA!$A$4:$BO$120,$F106,FALSE)</f>
        <v>274036302.39999998</v>
      </c>
      <c r="I106" s="43">
        <f>IFERROR(H106/G106-1,"-")</f>
        <v>0.14330255219192267</v>
      </c>
      <c r="J106" s="44" t="str">
        <f>IF(C106="Log","_log","")</f>
        <v>_log</v>
      </c>
      <c r="K106" s="44" t="str">
        <f>CONCATENATE(D106,J106,"_FAC")</f>
        <v>VRM_ADJ_log_FAC</v>
      </c>
      <c r="L106" s="12">
        <f>MATCH($K106,FAC_TOTALS_APTA!$A$2:$BM$2,)</f>
        <v>25</v>
      </c>
      <c r="M106" s="41">
        <f>IF(M104=0,0,VLOOKUP(M104,FAC_TOTALS_APTA!$A$4:$BO$120,$L106,FALSE))</f>
        <v>137648238.14440599</v>
      </c>
      <c r="N106" s="41">
        <f>IF(N104=0,0,VLOOKUP(N104,FAC_TOTALS_APTA!$A$4:$BO$120,$L106,FALSE))</f>
        <v>21620583.972600501</v>
      </c>
      <c r="O106" s="41">
        <f>IF(O104=0,0,VLOOKUP(O104,FAC_TOTALS_APTA!$A$4:$BO$120,$L106,FALSE))</f>
        <v>-7974889.6447222903</v>
      </c>
      <c r="P106" s="41">
        <f>IF(P104=0,0,VLOOKUP(P104,FAC_TOTALS_APTA!$A$4:$BO$120,$L106,FALSE))</f>
        <v>-3603330.6891830401</v>
      </c>
      <c r="Q106" s="41">
        <f>IF(Q104=0,0,VLOOKUP(Q104,FAC_TOTALS_APTA!$A$4:$BO$120,$L106,FALSE))</f>
        <v>-13859664.793612599</v>
      </c>
      <c r="R106" s="41">
        <f>IF(R104=0,0,VLOOKUP(R104,FAC_TOTALS_APTA!$A$4:$BO$120,$L106,FALSE))</f>
        <v>-2449094.0163189298</v>
      </c>
      <c r="S106" s="41">
        <f>IF(S104=0,0,VLOOKUP(S104,FAC_TOTALS_APTA!$A$4:$BO$120,$L106,FALSE))</f>
        <v>0</v>
      </c>
      <c r="T106" s="41">
        <f>IF(T104=0,0,VLOOKUP(T104,FAC_TOTALS_APTA!$A$4:$BO$120,$L106,FALSE))</f>
        <v>0</v>
      </c>
      <c r="U106" s="41">
        <f>IF(U104=0,0,VLOOKUP(U104,FAC_TOTALS_APTA!$A$4:$BO$120,$L106,FALSE))</f>
        <v>0</v>
      </c>
      <c r="V106" s="41">
        <f>IF(V104=0,0,VLOOKUP(V104,FAC_TOTALS_APTA!$A$4:$BO$120,$L106,FALSE))</f>
        <v>0</v>
      </c>
      <c r="W106" s="41">
        <f>IF(W104=0,0,VLOOKUP(W104,FAC_TOTALS_APTA!$A$4:$BO$120,$L106,FALSE))</f>
        <v>0</v>
      </c>
      <c r="X106" s="41">
        <f>IF(X104=0,0,VLOOKUP(X104,FAC_TOTALS_APTA!$A$4:$BO$120,$L106,FALSE))</f>
        <v>0</v>
      </c>
      <c r="Y106" s="41">
        <f>IF(Y104=0,0,VLOOKUP(Y104,FAC_TOTALS_APTA!$A$4:$BO$120,$L106,FALSE))</f>
        <v>0</v>
      </c>
      <c r="Z106" s="41">
        <f>IF(Z104=0,0,VLOOKUP(Z104,FAC_TOTALS_APTA!$A$4:$BO$120,$L106,FALSE))</f>
        <v>0</v>
      </c>
      <c r="AA106" s="41">
        <f>IF(AA104=0,0,VLOOKUP(AA104,FAC_TOTALS_APTA!$A$4:$BO$120,$L106,FALSE))</f>
        <v>0</v>
      </c>
      <c r="AB106" s="41">
        <f>IF(AB104=0,0,VLOOKUP(AB104,FAC_TOTALS_APTA!$A$4:$BO$120,$L106,FALSE))</f>
        <v>0</v>
      </c>
      <c r="AC106" s="45">
        <f>SUM(M106:AB106)</f>
        <v>131381842.97316964</v>
      </c>
      <c r="AD106" s="45">
        <f>AE106*G123</f>
        <v>129401581.02870205</v>
      </c>
      <c r="AE106" s="46">
        <f>AC106/G121</f>
        <v>0.10986050512131168</v>
      </c>
    </row>
    <row r="107" spans="2:31" ht="15" x14ac:dyDescent="0.2">
      <c r="B107" s="37" t="s">
        <v>129</v>
      </c>
      <c r="C107" s="40" t="s">
        <v>31</v>
      </c>
      <c r="D107" s="12" t="s">
        <v>23</v>
      </c>
      <c r="E107" s="85">
        <v>-0.3624</v>
      </c>
      <c r="F107" s="12">
        <f>MATCH($D107,FAC_TOTALS_APTA!$A$2:$BO$2,)</f>
        <v>12</v>
      </c>
      <c r="G107" s="84">
        <f>VLOOKUP(G104,FAC_TOTALS_APTA!$A$4:$BO$120,$F107,FALSE)</f>
        <v>1.45326645199999</v>
      </c>
      <c r="H107" s="84">
        <f>VLOOKUP(H104,FAC_TOTALS_APTA!$A$4:$BO$120,$F107,FALSE)</f>
        <v>1.7403283429999901</v>
      </c>
      <c r="I107" s="43">
        <f t="shared" ref="I107:I117" si="27">IFERROR(H107/G107-1,"-")</f>
        <v>0.19752873989827835</v>
      </c>
      <c r="J107" s="44" t="str">
        <f t="shared" ref="J107:J117" si="28">IF(C107="Log","_log","")</f>
        <v>_log</v>
      </c>
      <c r="K107" s="44" t="str">
        <f t="shared" ref="K107:K117" si="29">CONCATENATE(D107,J107,"_FAC")</f>
        <v>FARE_per_UPT_2018_log_FAC</v>
      </c>
      <c r="L107" s="12">
        <f>MATCH($K107,FAC_TOTALS_APTA!$A$2:$BM$2,)</f>
        <v>27</v>
      </c>
      <c r="M107" s="41">
        <f>IF(M104=0,0,VLOOKUP(M104,FAC_TOTALS_APTA!$A$4:$BO$120,$L107,FALSE))</f>
        <v>-34984080.114151001</v>
      </c>
      <c r="N107" s="41">
        <f>IF(N104=0,0,VLOOKUP(N104,FAC_TOTALS_APTA!$A$4:$BO$120,$L107,FALSE))</f>
        <v>-5253381.8120959299</v>
      </c>
      <c r="O107" s="41">
        <f>IF(O104=0,0,VLOOKUP(O104,FAC_TOTALS_APTA!$A$4:$BO$120,$L107,FALSE))</f>
        <v>-3607800.4726269301</v>
      </c>
      <c r="P107" s="41">
        <f>IF(P104=0,0,VLOOKUP(P104,FAC_TOTALS_APTA!$A$4:$BO$120,$L107,FALSE))</f>
        <v>-3423381.7264400902</v>
      </c>
      <c r="Q107" s="41">
        <f>IF(Q104=0,0,VLOOKUP(Q104,FAC_TOTALS_APTA!$A$4:$BO$120,$L107,FALSE))</f>
        <v>-4406412.8864105698</v>
      </c>
      <c r="R107" s="41">
        <f>IF(R104=0,0,VLOOKUP(R104,FAC_TOTALS_APTA!$A$4:$BO$120,$L107,FALSE))</f>
        <v>4653644.2387916101</v>
      </c>
      <c r="S107" s="41">
        <f>IF(S104=0,0,VLOOKUP(S104,FAC_TOTALS_APTA!$A$4:$BO$120,$L107,FALSE))</f>
        <v>0</v>
      </c>
      <c r="T107" s="41">
        <f>IF(T104=0,0,VLOOKUP(T104,FAC_TOTALS_APTA!$A$4:$BO$120,$L107,FALSE))</f>
        <v>0</v>
      </c>
      <c r="U107" s="41">
        <f>IF(U104=0,0,VLOOKUP(U104,FAC_TOTALS_APTA!$A$4:$BO$120,$L107,FALSE))</f>
        <v>0</v>
      </c>
      <c r="V107" s="41">
        <f>IF(V104=0,0,VLOOKUP(V104,FAC_TOTALS_APTA!$A$4:$BO$120,$L107,FALSE))</f>
        <v>0</v>
      </c>
      <c r="W107" s="41">
        <f>IF(W104=0,0,VLOOKUP(W104,FAC_TOTALS_APTA!$A$4:$BO$120,$L107,FALSE))</f>
        <v>0</v>
      </c>
      <c r="X107" s="41">
        <f>IF(X104=0,0,VLOOKUP(X104,FAC_TOTALS_APTA!$A$4:$BO$120,$L107,FALSE))</f>
        <v>0</v>
      </c>
      <c r="Y107" s="41">
        <f>IF(Y104=0,0,VLOOKUP(Y104,FAC_TOTALS_APTA!$A$4:$BO$120,$L107,FALSE))</f>
        <v>0</v>
      </c>
      <c r="Z107" s="41">
        <f>IF(Z104=0,0,VLOOKUP(Z104,FAC_TOTALS_APTA!$A$4:$BO$120,$L107,FALSE))</f>
        <v>0</v>
      </c>
      <c r="AA107" s="41">
        <f>IF(AA104=0,0,VLOOKUP(AA104,FAC_TOTALS_APTA!$A$4:$BO$120,$L107,FALSE))</f>
        <v>0</v>
      </c>
      <c r="AB107" s="41">
        <f>IF(AB104=0,0,VLOOKUP(AB104,FAC_TOTALS_APTA!$A$4:$BO$120,$L107,FALSE))</f>
        <v>0</v>
      </c>
      <c r="AC107" s="45">
        <f t="shared" ref="AC107:AC117" si="30">SUM(M107:AB107)</f>
        <v>-47021412.772932917</v>
      </c>
      <c r="AD107" s="45">
        <f>AE107*G123</f>
        <v>-46312679.266215734</v>
      </c>
      <c r="AE107" s="46">
        <f>AC107/G121</f>
        <v>-3.9318950334766192E-2</v>
      </c>
    </row>
    <row r="108" spans="2:31" ht="15" x14ac:dyDescent="0.2">
      <c r="B108" s="37" t="s">
        <v>125</v>
      </c>
      <c r="C108" s="40" t="s">
        <v>31</v>
      </c>
      <c r="D108" s="12" t="s">
        <v>11</v>
      </c>
      <c r="E108" s="85">
        <v>0.36709999999999998</v>
      </c>
      <c r="F108" s="12">
        <f>MATCH($D108,FAC_TOTALS_APTA!$A$2:$BO$2,)</f>
        <v>13</v>
      </c>
      <c r="G108" s="41">
        <f>VLOOKUP(G104,FAC_TOTALS_APTA!$A$4:$BO$120,$F108,FALSE)</f>
        <v>27909105.420000002</v>
      </c>
      <c r="H108" s="41">
        <f>VLOOKUP(H104,FAC_TOTALS_APTA!$A$4:$BO$120,$F108,FALSE)</f>
        <v>29807700.839999899</v>
      </c>
      <c r="I108" s="43">
        <f t="shared" si="27"/>
        <v>6.8027813555046501E-2</v>
      </c>
      <c r="J108" s="44" t="str">
        <f t="shared" si="28"/>
        <v>_log</v>
      </c>
      <c r="K108" s="44" t="str">
        <f t="shared" si="29"/>
        <v>POP_EMP_log_FAC</v>
      </c>
      <c r="L108" s="12">
        <f>MATCH($K108,FAC_TOTALS_APTA!$A$2:$BM$2,)</f>
        <v>29</v>
      </c>
      <c r="M108" s="41">
        <f>IF(M104=0,0,VLOOKUP(M104,FAC_TOTALS_APTA!$A$4:$BO$120,$L108,FALSE))</f>
        <v>13941536.5317537</v>
      </c>
      <c r="N108" s="41">
        <f>IF(N104=0,0,VLOOKUP(N104,FAC_TOTALS_APTA!$A$4:$BO$120,$L108,FALSE))</f>
        <v>4458109.5199494297</v>
      </c>
      <c r="O108" s="41">
        <f>IF(O104=0,0,VLOOKUP(O104,FAC_TOTALS_APTA!$A$4:$BO$120,$L108,FALSE))</f>
        <v>4015144.3782007</v>
      </c>
      <c r="P108" s="41">
        <f>IF(P104=0,0,VLOOKUP(P104,FAC_TOTALS_APTA!$A$4:$BO$120,$L108,FALSE))</f>
        <v>860618.21483643702</v>
      </c>
      <c r="Q108" s="41">
        <f>IF(Q104=0,0,VLOOKUP(Q104,FAC_TOTALS_APTA!$A$4:$BO$120,$L108,FALSE))</f>
        <v>3335372.7743613701</v>
      </c>
      <c r="R108" s="41">
        <f>IF(R104=0,0,VLOOKUP(R104,FAC_TOTALS_APTA!$A$4:$BO$120,$L108,FALSE))</f>
        <v>1894034.24092458</v>
      </c>
      <c r="S108" s="41">
        <f>IF(S104=0,0,VLOOKUP(S104,FAC_TOTALS_APTA!$A$4:$BO$120,$L108,FALSE))</f>
        <v>0</v>
      </c>
      <c r="T108" s="41">
        <f>IF(T104=0,0,VLOOKUP(T104,FAC_TOTALS_APTA!$A$4:$BO$120,$L108,FALSE))</f>
        <v>0</v>
      </c>
      <c r="U108" s="41">
        <f>IF(U104=0,0,VLOOKUP(U104,FAC_TOTALS_APTA!$A$4:$BO$120,$L108,FALSE))</f>
        <v>0</v>
      </c>
      <c r="V108" s="41">
        <f>IF(V104=0,0,VLOOKUP(V104,FAC_TOTALS_APTA!$A$4:$BO$120,$L108,FALSE))</f>
        <v>0</v>
      </c>
      <c r="W108" s="41">
        <f>IF(W104=0,0,VLOOKUP(W104,FAC_TOTALS_APTA!$A$4:$BO$120,$L108,FALSE))</f>
        <v>0</v>
      </c>
      <c r="X108" s="41">
        <f>IF(X104=0,0,VLOOKUP(X104,FAC_TOTALS_APTA!$A$4:$BO$120,$L108,FALSE))</f>
        <v>0</v>
      </c>
      <c r="Y108" s="41">
        <f>IF(Y104=0,0,VLOOKUP(Y104,FAC_TOTALS_APTA!$A$4:$BO$120,$L108,FALSE))</f>
        <v>0</v>
      </c>
      <c r="Z108" s="41">
        <f>IF(Z104=0,0,VLOOKUP(Z104,FAC_TOTALS_APTA!$A$4:$BO$120,$L108,FALSE))</f>
        <v>0</v>
      </c>
      <c r="AA108" s="41">
        <f>IF(AA104=0,0,VLOOKUP(AA104,FAC_TOTALS_APTA!$A$4:$BO$120,$L108,FALSE))</f>
        <v>0</v>
      </c>
      <c r="AB108" s="41">
        <f>IF(AB104=0,0,VLOOKUP(AB104,FAC_TOTALS_APTA!$A$4:$BO$120,$L108,FALSE))</f>
        <v>0</v>
      </c>
      <c r="AC108" s="45">
        <f t="shared" si="30"/>
        <v>28504815.660026215</v>
      </c>
      <c r="AD108" s="45">
        <f>AE108*G123</f>
        <v>28075174.848113254</v>
      </c>
      <c r="AE108" s="46">
        <f>AC108/G121</f>
        <v>2.3835511634890606E-2</v>
      </c>
    </row>
    <row r="109" spans="2:31" ht="15" x14ac:dyDescent="0.2">
      <c r="B109" s="37" t="s">
        <v>126</v>
      </c>
      <c r="C109" s="40" t="s">
        <v>31</v>
      </c>
      <c r="D109" s="48" t="s">
        <v>22</v>
      </c>
      <c r="E109" s="85">
        <v>0.2283</v>
      </c>
      <c r="F109" s="12">
        <f>MATCH($D109,FAC_TOTALS_APTA!$A$2:$BO$2,)</f>
        <v>14</v>
      </c>
      <c r="G109" s="84">
        <f>VLOOKUP(G104,FAC_TOTALS_APTA!$A$4:$BO$120,$F109,FALSE)</f>
        <v>4.1093000000000002</v>
      </c>
      <c r="H109" s="84">
        <f>VLOOKUP(H104,FAC_TOTALS_APTA!$A$4:$BO$120,$F109,FALSE)</f>
        <v>2.9199999999999902</v>
      </c>
      <c r="I109" s="43">
        <f t="shared" si="27"/>
        <v>-0.28941668897379358</v>
      </c>
      <c r="J109" s="44" t="str">
        <f t="shared" si="28"/>
        <v>_log</v>
      </c>
      <c r="K109" s="44" t="str">
        <f t="shared" si="29"/>
        <v>GAS_PRICE_2018_log_FAC</v>
      </c>
      <c r="L109" s="12">
        <f>MATCH($K109,FAC_TOTALS_APTA!$A$2:$BM$2,)</f>
        <v>31</v>
      </c>
      <c r="M109" s="41">
        <f>IF(M104=0,0,VLOOKUP(M104,FAC_TOTALS_APTA!$A$4:$BO$120,$L109,FALSE))</f>
        <v>-8916700.1805936806</v>
      </c>
      <c r="N109" s="41">
        <f>IF(N104=0,0,VLOOKUP(N104,FAC_TOTALS_APTA!$A$4:$BO$120,$L109,FALSE))</f>
        <v>-10666461.2290271</v>
      </c>
      <c r="O109" s="41">
        <f>IF(O104=0,0,VLOOKUP(O104,FAC_TOTALS_APTA!$A$4:$BO$120,$L109,FALSE))</f>
        <v>-66023349.070225701</v>
      </c>
      <c r="P109" s="41">
        <f>IF(P104=0,0,VLOOKUP(P104,FAC_TOTALS_APTA!$A$4:$BO$120,$L109,FALSE))</f>
        <v>-20450596.312212098</v>
      </c>
      <c r="Q109" s="41">
        <f>IF(Q104=0,0,VLOOKUP(Q104,FAC_TOTALS_APTA!$A$4:$BO$120,$L109,FALSE))</f>
        <v>20101826.435353599</v>
      </c>
      <c r="R109" s="41">
        <f>IF(R104=0,0,VLOOKUP(R104,FAC_TOTALS_APTA!$A$4:$BO$120,$L109,FALSE))</f>
        <v>15097695.816594001</v>
      </c>
      <c r="S109" s="41">
        <f>IF(S104=0,0,VLOOKUP(S104,FAC_TOTALS_APTA!$A$4:$BO$120,$L109,FALSE))</f>
        <v>0</v>
      </c>
      <c r="T109" s="41">
        <f>IF(T104=0,0,VLOOKUP(T104,FAC_TOTALS_APTA!$A$4:$BO$120,$L109,FALSE))</f>
        <v>0</v>
      </c>
      <c r="U109" s="41">
        <f>IF(U104=0,0,VLOOKUP(U104,FAC_TOTALS_APTA!$A$4:$BO$120,$L109,FALSE))</f>
        <v>0</v>
      </c>
      <c r="V109" s="41">
        <f>IF(V104=0,0,VLOOKUP(V104,FAC_TOTALS_APTA!$A$4:$BO$120,$L109,FALSE))</f>
        <v>0</v>
      </c>
      <c r="W109" s="41">
        <f>IF(W104=0,0,VLOOKUP(W104,FAC_TOTALS_APTA!$A$4:$BO$120,$L109,FALSE))</f>
        <v>0</v>
      </c>
      <c r="X109" s="41">
        <f>IF(X104=0,0,VLOOKUP(X104,FAC_TOTALS_APTA!$A$4:$BO$120,$L109,FALSE))</f>
        <v>0</v>
      </c>
      <c r="Y109" s="41">
        <f>IF(Y104=0,0,VLOOKUP(Y104,FAC_TOTALS_APTA!$A$4:$BO$120,$L109,FALSE))</f>
        <v>0</v>
      </c>
      <c r="Z109" s="41">
        <f>IF(Z104=0,0,VLOOKUP(Z104,FAC_TOTALS_APTA!$A$4:$BO$120,$L109,FALSE))</f>
        <v>0</v>
      </c>
      <c r="AA109" s="41">
        <f>IF(AA104=0,0,VLOOKUP(AA104,FAC_TOTALS_APTA!$A$4:$BO$120,$L109,FALSE))</f>
        <v>0</v>
      </c>
      <c r="AB109" s="41">
        <f>IF(AB104=0,0,VLOOKUP(AB104,FAC_TOTALS_APTA!$A$4:$BO$120,$L109,FALSE))</f>
        <v>0</v>
      </c>
      <c r="AC109" s="45">
        <f t="shared" si="30"/>
        <v>-70857584.540110976</v>
      </c>
      <c r="AD109" s="45">
        <f>AE109*G123</f>
        <v>-69789578.680501208</v>
      </c>
      <c r="AE109" s="46">
        <f>AC109/G121</f>
        <v>-5.9250577196137764E-2</v>
      </c>
    </row>
    <row r="110" spans="2:31" ht="15" x14ac:dyDescent="0.2">
      <c r="B110" s="37" t="s">
        <v>33</v>
      </c>
      <c r="C110" s="40"/>
      <c r="D110" s="12" t="s">
        <v>12</v>
      </c>
      <c r="E110" s="85">
        <v>5.7999999999999996E-3</v>
      </c>
      <c r="F110" s="12">
        <f>MATCH($D110,FAC_TOTALS_APTA!$A$2:$BO$2,)</f>
        <v>15</v>
      </c>
      <c r="G110" s="47">
        <f>VLOOKUP(G104,FAC_TOTALS_APTA!$A$4:$BO$120,$F110,FALSE)</f>
        <v>31.51</v>
      </c>
      <c r="H110" s="47">
        <f>VLOOKUP(H104,FAC_TOTALS_APTA!$A$4:$BO$120,$F110,FALSE)</f>
        <v>30.01</v>
      </c>
      <c r="I110" s="43">
        <f t="shared" si="27"/>
        <v>-4.7603935258648034E-2</v>
      </c>
      <c r="J110" s="44" t="str">
        <f t="shared" si="28"/>
        <v/>
      </c>
      <c r="K110" s="44" t="str">
        <f t="shared" si="29"/>
        <v>PCT_HH_NO_VEH_FAC</v>
      </c>
      <c r="L110" s="12">
        <f>MATCH($K110,FAC_TOTALS_APTA!$A$2:$BM$2,)</f>
        <v>33</v>
      </c>
      <c r="M110" s="41">
        <f>IF(M104=0,0,VLOOKUP(M104,FAC_TOTALS_APTA!$A$4:$BO$120,$L110,FALSE))</f>
        <v>-10669043.869996499</v>
      </c>
      <c r="N110" s="41">
        <f>IF(N104=0,0,VLOOKUP(N104,FAC_TOTALS_APTA!$A$4:$BO$120,$L110,FALSE))</f>
        <v>1867196.07397713</v>
      </c>
      <c r="O110" s="41">
        <f>IF(O104=0,0,VLOOKUP(O104,FAC_TOTALS_APTA!$A$4:$BO$120,$L110,FALSE))</f>
        <v>-206034.863000574</v>
      </c>
      <c r="P110" s="41">
        <f>IF(P104=0,0,VLOOKUP(P104,FAC_TOTALS_APTA!$A$4:$BO$120,$L110,FALSE))</f>
        <v>-1936491.03671767</v>
      </c>
      <c r="Q110" s="41">
        <f>IF(Q104=0,0,VLOOKUP(Q104,FAC_TOTALS_APTA!$A$4:$BO$120,$L110,FALSE))</f>
        <v>803366.75185610401</v>
      </c>
      <c r="R110" s="41">
        <f>IF(R104=0,0,VLOOKUP(R104,FAC_TOTALS_APTA!$A$4:$BO$120,$L110,FALSE))</f>
        <v>63368.145403372902</v>
      </c>
      <c r="S110" s="41">
        <f>IF(S104=0,0,VLOOKUP(S104,FAC_TOTALS_APTA!$A$4:$BO$120,$L110,FALSE))</f>
        <v>0</v>
      </c>
      <c r="T110" s="41">
        <f>IF(T104=0,0,VLOOKUP(T104,FAC_TOTALS_APTA!$A$4:$BO$120,$L110,FALSE))</f>
        <v>0</v>
      </c>
      <c r="U110" s="41">
        <f>IF(U104=0,0,VLOOKUP(U104,FAC_TOTALS_APTA!$A$4:$BO$120,$L110,FALSE))</f>
        <v>0</v>
      </c>
      <c r="V110" s="41">
        <f>IF(V104=0,0,VLOOKUP(V104,FAC_TOTALS_APTA!$A$4:$BO$120,$L110,FALSE))</f>
        <v>0</v>
      </c>
      <c r="W110" s="41">
        <f>IF(W104=0,0,VLOOKUP(W104,FAC_TOTALS_APTA!$A$4:$BO$120,$L110,FALSE))</f>
        <v>0</v>
      </c>
      <c r="X110" s="41">
        <f>IF(X104=0,0,VLOOKUP(X104,FAC_TOTALS_APTA!$A$4:$BO$120,$L110,FALSE))</f>
        <v>0</v>
      </c>
      <c r="Y110" s="41">
        <f>IF(Y104=0,0,VLOOKUP(Y104,FAC_TOTALS_APTA!$A$4:$BO$120,$L110,FALSE))</f>
        <v>0</v>
      </c>
      <c r="Z110" s="41">
        <f>IF(Z104=0,0,VLOOKUP(Z104,FAC_TOTALS_APTA!$A$4:$BO$120,$L110,FALSE))</f>
        <v>0</v>
      </c>
      <c r="AA110" s="41">
        <f>IF(AA104=0,0,VLOOKUP(AA104,FAC_TOTALS_APTA!$A$4:$BO$120,$L110,FALSE))</f>
        <v>0</v>
      </c>
      <c r="AB110" s="41">
        <f>IF(AB104=0,0,VLOOKUP(AB104,FAC_TOTALS_APTA!$A$4:$BO$120,$L110,FALSE))</f>
        <v>0</v>
      </c>
      <c r="AC110" s="45">
        <f t="shared" si="30"/>
        <v>-10077638.798478138</v>
      </c>
      <c r="AD110" s="45">
        <f>AE110*G123</f>
        <v>-9925742.8884261549</v>
      </c>
      <c r="AE110" s="46">
        <f>AC110/G121</f>
        <v>-8.4268454740510229E-3</v>
      </c>
    </row>
    <row r="111" spans="2:31" ht="15" x14ac:dyDescent="0.2">
      <c r="B111" s="37" t="s">
        <v>124</v>
      </c>
      <c r="C111" s="40"/>
      <c r="D111" s="12" t="s">
        <v>13</v>
      </c>
      <c r="E111" s="85">
        <v>7.3000000000000001E-3</v>
      </c>
      <c r="F111" s="12">
        <f>MATCH($D111,FAC_TOTALS_APTA!$A$2:$BO$2,)</f>
        <v>16</v>
      </c>
      <c r="G111" s="84">
        <f>VLOOKUP(G104,FAC_TOTALS_APTA!$A$4:$BO$120,$F111,FALSE)</f>
        <v>68.630248062319694</v>
      </c>
      <c r="H111" s="84">
        <f>VLOOKUP(H104,FAC_TOTALS_APTA!$A$4:$BO$120,$F111,FALSE)</f>
        <v>67.468769080655605</v>
      </c>
      <c r="I111" s="43">
        <f t="shared" si="27"/>
        <v>-1.6923718250433928E-2</v>
      </c>
      <c r="J111" s="44" t="str">
        <f t="shared" si="28"/>
        <v/>
      </c>
      <c r="K111" s="44" t="str">
        <f t="shared" si="29"/>
        <v>TSD_POP_PCT_FAC</v>
      </c>
      <c r="L111" s="12">
        <f>MATCH($K111,FAC_TOTALS_APTA!$A$2:$BM$2,)</f>
        <v>35</v>
      </c>
      <c r="M111" s="41">
        <f>IF(M104=0,0,VLOOKUP(M104,FAC_TOTALS_APTA!$A$4:$BO$120,$L111,FALSE))</f>
        <v>-18700881.334867701</v>
      </c>
      <c r="N111" s="41">
        <f>IF(N104=0,0,VLOOKUP(N104,FAC_TOTALS_APTA!$A$4:$BO$120,$L111,FALSE))</f>
        <v>1406750.2317804899</v>
      </c>
      <c r="O111" s="41">
        <f>IF(O104=0,0,VLOOKUP(O104,FAC_TOTALS_APTA!$A$4:$BO$120,$L111,FALSE))</f>
        <v>1859512.3458504099</v>
      </c>
      <c r="P111" s="41">
        <f>IF(P104=0,0,VLOOKUP(P104,FAC_TOTALS_APTA!$A$4:$BO$120,$L111,FALSE))</f>
        <v>2836234.9543248499</v>
      </c>
      <c r="Q111" s="41">
        <f>IF(Q104=0,0,VLOOKUP(Q104,FAC_TOTALS_APTA!$A$4:$BO$120,$L111,FALSE))</f>
        <v>1192805.8091726799</v>
      </c>
      <c r="R111" s="41">
        <f>IF(R104=0,0,VLOOKUP(R104,FAC_TOTALS_APTA!$A$4:$BO$120,$L111,FALSE))</f>
        <v>1499240.14779031</v>
      </c>
      <c r="S111" s="41">
        <f>IF(S104=0,0,VLOOKUP(S104,FAC_TOTALS_APTA!$A$4:$BO$120,$L111,FALSE))</f>
        <v>0</v>
      </c>
      <c r="T111" s="41">
        <f>IF(T104=0,0,VLOOKUP(T104,FAC_TOTALS_APTA!$A$4:$BO$120,$L111,FALSE))</f>
        <v>0</v>
      </c>
      <c r="U111" s="41">
        <f>IF(U104=0,0,VLOOKUP(U104,FAC_TOTALS_APTA!$A$4:$BO$120,$L111,FALSE))</f>
        <v>0</v>
      </c>
      <c r="V111" s="41">
        <f>IF(V104=0,0,VLOOKUP(V104,FAC_TOTALS_APTA!$A$4:$BO$120,$L111,FALSE))</f>
        <v>0</v>
      </c>
      <c r="W111" s="41">
        <f>IF(W104=0,0,VLOOKUP(W104,FAC_TOTALS_APTA!$A$4:$BO$120,$L111,FALSE))</f>
        <v>0</v>
      </c>
      <c r="X111" s="41">
        <f>IF(X104=0,0,VLOOKUP(X104,FAC_TOTALS_APTA!$A$4:$BO$120,$L111,FALSE))</f>
        <v>0</v>
      </c>
      <c r="Y111" s="41">
        <f>IF(Y104=0,0,VLOOKUP(Y104,FAC_TOTALS_APTA!$A$4:$BO$120,$L111,FALSE))</f>
        <v>0</v>
      </c>
      <c r="Z111" s="41">
        <f>IF(Z104=0,0,VLOOKUP(Z104,FAC_TOTALS_APTA!$A$4:$BO$120,$L111,FALSE))</f>
        <v>0</v>
      </c>
      <c r="AA111" s="41">
        <f>IF(AA104=0,0,VLOOKUP(AA104,FAC_TOTALS_APTA!$A$4:$BO$120,$L111,FALSE))</f>
        <v>0</v>
      </c>
      <c r="AB111" s="41">
        <f>IF(AB104=0,0,VLOOKUP(AB104,FAC_TOTALS_APTA!$A$4:$BO$120,$L111,FALSE))</f>
        <v>0</v>
      </c>
      <c r="AC111" s="45">
        <f t="shared" si="30"/>
        <v>-9906337.8459489569</v>
      </c>
      <c r="AD111" s="45">
        <f>AE111*G123</f>
        <v>-9757023.8813901115</v>
      </c>
      <c r="AE111" s="46">
        <f>AC111/G121</f>
        <v>-8.2836049109203877E-3</v>
      </c>
    </row>
    <row r="112" spans="2:31" ht="15" x14ac:dyDescent="0.2">
      <c r="B112" s="37" t="s">
        <v>119</v>
      </c>
      <c r="C112" s="40" t="s">
        <v>31</v>
      </c>
      <c r="D112" s="12" t="s">
        <v>21</v>
      </c>
      <c r="E112" s="85">
        <v>-0.25840000000000002</v>
      </c>
      <c r="F112" s="12">
        <f>MATCH($D112,FAC_TOTALS_APTA!$A$2:$BO$2,)</f>
        <v>17</v>
      </c>
      <c r="G112" s="41">
        <f>VLOOKUP(G104,FAC_TOTALS_APTA!$A$4:$BO$120,$F112,FALSE)</f>
        <v>33963.31</v>
      </c>
      <c r="H112" s="41">
        <f>VLOOKUP(H104,FAC_TOTALS_APTA!$A$4:$BO$120,$F112,FALSE)</f>
        <v>36801.5</v>
      </c>
      <c r="I112" s="43">
        <f t="shared" si="27"/>
        <v>8.3566354398319831E-2</v>
      </c>
      <c r="J112" s="44" t="str">
        <f t="shared" si="28"/>
        <v>_log</v>
      </c>
      <c r="K112" s="44" t="str">
        <f t="shared" si="29"/>
        <v>TOTAL_MED_INC_INDIV_2018_log_FAC</v>
      </c>
      <c r="L112" s="12">
        <f>MATCH($K112,FAC_TOTALS_APTA!$A$2:$BM$2,)</f>
        <v>37</v>
      </c>
      <c r="M112" s="41">
        <f>IF(M104=0,0,VLOOKUP(M104,FAC_TOTALS_APTA!$A$4:$BO$120,$L112,FALSE))</f>
        <v>2368395.5264513502</v>
      </c>
      <c r="N112" s="41">
        <f>IF(N104=0,0,VLOOKUP(N104,FAC_TOTALS_APTA!$A$4:$BO$120,$L112,FALSE))</f>
        <v>1102109.29882183</v>
      </c>
      <c r="O112" s="41">
        <f>IF(O104=0,0,VLOOKUP(O104,FAC_TOTALS_APTA!$A$4:$BO$120,$L112,FALSE))</f>
        <v>-5378458.91458253</v>
      </c>
      <c r="P112" s="41">
        <f>IF(P104=0,0,VLOOKUP(P104,FAC_TOTALS_APTA!$A$4:$BO$120,$L112,FALSE))</f>
        <v>-9703691.5647684895</v>
      </c>
      <c r="Q112" s="41">
        <f>IF(Q104=0,0,VLOOKUP(Q104,FAC_TOTALS_APTA!$A$4:$BO$120,$L112,FALSE))</f>
        <v>-5414137.2097097998</v>
      </c>
      <c r="R112" s="41">
        <f>IF(R104=0,0,VLOOKUP(R104,FAC_TOTALS_APTA!$A$4:$BO$120,$L112,FALSE))</f>
        <v>-6668734.7632414401</v>
      </c>
      <c r="S112" s="41">
        <f>IF(S104=0,0,VLOOKUP(S104,FAC_TOTALS_APTA!$A$4:$BO$120,$L112,FALSE))</f>
        <v>0</v>
      </c>
      <c r="T112" s="41">
        <f>IF(T104=0,0,VLOOKUP(T104,FAC_TOTALS_APTA!$A$4:$BO$120,$L112,FALSE))</f>
        <v>0</v>
      </c>
      <c r="U112" s="41">
        <f>IF(U104=0,0,VLOOKUP(U104,FAC_TOTALS_APTA!$A$4:$BO$120,$L112,FALSE))</f>
        <v>0</v>
      </c>
      <c r="V112" s="41">
        <f>IF(V104=0,0,VLOOKUP(V104,FAC_TOTALS_APTA!$A$4:$BO$120,$L112,FALSE))</f>
        <v>0</v>
      </c>
      <c r="W112" s="41">
        <f>IF(W104=0,0,VLOOKUP(W104,FAC_TOTALS_APTA!$A$4:$BO$120,$L112,FALSE))</f>
        <v>0</v>
      </c>
      <c r="X112" s="41">
        <f>IF(X104=0,0,VLOOKUP(X104,FAC_TOTALS_APTA!$A$4:$BO$120,$L112,FALSE))</f>
        <v>0</v>
      </c>
      <c r="Y112" s="41">
        <f>IF(Y104=0,0,VLOOKUP(Y104,FAC_TOTALS_APTA!$A$4:$BO$120,$L112,FALSE))</f>
        <v>0</v>
      </c>
      <c r="Z112" s="41">
        <f>IF(Z104=0,0,VLOOKUP(Z104,FAC_TOTALS_APTA!$A$4:$BO$120,$L112,FALSE))</f>
        <v>0</v>
      </c>
      <c r="AA112" s="41">
        <f>IF(AA104=0,0,VLOOKUP(AA104,FAC_TOTALS_APTA!$A$4:$BO$120,$L112,FALSE))</f>
        <v>0</v>
      </c>
      <c r="AB112" s="41">
        <f>IF(AB104=0,0,VLOOKUP(AB104,FAC_TOTALS_APTA!$A$4:$BO$120,$L112,FALSE))</f>
        <v>0</v>
      </c>
      <c r="AC112" s="45">
        <f t="shared" si="30"/>
        <v>-23694517.62702908</v>
      </c>
      <c r="AD112" s="45">
        <f>AE112*G123</f>
        <v>-23337380.365992907</v>
      </c>
      <c r="AE112" s="46">
        <f>AC112/G121</f>
        <v>-1.9813176738910816E-2</v>
      </c>
    </row>
    <row r="113" spans="2:31" ht="15" x14ac:dyDescent="0.2">
      <c r="B113" s="37" t="s">
        <v>120</v>
      </c>
      <c r="C113" s="40"/>
      <c r="D113" s="12" t="s">
        <v>73</v>
      </c>
      <c r="E113" s="85">
        <v>-1.38E-2</v>
      </c>
      <c r="F113" s="12">
        <f>MATCH($D113,FAC_TOTALS_APTA!$A$2:$BO$2,)</f>
        <v>18</v>
      </c>
      <c r="G113" s="47">
        <f>VLOOKUP(G104,FAC_TOTALS_APTA!$A$4:$BO$120,$F113,FALSE)</f>
        <v>4.0999999999999996</v>
      </c>
      <c r="H113" s="47">
        <f>VLOOKUP(H104,FAC_TOTALS_APTA!$A$4:$BO$120,$F113,FALSE)</f>
        <v>4.5999999999999996</v>
      </c>
      <c r="I113" s="43">
        <f t="shared" si="27"/>
        <v>0.12195121951219523</v>
      </c>
      <c r="J113" s="44" t="str">
        <f t="shared" si="28"/>
        <v/>
      </c>
      <c r="K113" s="44" t="str">
        <f t="shared" si="29"/>
        <v>JTW_HOME_PCT_FAC</v>
      </c>
      <c r="L113" s="12">
        <f>MATCH($K113,FAC_TOTALS_APTA!$A$2:$BM$2,)</f>
        <v>39</v>
      </c>
      <c r="M113" s="41">
        <f>IF(M104=0,0,VLOOKUP(M104,FAC_TOTALS_APTA!$A$4:$BO$120,$L113,FALSE))</f>
        <v>-1629435.85028641</v>
      </c>
      <c r="N113" s="41">
        <f>IF(N104=0,0,VLOOKUP(N104,FAC_TOTALS_APTA!$A$4:$BO$120,$L113,FALSE))</f>
        <v>0</v>
      </c>
      <c r="O113" s="41">
        <f>IF(O104=0,0,VLOOKUP(O104,FAC_TOTALS_APTA!$A$4:$BO$120,$L113,FALSE))</f>
        <v>1652162.1667812101</v>
      </c>
      <c r="P113" s="41">
        <f>IF(P104=0,0,VLOOKUP(P104,FAC_TOTALS_APTA!$A$4:$BO$120,$L113,FALSE))</f>
        <v>-6408159.2044375902</v>
      </c>
      <c r="Q113" s="41">
        <f>IF(Q104=0,0,VLOOKUP(Q104,FAC_TOTALS_APTA!$A$4:$BO$120,$L113,FALSE))</f>
        <v>0</v>
      </c>
      <c r="R113" s="41">
        <f>IF(R104=0,0,VLOOKUP(R104,FAC_TOTALS_APTA!$A$4:$BO$120,$L113,FALSE))</f>
        <v>-1522134.3359141899</v>
      </c>
      <c r="S113" s="41">
        <f>IF(S104=0,0,VLOOKUP(S104,FAC_TOTALS_APTA!$A$4:$BO$120,$L113,FALSE))</f>
        <v>0</v>
      </c>
      <c r="T113" s="41">
        <f>IF(T104=0,0,VLOOKUP(T104,FAC_TOTALS_APTA!$A$4:$BO$120,$L113,FALSE))</f>
        <v>0</v>
      </c>
      <c r="U113" s="41">
        <f>IF(U104=0,0,VLOOKUP(U104,FAC_TOTALS_APTA!$A$4:$BO$120,$L113,FALSE))</f>
        <v>0</v>
      </c>
      <c r="V113" s="41">
        <f>IF(V104=0,0,VLOOKUP(V104,FAC_TOTALS_APTA!$A$4:$BO$120,$L113,FALSE))</f>
        <v>0</v>
      </c>
      <c r="W113" s="41">
        <f>IF(W104=0,0,VLOOKUP(W104,FAC_TOTALS_APTA!$A$4:$BO$120,$L113,FALSE))</f>
        <v>0</v>
      </c>
      <c r="X113" s="41">
        <f>IF(X104=0,0,VLOOKUP(X104,FAC_TOTALS_APTA!$A$4:$BO$120,$L113,FALSE))</f>
        <v>0</v>
      </c>
      <c r="Y113" s="41">
        <f>IF(Y104=0,0,VLOOKUP(Y104,FAC_TOTALS_APTA!$A$4:$BO$120,$L113,FALSE))</f>
        <v>0</v>
      </c>
      <c r="Z113" s="41">
        <f>IF(Z104=0,0,VLOOKUP(Z104,FAC_TOTALS_APTA!$A$4:$BO$120,$L113,FALSE))</f>
        <v>0</v>
      </c>
      <c r="AA113" s="41">
        <f>IF(AA104=0,0,VLOOKUP(AA104,FAC_TOTALS_APTA!$A$4:$BO$120,$L113,FALSE))</f>
        <v>0</v>
      </c>
      <c r="AB113" s="41">
        <f>IF(AB104=0,0,VLOOKUP(AB104,FAC_TOTALS_APTA!$A$4:$BO$120,$L113,FALSE))</f>
        <v>0</v>
      </c>
      <c r="AC113" s="45">
        <f t="shared" si="30"/>
        <v>-7907567.22385698</v>
      </c>
      <c r="AD113" s="45">
        <f>AE113*G123</f>
        <v>-7788379.8681892641</v>
      </c>
      <c r="AE113" s="46">
        <f>AC113/G121</f>
        <v>-6.612248008052872E-3</v>
      </c>
    </row>
    <row r="114" spans="2:31" ht="15" x14ac:dyDescent="0.2">
      <c r="B114" s="37" t="s">
        <v>121</v>
      </c>
      <c r="C114" s="40"/>
      <c r="D114" s="12" t="s">
        <v>74</v>
      </c>
      <c r="E114" s="85">
        <v>-0.17100000000000001</v>
      </c>
      <c r="F114" s="12">
        <f>MATCH($D114,FAC_TOTALS_APTA!$A$2:$BO$2,)</f>
        <v>19</v>
      </c>
      <c r="G114" s="47">
        <f>VLOOKUP(G104,FAC_TOTALS_APTA!$A$4:$BO$120,$F114,FALSE)</f>
        <v>1</v>
      </c>
      <c r="H114" s="47">
        <f>VLOOKUP(H104,FAC_TOTALS_APTA!$A$4:$BO$120,$F114,FALSE)</f>
        <v>7</v>
      </c>
      <c r="I114" s="43">
        <f t="shared" si="27"/>
        <v>6</v>
      </c>
      <c r="J114" s="44" t="str">
        <f t="shared" si="28"/>
        <v/>
      </c>
      <c r="K114" s="44" t="str">
        <f t="shared" si="29"/>
        <v>YEARS_SINCE_TNC_BUS_FAC</v>
      </c>
      <c r="L114" s="12">
        <f>MATCH($K114,FAC_TOTALS_APTA!$A$2:$BM$2,)</f>
        <v>41</v>
      </c>
      <c r="M114" s="41">
        <f>IF(M104=0,0,VLOOKUP(M104,FAC_TOTALS_APTA!$A$4:$BO$120,$L114,FALSE))</f>
        <v>-19920398.4395754</v>
      </c>
      <c r="N114" s="41">
        <f>IF(N104=0,0,VLOOKUP(N104,FAC_TOTALS_APTA!$A$4:$BO$120,$L114,FALSE))</f>
        <v>-20292881.326083701</v>
      </c>
      <c r="O114" s="41">
        <f>IF(O104=0,0,VLOOKUP(O104,FAC_TOTALS_APTA!$A$4:$BO$120,$L114,FALSE))</f>
        <v>-20170293.5703067</v>
      </c>
      <c r="P114" s="41">
        <f>IF(P104=0,0,VLOOKUP(P104,FAC_TOTALS_APTA!$A$4:$BO$120,$L114,FALSE))</f>
        <v>-19626160.475305598</v>
      </c>
      <c r="Q114" s="41">
        <f>IF(Q104=0,0,VLOOKUP(Q104,FAC_TOTALS_APTA!$A$4:$BO$120,$L114,FALSE))</f>
        <v>-19653403.876877401</v>
      </c>
      <c r="R114" s="41">
        <f>IF(R104=0,0,VLOOKUP(R104,FAC_TOTALS_APTA!$A$4:$BO$120,$L114,FALSE))</f>
        <v>-18608601.525885198</v>
      </c>
      <c r="S114" s="41">
        <f>IF(S104=0,0,VLOOKUP(S104,FAC_TOTALS_APTA!$A$4:$BO$120,$L114,FALSE))</f>
        <v>0</v>
      </c>
      <c r="T114" s="41">
        <f>IF(T104=0,0,VLOOKUP(T104,FAC_TOTALS_APTA!$A$4:$BO$120,$L114,FALSE))</f>
        <v>0</v>
      </c>
      <c r="U114" s="41">
        <f>IF(U104=0,0,VLOOKUP(U104,FAC_TOTALS_APTA!$A$4:$BO$120,$L114,FALSE))</f>
        <v>0</v>
      </c>
      <c r="V114" s="41">
        <f>IF(V104=0,0,VLOOKUP(V104,FAC_TOTALS_APTA!$A$4:$BO$120,$L114,FALSE))</f>
        <v>0</v>
      </c>
      <c r="W114" s="41">
        <f>IF(W104=0,0,VLOOKUP(W104,FAC_TOTALS_APTA!$A$4:$BO$120,$L114,FALSE))</f>
        <v>0</v>
      </c>
      <c r="X114" s="41">
        <f>IF(X104=0,0,VLOOKUP(X104,FAC_TOTALS_APTA!$A$4:$BO$120,$L114,FALSE))</f>
        <v>0</v>
      </c>
      <c r="Y114" s="41">
        <f>IF(Y104=0,0,VLOOKUP(Y104,FAC_TOTALS_APTA!$A$4:$BO$120,$L114,FALSE))</f>
        <v>0</v>
      </c>
      <c r="Z114" s="41">
        <f>IF(Z104=0,0,VLOOKUP(Z104,FAC_TOTALS_APTA!$A$4:$BO$120,$L114,FALSE))</f>
        <v>0</v>
      </c>
      <c r="AA114" s="41">
        <f>IF(AA104=0,0,VLOOKUP(AA104,FAC_TOTALS_APTA!$A$4:$BO$120,$L114,FALSE))</f>
        <v>0</v>
      </c>
      <c r="AB114" s="41">
        <f>IF(AB104=0,0,VLOOKUP(AB104,FAC_TOTALS_APTA!$A$4:$BO$120,$L114,FALSE))</f>
        <v>0</v>
      </c>
      <c r="AC114" s="45">
        <f t="shared" si="30"/>
        <v>-118271739.21403399</v>
      </c>
      <c r="AD114" s="45">
        <f>AE114*G123</f>
        <v>-116489080.21815298</v>
      </c>
      <c r="AE114" s="46">
        <f>AC114/G121</f>
        <v>-9.8897935343191135E-2</v>
      </c>
    </row>
    <row r="115" spans="2:31" ht="15.75" hidden="1" customHeight="1" x14ac:dyDescent="0.2">
      <c r="B115" s="37" t="s">
        <v>121</v>
      </c>
      <c r="C115" s="40"/>
      <c r="D115" s="12" t="s">
        <v>75</v>
      </c>
      <c r="E115" s="85">
        <v>-5.0000000000000001E-3</v>
      </c>
      <c r="F115" s="12">
        <f>MATCH($D115,FAC_TOTALS_APTA!$A$2:$BO$2,)</f>
        <v>20</v>
      </c>
      <c r="G115" s="47">
        <f>VLOOKUP(G104,FAC_TOTALS_APTA!$A$4:$BO$120,$F115,FALSE)</f>
        <v>0</v>
      </c>
      <c r="H115" s="47">
        <f>VLOOKUP(H104,FAC_TOTALS_APTA!$A$4:$BO$120,$F115,FALSE)</f>
        <v>0</v>
      </c>
      <c r="I115" s="43" t="str">
        <f t="shared" si="27"/>
        <v>-</v>
      </c>
      <c r="J115" s="44" t="str">
        <f t="shared" si="28"/>
        <v/>
      </c>
      <c r="K115" s="44" t="str">
        <f t="shared" si="29"/>
        <v>YEARS_SINCE_TNC_RAIL_FAC</v>
      </c>
      <c r="L115" s="12">
        <f>MATCH($K115,FAC_TOTALS_APTA!$A$2:$BM$2,)</f>
        <v>43</v>
      </c>
      <c r="M115" s="41">
        <f>IF(M104=0,0,VLOOKUP(M104,FAC_TOTALS_APTA!$A$4:$BO$120,$L115,FALSE))</f>
        <v>0</v>
      </c>
      <c r="N115" s="41">
        <f>IF(N104=0,0,VLOOKUP(N104,FAC_TOTALS_APTA!$A$4:$BO$120,$L115,FALSE))</f>
        <v>0</v>
      </c>
      <c r="O115" s="41">
        <f>IF(O104=0,0,VLOOKUP(O104,FAC_TOTALS_APTA!$A$4:$BO$120,$L115,FALSE))</f>
        <v>0</v>
      </c>
      <c r="P115" s="41">
        <f>IF(P104=0,0,VLOOKUP(P104,FAC_TOTALS_APTA!$A$4:$BO$120,$L115,FALSE))</f>
        <v>0</v>
      </c>
      <c r="Q115" s="41">
        <f>IF(Q104=0,0,VLOOKUP(Q104,FAC_TOTALS_APTA!$A$4:$BO$120,$L115,FALSE))</f>
        <v>0</v>
      </c>
      <c r="R115" s="41">
        <f>IF(R104=0,0,VLOOKUP(R104,FAC_TOTALS_APTA!$A$4:$BO$120,$L115,FALSE))</f>
        <v>0</v>
      </c>
      <c r="S115" s="41">
        <f>IF(S104=0,0,VLOOKUP(S104,FAC_TOTALS_APTA!$A$4:$BO$120,$L115,FALSE))</f>
        <v>0</v>
      </c>
      <c r="T115" s="41">
        <f>IF(T104=0,0,VLOOKUP(T104,FAC_TOTALS_APTA!$A$4:$BO$120,$L115,FALSE))</f>
        <v>0</v>
      </c>
      <c r="U115" s="41">
        <f>IF(U104=0,0,VLOOKUP(U104,FAC_TOTALS_APTA!$A$4:$BO$120,$L115,FALSE))</f>
        <v>0</v>
      </c>
      <c r="V115" s="41">
        <f>IF(V104=0,0,VLOOKUP(V104,FAC_TOTALS_APTA!$A$4:$BO$120,$L115,FALSE))</f>
        <v>0</v>
      </c>
      <c r="W115" s="41">
        <f>IF(W104=0,0,VLOOKUP(W104,FAC_TOTALS_APTA!$A$4:$BO$120,$L115,FALSE))</f>
        <v>0</v>
      </c>
      <c r="X115" s="41">
        <f>IF(X104=0,0,VLOOKUP(X104,FAC_TOTALS_APTA!$A$4:$BO$120,$L115,FALSE))</f>
        <v>0</v>
      </c>
      <c r="Y115" s="41">
        <f>IF(Y104=0,0,VLOOKUP(Y104,FAC_TOTALS_APTA!$A$4:$BO$120,$L115,FALSE))</f>
        <v>0</v>
      </c>
      <c r="Z115" s="41">
        <f>IF(Z104=0,0,VLOOKUP(Z104,FAC_TOTALS_APTA!$A$4:$BO$120,$L115,FALSE))</f>
        <v>0</v>
      </c>
      <c r="AA115" s="41">
        <f>IF(AA104=0,0,VLOOKUP(AA104,FAC_TOTALS_APTA!$A$4:$BO$120,$L115,FALSE))</f>
        <v>0</v>
      </c>
      <c r="AB115" s="41">
        <f>IF(AB104=0,0,VLOOKUP(AB104,FAC_TOTALS_APTA!$A$4:$BO$120,$L115,FALSE))</f>
        <v>0</v>
      </c>
      <c r="AC115" s="45">
        <f t="shared" si="30"/>
        <v>0</v>
      </c>
      <c r="AD115" s="45">
        <f>AE115*G123</f>
        <v>0</v>
      </c>
      <c r="AE115" s="46">
        <f>AC115/G121</f>
        <v>0</v>
      </c>
    </row>
    <row r="116" spans="2:31" ht="15" x14ac:dyDescent="0.2">
      <c r="B116" s="37" t="s">
        <v>122</v>
      </c>
      <c r="C116" s="40"/>
      <c r="D116" s="12" t="s">
        <v>109</v>
      </c>
      <c r="E116" s="85">
        <v>2.1659999999999999E-5</v>
      </c>
      <c r="F116" s="12">
        <f>MATCH($D116,FAC_TOTALS_APTA!$A$2:$BO$2,)</f>
        <v>21</v>
      </c>
      <c r="G116" s="47">
        <f>VLOOKUP(G104,FAC_TOTALS_APTA!$A$4:$BO$120,$F116,FALSE)</f>
        <v>0</v>
      </c>
      <c r="H116" s="47">
        <f>VLOOKUP(H104,FAC_TOTALS_APTA!$A$4:$BO$120,$F116,FALSE)</f>
        <v>1</v>
      </c>
      <c r="I116" s="43" t="str">
        <f t="shared" si="27"/>
        <v>-</v>
      </c>
      <c r="J116" s="44" t="str">
        <f t="shared" si="28"/>
        <v/>
      </c>
      <c r="K116" s="44" t="str">
        <f t="shared" si="29"/>
        <v>BIKE_SHARE_FAC</v>
      </c>
      <c r="L116" s="12">
        <f>MATCH($K116,FAC_TOTALS_APTA!$A$2:$BM$2,)</f>
        <v>45</v>
      </c>
      <c r="M116" s="41">
        <f>IF(M104=0,0,VLOOKUP(M104,FAC_TOTALS_APTA!$A$4:$BO$120,$L116,FALSE))</f>
        <v>25509.568202941002</v>
      </c>
      <c r="N116" s="41">
        <f>IF(N104=0,0,VLOOKUP(N104,FAC_TOTALS_APTA!$A$4:$BO$120,$L116,FALSE))</f>
        <v>0</v>
      </c>
      <c r="O116" s="41">
        <f>IF(O104=0,0,VLOOKUP(O104,FAC_TOTALS_APTA!$A$4:$BO$120,$L116,FALSE))</f>
        <v>0</v>
      </c>
      <c r="P116" s="41">
        <f>IF(P104=0,0,VLOOKUP(P104,FAC_TOTALS_APTA!$A$4:$BO$120,$L116,FALSE))</f>
        <v>0</v>
      </c>
      <c r="Q116" s="41">
        <f>IF(Q104=0,0,VLOOKUP(Q104,FAC_TOTALS_APTA!$A$4:$BO$120,$L116,FALSE))</f>
        <v>0</v>
      </c>
      <c r="R116" s="41">
        <f>IF(R104=0,0,VLOOKUP(R104,FAC_TOTALS_APTA!$A$4:$BO$120,$L116,FALSE))</f>
        <v>0</v>
      </c>
      <c r="S116" s="41">
        <f>IF(S104=0,0,VLOOKUP(S104,FAC_TOTALS_APTA!$A$4:$BO$120,$L116,FALSE))</f>
        <v>0</v>
      </c>
      <c r="T116" s="41">
        <f>IF(T104=0,0,VLOOKUP(T104,FAC_TOTALS_APTA!$A$4:$BO$120,$L116,FALSE))</f>
        <v>0</v>
      </c>
      <c r="U116" s="41">
        <f>IF(U104=0,0,VLOOKUP(U104,FAC_TOTALS_APTA!$A$4:$BO$120,$L116,FALSE))</f>
        <v>0</v>
      </c>
      <c r="V116" s="41">
        <f>IF(V104=0,0,VLOOKUP(V104,FAC_TOTALS_APTA!$A$4:$BO$120,$L116,FALSE))</f>
        <v>0</v>
      </c>
      <c r="W116" s="41">
        <f>IF(W104=0,0,VLOOKUP(W104,FAC_TOTALS_APTA!$A$4:$BO$120,$L116,FALSE))</f>
        <v>0</v>
      </c>
      <c r="X116" s="41">
        <f>IF(X104=0,0,VLOOKUP(X104,FAC_TOTALS_APTA!$A$4:$BO$120,$L116,FALSE))</f>
        <v>0</v>
      </c>
      <c r="Y116" s="41">
        <f>IF(Y104=0,0,VLOOKUP(Y104,FAC_TOTALS_APTA!$A$4:$BO$120,$L116,FALSE))</f>
        <v>0</v>
      </c>
      <c r="Z116" s="41">
        <f>IF(Z104=0,0,VLOOKUP(Z104,FAC_TOTALS_APTA!$A$4:$BO$120,$L116,FALSE))</f>
        <v>0</v>
      </c>
      <c r="AA116" s="41">
        <f>IF(AA104=0,0,VLOOKUP(AA104,FAC_TOTALS_APTA!$A$4:$BO$120,$L116,FALSE))</f>
        <v>0</v>
      </c>
      <c r="AB116" s="41">
        <f>IF(AB104=0,0,VLOOKUP(AB104,FAC_TOTALS_APTA!$A$4:$BO$120,$L116,FALSE))</f>
        <v>0</v>
      </c>
      <c r="AC116" s="45">
        <f t="shared" si="30"/>
        <v>25509.568202941002</v>
      </c>
      <c r="AD116" s="45">
        <f>AE116*G123</f>
        <v>25125.073466157621</v>
      </c>
      <c r="AE116" s="46">
        <f>AC116/G121</f>
        <v>2.1330908326304767E-5</v>
      </c>
    </row>
    <row r="117" spans="2:31" ht="15" x14ac:dyDescent="0.2">
      <c r="B117" s="16" t="s">
        <v>123</v>
      </c>
      <c r="C117" s="39"/>
      <c r="D117" s="13" t="s">
        <v>110</v>
      </c>
      <c r="E117" s="86">
        <v>-3.6900000000000002E-2</v>
      </c>
      <c r="F117" s="13">
        <f>MATCH($D117,FAC_TOTALS_APTA!$A$2:$BO$2,)</f>
        <v>22</v>
      </c>
      <c r="G117" s="50">
        <f>VLOOKUP(G104,FAC_TOTALS_APTA!$A$4:$BO$120,$F117,FALSE)</f>
        <v>0</v>
      </c>
      <c r="H117" s="50">
        <f>VLOOKUP(H104,FAC_TOTALS_APTA!$A$4:$BO$120,$F117,FALSE)</f>
        <v>1</v>
      </c>
      <c r="I117" s="51" t="str">
        <f t="shared" si="27"/>
        <v>-</v>
      </c>
      <c r="J117" s="52" t="str">
        <f t="shared" si="28"/>
        <v/>
      </c>
      <c r="K117" s="52" t="str">
        <f t="shared" si="29"/>
        <v>scooter_flag_FAC</v>
      </c>
      <c r="L117" s="13">
        <f>MATCH($K117,FAC_TOTALS_APTA!$A$2:$BM$2,)</f>
        <v>47</v>
      </c>
      <c r="M117" s="53">
        <f>IF(M104=0,0,VLOOKUP(M104,FAC_TOTALS_APTA!$A$4:$BO$120,$L117,FALSE))</f>
        <v>0</v>
      </c>
      <c r="N117" s="53">
        <f>IF(N104=0,0,VLOOKUP(N104,FAC_TOTALS_APTA!$A$4:$BO$120,$L117,FALSE))</f>
        <v>0</v>
      </c>
      <c r="O117" s="53">
        <f>IF(O104=0,0,VLOOKUP(O104,FAC_TOTALS_APTA!$A$4:$BO$120,$L117,FALSE))</f>
        <v>0</v>
      </c>
      <c r="P117" s="53">
        <f>IF(P104=0,0,VLOOKUP(P104,FAC_TOTALS_APTA!$A$4:$BO$120,$L117,FALSE))</f>
        <v>0</v>
      </c>
      <c r="Q117" s="53">
        <f>IF(Q104=0,0,VLOOKUP(Q104,FAC_TOTALS_APTA!$A$4:$BO$120,$L117,FALSE))</f>
        <v>0</v>
      </c>
      <c r="R117" s="53">
        <f>IF(R104=0,0,VLOOKUP(R104,FAC_TOTALS_APTA!$A$4:$BO$120,$L117,FALSE))</f>
        <v>-39904405.4955277</v>
      </c>
      <c r="S117" s="53">
        <f>IF(S104=0,0,VLOOKUP(S104,FAC_TOTALS_APTA!$A$4:$BO$120,$L117,FALSE))</f>
        <v>0</v>
      </c>
      <c r="T117" s="53">
        <f>IF(T104=0,0,VLOOKUP(T104,FAC_TOTALS_APTA!$A$4:$BO$120,$L117,FALSE))</f>
        <v>0</v>
      </c>
      <c r="U117" s="53">
        <f>IF(U104=0,0,VLOOKUP(U104,FAC_TOTALS_APTA!$A$4:$BO$120,$L117,FALSE))</f>
        <v>0</v>
      </c>
      <c r="V117" s="53">
        <f>IF(V104=0,0,VLOOKUP(V104,FAC_TOTALS_APTA!$A$4:$BO$120,$L117,FALSE))</f>
        <v>0</v>
      </c>
      <c r="W117" s="53">
        <f>IF(W104=0,0,VLOOKUP(W104,FAC_TOTALS_APTA!$A$4:$BO$120,$L117,FALSE))</f>
        <v>0</v>
      </c>
      <c r="X117" s="53">
        <f>IF(X104=0,0,VLOOKUP(X104,FAC_TOTALS_APTA!$A$4:$BO$120,$L117,FALSE))</f>
        <v>0</v>
      </c>
      <c r="Y117" s="53">
        <f>IF(Y104=0,0,VLOOKUP(Y104,FAC_TOTALS_APTA!$A$4:$BO$120,$L117,FALSE))</f>
        <v>0</v>
      </c>
      <c r="Z117" s="53">
        <f>IF(Z104=0,0,VLOOKUP(Z104,FAC_TOTALS_APTA!$A$4:$BO$120,$L117,FALSE))</f>
        <v>0</v>
      </c>
      <c r="AA117" s="53">
        <f>IF(AA104=0,0,VLOOKUP(AA104,FAC_TOTALS_APTA!$A$4:$BO$120,$L117,FALSE))</f>
        <v>0</v>
      </c>
      <c r="AB117" s="53">
        <f>IF(AB104=0,0,VLOOKUP(AB104,FAC_TOTALS_APTA!$A$4:$BO$120,$L117,FALSE))</f>
        <v>0</v>
      </c>
      <c r="AC117" s="54">
        <f t="shared" si="30"/>
        <v>-39904405.4955277</v>
      </c>
      <c r="AD117" s="54">
        <f>AE117*G123</f>
        <v>-39302943.574830376</v>
      </c>
      <c r="AE117" s="55">
        <f>AC117/G121</f>
        <v>-3.3367762584968368E-2</v>
      </c>
    </row>
    <row r="118" spans="2:31" ht="15" x14ac:dyDescent="0.2">
      <c r="B118" s="56" t="s">
        <v>131</v>
      </c>
      <c r="C118" s="57"/>
      <c r="D118" s="56" t="s">
        <v>118</v>
      </c>
      <c r="E118" s="58"/>
      <c r="F118" s="59"/>
      <c r="G118" s="60"/>
      <c r="H118" s="60"/>
      <c r="I118" s="61"/>
      <c r="J118" s="62"/>
      <c r="K118" s="62" t="str">
        <f t="shared" ref="K118" si="31">CONCATENATE(D118,J118,"_FAC")</f>
        <v>New_Reporter_FAC</v>
      </c>
      <c r="L118" s="59">
        <f>MATCH($K118,FAC_TOTALS_APTA!$A$2:$BM$2,)</f>
        <v>58</v>
      </c>
      <c r="M118" s="60">
        <f>IF(M104=0,0,VLOOKUP(M104,FAC_TOTALS_APTA!$A$4:$BO$120,$L118,FALSE))</f>
        <v>0</v>
      </c>
      <c r="N118" s="60">
        <f>IF(N104=0,0,VLOOKUP(N104,FAC_TOTALS_APTA!$A$4:$BO$120,$L118,FALSE))</f>
        <v>0</v>
      </c>
      <c r="O118" s="60">
        <f>IF(O104=0,0,VLOOKUP(O104,FAC_TOTALS_APTA!$A$4:$BO$120,$L118,FALSE))</f>
        <v>0</v>
      </c>
      <c r="P118" s="60">
        <f>IF(P104=0,0,VLOOKUP(P104,FAC_TOTALS_APTA!$A$4:$BO$120,$L118,FALSE))</f>
        <v>0</v>
      </c>
      <c r="Q118" s="60">
        <f>IF(Q104=0,0,VLOOKUP(Q104,FAC_TOTALS_APTA!$A$4:$BO$120,$L118,FALSE))</f>
        <v>0</v>
      </c>
      <c r="R118" s="60">
        <f>IF(R104=0,0,VLOOKUP(R104,FAC_TOTALS_APTA!$A$4:$BO$120,$L118,FALSE))</f>
        <v>0</v>
      </c>
      <c r="S118" s="60">
        <f>IF(S104=0,0,VLOOKUP(S104,FAC_TOTALS_APTA!$A$4:$BO$120,$L118,FALSE))</f>
        <v>0</v>
      </c>
      <c r="T118" s="60">
        <f>IF(T104=0,0,VLOOKUP(T104,FAC_TOTALS_APTA!$A$4:$BO$120,$L118,FALSE))</f>
        <v>0</v>
      </c>
      <c r="U118" s="60">
        <f>IF(U104=0,0,VLOOKUP(U104,FAC_TOTALS_APTA!$A$4:$BO$120,$L118,FALSE))</f>
        <v>0</v>
      </c>
      <c r="V118" s="60">
        <f>IF(V104=0,0,VLOOKUP(V104,FAC_TOTALS_APTA!$A$4:$BO$120,$L118,FALSE))</f>
        <v>0</v>
      </c>
      <c r="W118" s="60">
        <f>IF(W104=0,0,VLOOKUP(W104,FAC_TOTALS_APTA!$A$4:$BO$120,$L118,FALSE))</f>
        <v>0</v>
      </c>
      <c r="X118" s="60">
        <f>IF(X104=0,0,VLOOKUP(X104,FAC_TOTALS_APTA!$A$4:$BO$120,$L118,FALSE))</f>
        <v>0</v>
      </c>
      <c r="Y118" s="60">
        <f>IF(Y104=0,0,VLOOKUP(Y104,FAC_TOTALS_APTA!$A$4:$BO$120,$L118,FALSE))</f>
        <v>0</v>
      </c>
      <c r="Z118" s="60">
        <f>IF(Z104=0,0,VLOOKUP(Z104,FAC_TOTALS_APTA!$A$4:$BO$120,$L118,FALSE))</f>
        <v>0</v>
      </c>
      <c r="AA118" s="60">
        <f>IF(AA104=0,0,VLOOKUP(AA104,FAC_TOTALS_APTA!$A$4:$BO$120,$L118,FALSE))</f>
        <v>0</v>
      </c>
      <c r="AB118" s="60">
        <f>IF(AB104=0,0,VLOOKUP(AB104,FAC_TOTALS_APTA!$A$4:$BO$120,$L118,FALSE))</f>
        <v>0</v>
      </c>
      <c r="AC118" s="63">
        <f>SUM(M118:AB118)</f>
        <v>0</v>
      </c>
      <c r="AD118" s="63">
        <f>AC118</f>
        <v>0</v>
      </c>
      <c r="AE118" s="64">
        <f>AC118/G123</f>
        <v>0</v>
      </c>
    </row>
    <row r="119" spans="2:31" ht="15.75" customHeight="1" x14ac:dyDescent="0.2">
      <c r="B119" s="37"/>
      <c r="C119" s="12"/>
      <c r="D119" s="12"/>
      <c r="E119" s="12"/>
      <c r="F119" s="12"/>
      <c r="G119" s="12"/>
      <c r="H119" s="12"/>
      <c r="I119" s="65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45"/>
      <c r="AE119" s="12"/>
    </row>
    <row r="120" spans="2:31" ht="15" x14ac:dyDescent="0.2">
      <c r="B120" s="37" t="s">
        <v>67</v>
      </c>
      <c r="C120" s="40"/>
      <c r="D120" s="12"/>
      <c r="E120" s="42"/>
      <c r="F120" s="12"/>
      <c r="G120" s="41"/>
      <c r="H120" s="41"/>
      <c r="I120" s="43"/>
      <c r="J120" s="44"/>
      <c r="K120" s="52"/>
      <c r="L120" s="1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5">
        <f>SUM(AC106:AC118)</f>
        <v>-167729035.31651995</v>
      </c>
      <c r="AD120" s="45">
        <f>SUM(AD106:AD118)</f>
        <v>-165200927.7934173</v>
      </c>
      <c r="AE120" s="46">
        <f>AC120/G123</f>
        <v>-0.14240008813567767</v>
      </c>
    </row>
    <row r="121" spans="2:31" ht="15.75" hidden="1" customHeight="1" x14ac:dyDescent="0.2">
      <c r="B121" s="14" t="s">
        <v>34</v>
      </c>
      <c r="C121" s="66"/>
      <c r="D121" s="15" t="s">
        <v>7</v>
      </c>
      <c r="E121" s="67"/>
      <c r="F121" s="15">
        <f>MATCH($D121,FAC_TOTALS_APTA!$A$2:$BM$2,)</f>
        <v>9</v>
      </c>
      <c r="G121" s="68">
        <f>VLOOKUP(G104,FAC_TOTALS_APTA!$A$4:$BO$120,$F121,FALSE)</f>
        <v>1195896949.75545</v>
      </c>
      <c r="H121" s="68">
        <f>VLOOKUP(H104,FAC_TOTALS_APTA!$A$4:$BM$120,$F121,FALSE)</f>
        <v>1023071199.30212</v>
      </c>
      <c r="I121" s="69">
        <f t="shared" ref="I121" si="32">H121/G121-1</f>
        <v>-0.14451558764212191</v>
      </c>
      <c r="J121" s="70"/>
      <c r="K121" s="52"/>
      <c r="L121" s="13"/>
      <c r="M121" s="71">
        <f t="shared" ref="M121:AB121" si="33">SUM(M106:M111)</f>
        <v>78319069.176550806</v>
      </c>
      <c r="N121" s="71">
        <f t="shared" si="33"/>
        <v>13432796.75718452</v>
      </c>
      <c r="O121" s="71">
        <f t="shared" si="33"/>
        <v>-71937417.326524377</v>
      </c>
      <c r="P121" s="71">
        <f t="shared" si="33"/>
        <v>-25716946.595391609</v>
      </c>
      <c r="Q121" s="71">
        <f t="shared" si="33"/>
        <v>7167294.0907205818</v>
      </c>
      <c r="R121" s="71">
        <f t="shared" si="33"/>
        <v>20758888.573184945</v>
      </c>
      <c r="S121" s="71">
        <f t="shared" si="33"/>
        <v>0</v>
      </c>
      <c r="T121" s="71">
        <f t="shared" si="33"/>
        <v>0</v>
      </c>
      <c r="U121" s="71">
        <f t="shared" si="33"/>
        <v>0</v>
      </c>
      <c r="V121" s="71">
        <f t="shared" si="33"/>
        <v>0</v>
      </c>
      <c r="W121" s="71">
        <f t="shared" si="33"/>
        <v>0</v>
      </c>
      <c r="X121" s="71">
        <f t="shared" si="33"/>
        <v>0</v>
      </c>
      <c r="Y121" s="71">
        <f t="shared" si="33"/>
        <v>0</v>
      </c>
      <c r="Z121" s="71">
        <f t="shared" si="33"/>
        <v>0</v>
      </c>
      <c r="AA121" s="71">
        <f t="shared" si="33"/>
        <v>0</v>
      </c>
      <c r="AB121" s="71">
        <f t="shared" si="33"/>
        <v>0</v>
      </c>
      <c r="AC121" s="72"/>
      <c r="AD121" s="72"/>
      <c r="AE121" s="73"/>
    </row>
    <row r="122" spans="2:31" ht="16" thickBot="1" x14ac:dyDescent="0.25">
      <c r="B122" s="17" t="s">
        <v>71</v>
      </c>
      <c r="C122" s="158"/>
      <c r="D122" s="35"/>
      <c r="E122" s="159"/>
      <c r="F122" s="35"/>
      <c r="G122" s="75"/>
      <c r="H122" s="75"/>
      <c r="I122" s="76"/>
      <c r="J122" s="77"/>
      <c r="K122" s="77"/>
      <c r="L122" s="35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78">
        <f>AC123-AC120</f>
        <v>97321799.316519946</v>
      </c>
      <c r="AD122" s="78"/>
      <c r="AE122" s="79">
        <f>AE123-AE120</f>
        <v>8.2625126735169474E-2</v>
      </c>
    </row>
    <row r="123" spans="2:31" ht="13.5" hidden="1" customHeight="1" thickBot="1" x14ac:dyDescent="0.25">
      <c r="B123" s="17" t="s">
        <v>127</v>
      </c>
      <c r="C123" s="35"/>
      <c r="D123" s="35" t="s">
        <v>5</v>
      </c>
      <c r="E123" s="35"/>
      <c r="F123" s="35">
        <f>MATCH($D123,FAC_TOTALS_APTA!$A$2:$BM$2,)</f>
        <v>7</v>
      </c>
      <c r="G123" s="75">
        <f>VLOOKUP(G104,FAC_TOTALS_APTA!$A$4:$BM$120,$F123,FALSE)</f>
        <v>1177871709.99999</v>
      </c>
      <c r="H123" s="75">
        <f>VLOOKUP(H104,FAC_TOTALS_APTA!$A$4:$BM$120,$F123,FALSE)</f>
        <v>1107464473.99999</v>
      </c>
      <c r="I123" s="76">
        <f t="shared" ref="I123" si="34">H123/G123-1</f>
        <v>-5.9774961400508198E-2</v>
      </c>
      <c r="J123" s="77"/>
      <c r="K123" s="7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78">
        <f>H123-G123</f>
        <v>-70407236</v>
      </c>
      <c r="AD123" s="78"/>
      <c r="AE123" s="79">
        <f>I123</f>
        <v>-5.9774961400508198E-2</v>
      </c>
    </row>
    <row r="124" spans="2:31" ht="17" thickTop="1" thickBot="1" x14ac:dyDescent="0.25">
      <c r="B124" s="145" t="s">
        <v>134</v>
      </c>
      <c r="C124" s="146"/>
      <c r="D124" s="146"/>
      <c r="E124" s="147"/>
      <c r="F124" s="146"/>
      <c r="G124" s="148"/>
      <c r="H124" s="148"/>
      <c r="I124" s="149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50">
        <f>AE123</f>
        <v>-5.9774961400508198E-2</v>
      </c>
    </row>
    <row r="125" spans="2:31" ht="15" thickTop="1" x14ac:dyDescent="0.2"/>
  </sheetData>
  <mergeCells count="8">
    <mergeCell ref="G101:I101"/>
    <mergeCell ref="AC101:AE101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0BF0-99A3-4A1A-9D26-ADFF98B90441}">
  <dimension ref="A1:AF125"/>
  <sheetViews>
    <sheetView showGridLines="0" topLeftCell="A75" zoomScale="132" zoomScaleNormal="132" workbookViewId="0">
      <selection activeCell="D68" sqref="D1:D1048576"/>
    </sheetView>
  </sheetViews>
  <sheetFormatPr baseColWidth="10" defaultColWidth="11" defaultRowHeight="14" x14ac:dyDescent="0.2"/>
  <cols>
    <col min="1" max="1" width="11" style="18"/>
    <col min="2" max="2" width="26.832031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8" width="10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0" style="20" hidden="1" customWidth="1"/>
    <col min="31" max="31" width="11.6640625" style="20" customWidth="1"/>
    <col min="32" max="32" width="11" style="18"/>
    <col min="33" max="16384" width="11" style="20"/>
  </cols>
  <sheetData>
    <row r="1" spans="1:32" ht="15" x14ac:dyDescent="0.2">
      <c r="B1" s="19" t="s">
        <v>102</v>
      </c>
      <c r="C1" s="20">
        <v>2002</v>
      </c>
    </row>
    <row r="2" spans="1:32" ht="15" x14ac:dyDescent="0.2">
      <c r="B2" s="19" t="s">
        <v>103</v>
      </c>
      <c r="C2" s="20">
        <v>2018</v>
      </c>
    </row>
    <row r="3" spans="1:32" ht="15" x14ac:dyDescent="0.2">
      <c r="B3" s="23" t="s">
        <v>65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2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ht="15" x14ac:dyDescent="0.2">
      <c r="B6" s="30" t="s">
        <v>24</v>
      </c>
      <c r="C6" s="31">
        <v>1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5" thickTop="1" x14ac:dyDescent="0.2">
      <c r="B8" s="37"/>
      <c r="C8" s="12"/>
      <c r="D8" s="12"/>
      <c r="E8" s="12"/>
      <c r="F8" s="12"/>
      <c r="G8" s="171" t="s">
        <v>128</v>
      </c>
      <c r="H8" s="171"/>
      <c r="I8" s="17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71" t="s">
        <v>135</v>
      </c>
      <c r="AD8" s="171"/>
      <c r="AE8" s="171"/>
    </row>
    <row r="9" spans="1:32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39">
        <f>$C$1</f>
        <v>2002</v>
      </c>
      <c r="H9" s="39">
        <f>$C$2</f>
        <v>2018</v>
      </c>
      <c r="I9" s="39" t="s">
        <v>62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133</v>
      </c>
      <c r="AD9" s="39" t="s">
        <v>64</v>
      </c>
      <c r="AE9" s="39" t="s">
        <v>62</v>
      </c>
    </row>
    <row r="10" spans="1:32" s="21" customFormat="1" hidden="1" x14ac:dyDescent="0.2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2">
      <c r="B11" s="37"/>
      <c r="C11" s="40"/>
      <c r="D11" s="12"/>
      <c r="E11" s="12"/>
      <c r="F11" s="12"/>
      <c r="G11" s="12" t="str">
        <f>CONCATENATE($C6,"_",$C7,"_",G9)</f>
        <v>1_1_2002</v>
      </c>
      <c r="H11" s="12" t="str">
        <f>CONCATENATE($C6,"_",$C7,"_",H9)</f>
        <v>1_1_2018</v>
      </c>
      <c r="I11" s="40"/>
      <c r="J11" s="12"/>
      <c r="K11" s="12"/>
      <c r="L11" s="12"/>
      <c r="M11" s="12" t="str">
        <f>IF($G9+M10&gt;$H9,0,CONCATENATE($C6,"_",$C7,"_",$G9+M10))</f>
        <v>1_1_2003</v>
      </c>
      <c r="N11" s="12" t="str">
        <f t="shared" ref="N11:AB11" si="0">IF($G9+N10&gt;$H9,0,CONCATENATE($C6,"_",$C7,"_",$G9+N10))</f>
        <v>1_1_2004</v>
      </c>
      <c r="O11" s="12" t="str">
        <f t="shared" si="0"/>
        <v>1_1_2005</v>
      </c>
      <c r="P11" s="12" t="str">
        <f t="shared" si="0"/>
        <v>1_1_2006</v>
      </c>
      <c r="Q11" s="12" t="str">
        <f t="shared" si="0"/>
        <v>1_1_2007</v>
      </c>
      <c r="R11" s="12" t="str">
        <f t="shared" si="0"/>
        <v>1_1_2008</v>
      </c>
      <c r="S11" s="12" t="str">
        <f t="shared" si="0"/>
        <v>1_1_2009</v>
      </c>
      <c r="T11" s="12" t="str">
        <f t="shared" si="0"/>
        <v>1_1_2010</v>
      </c>
      <c r="U11" s="12" t="str">
        <f t="shared" si="0"/>
        <v>1_1_2011</v>
      </c>
      <c r="V11" s="12" t="str">
        <f t="shared" si="0"/>
        <v>1_1_2012</v>
      </c>
      <c r="W11" s="12" t="str">
        <f t="shared" si="0"/>
        <v>1_1_2013</v>
      </c>
      <c r="X11" s="12" t="str">
        <f t="shared" si="0"/>
        <v>1_1_2014</v>
      </c>
      <c r="Y11" s="12" t="str">
        <f t="shared" si="0"/>
        <v>1_1_2015</v>
      </c>
      <c r="Z11" s="12" t="str">
        <f t="shared" si="0"/>
        <v>1_1_2016</v>
      </c>
      <c r="AA11" s="12" t="str">
        <f t="shared" si="0"/>
        <v>1_1_2017</v>
      </c>
      <c r="AB11" s="12" t="str">
        <f t="shared" si="0"/>
        <v>1_1_2018</v>
      </c>
      <c r="AC11" s="12"/>
      <c r="AD11" s="12"/>
      <c r="AE11" s="12"/>
    </row>
    <row r="12" spans="1:32" hidden="1" x14ac:dyDescent="0.2">
      <c r="B12" s="37"/>
      <c r="C12" s="40"/>
      <c r="D12" s="12"/>
      <c r="E12" s="12"/>
      <c r="F12" s="12" t="s">
        <v>63</v>
      </c>
      <c r="G12" s="41"/>
      <c r="H12" s="41"/>
      <c r="I12" s="40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ht="15" x14ac:dyDescent="0.2">
      <c r="A13" s="12"/>
      <c r="B13" s="37" t="s">
        <v>95</v>
      </c>
      <c r="C13" s="40" t="s">
        <v>31</v>
      </c>
      <c r="D13" s="12" t="s">
        <v>9</v>
      </c>
      <c r="E13" s="85">
        <v>0.77910000000000001</v>
      </c>
      <c r="F13" s="12">
        <f>MATCH($D13,FAC_TOTALS_APTA!$A$2:$BO$2,)</f>
        <v>11</v>
      </c>
      <c r="G13" s="41">
        <f>VLOOKUP(G11,FAC_TOTALS_APTA!$A$4:$BO$120,$F13,FALSE)</f>
        <v>0</v>
      </c>
      <c r="H13" s="41">
        <f>VLOOKUP(H11,FAC_TOTALS_APTA!$A$4:$BO$120,$F13,FALSE)</f>
        <v>67281869.411406696</v>
      </c>
      <c r="I13" s="43" t="str">
        <f>IFERROR(H13/G13-1,"-")</f>
        <v>-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58757747.156138398</v>
      </c>
      <c r="N13" s="41">
        <f>IF(N11=0,0,VLOOKUP(N11,FAC_TOTALS_APTA!$A$4:$BO$120,$L13,FALSE))</f>
        <v>-3600765.8745466499</v>
      </c>
      <c r="O13" s="41">
        <f>IF(O11=0,0,VLOOKUP(O11,FAC_TOTALS_APTA!$A$4:$BO$120,$L13,FALSE))</f>
        <v>7215331.6556890104</v>
      </c>
      <c r="P13" s="41">
        <f>IF(P11=0,0,VLOOKUP(P11,FAC_TOTALS_APTA!$A$4:$BO$120,$L13,FALSE))</f>
        <v>44454978.163360201</v>
      </c>
      <c r="Q13" s="41">
        <f>IF(Q11=0,0,VLOOKUP(Q11,FAC_TOTALS_APTA!$A$4:$BO$120,$L13,FALSE))</f>
        <v>56909541.035646297</v>
      </c>
      <c r="R13" s="41">
        <f>IF(R11=0,0,VLOOKUP(R11,FAC_TOTALS_APTA!$A$4:$BO$120,$L13,FALSE))</f>
        <v>32513837.8913165</v>
      </c>
      <c r="S13" s="41">
        <f>IF(S11=0,0,VLOOKUP(S11,FAC_TOTALS_APTA!$A$4:$BO$120,$L13,FALSE))</f>
        <v>5190476.5565978503</v>
      </c>
      <c r="T13" s="41">
        <f>IF(T11=0,0,VLOOKUP(T11,FAC_TOTALS_APTA!$A$4:$BO$120,$L13,FALSE))</f>
        <v>46865996.850507997</v>
      </c>
      <c r="U13" s="41">
        <f>IF(U11=0,0,VLOOKUP(U11,FAC_TOTALS_APTA!$A$4:$BO$120,$L13,FALSE))</f>
        <v>450611.71765932802</v>
      </c>
      <c r="V13" s="41">
        <f>IF(V11=0,0,VLOOKUP(V11,FAC_TOTALS_APTA!$A$4:$BO$120,$L13,FALSE))</f>
        <v>21771290.1693349</v>
      </c>
      <c r="W13" s="41">
        <f>IF(W11=0,0,VLOOKUP(W11,FAC_TOTALS_APTA!$A$4:$BO$120,$L13,FALSE))</f>
        <v>26244700.580044899</v>
      </c>
      <c r="X13" s="41">
        <f>IF(X11=0,0,VLOOKUP(X11,FAC_TOTALS_APTA!$A$4:$BO$120,$L13,FALSE))</f>
        <v>47803601.0793036</v>
      </c>
      <c r="Y13" s="41">
        <f>IF(Y11=0,0,VLOOKUP(Y11,FAC_TOTALS_APTA!$A$4:$BO$120,$L13,FALSE))</f>
        <v>26418945.6747454</v>
      </c>
      <c r="Z13" s="41">
        <f>IF(Z11=0,0,VLOOKUP(Z11,FAC_TOTALS_APTA!$A$4:$BO$120,$L13,FALSE))</f>
        <v>23140034.718164299</v>
      </c>
      <c r="AA13" s="41">
        <f>IF(AA11=0,0,VLOOKUP(AA11,FAC_TOTALS_APTA!$A$4:$BO$120,$L13,FALSE))</f>
        <v>29603318.0294149</v>
      </c>
      <c r="AB13" s="41">
        <f>IF(AB11=0,0,VLOOKUP(AB11,FAC_TOTALS_APTA!$A$4:$BO$120,$L13,FALSE))</f>
        <v>8854635.7614759896</v>
      </c>
      <c r="AC13" s="45">
        <f>SUM(M13:AB13)</f>
        <v>432594281.16485298</v>
      </c>
      <c r="AD13" s="45">
        <f>AE13*G30</f>
        <v>460929815.45746154</v>
      </c>
      <c r="AE13" s="46">
        <f>AC13/G28</f>
        <v>0.37917225205965754</v>
      </c>
      <c r="AF13" s="12"/>
    </row>
    <row r="14" spans="1:32" s="21" customFormat="1" ht="15" x14ac:dyDescent="0.2">
      <c r="A14" s="12"/>
      <c r="B14" s="37" t="s">
        <v>129</v>
      </c>
      <c r="C14" s="40" t="s">
        <v>31</v>
      </c>
      <c r="D14" s="12" t="s">
        <v>23</v>
      </c>
      <c r="E14" s="85">
        <v>-0.3624</v>
      </c>
      <c r="F14" s="12">
        <f>MATCH($D14,FAC_TOTALS_APTA!$A$2:$BO$2,)</f>
        <v>12</v>
      </c>
      <c r="G14" s="84">
        <f>VLOOKUP(G11,FAC_TOTALS_APTA!$A$4:$BO$120,$F14,FALSE)</f>
        <v>0</v>
      </c>
      <c r="H14" s="84">
        <f>VLOOKUP(H11,FAC_TOTALS_APTA!$A$4:$BO$120,$F14,FALSE)</f>
        <v>2.1234660514154702</v>
      </c>
      <c r="I14" s="43" t="str">
        <f t="shared" ref="I14:I24" si="1">IFERROR(H14/G14-1,"-")</f>
        <v>-</v>
      </c>
      <c r="J14" s="44" t="str">
        <f t="shared" ref="J14:J23" si="2">IF(C14="Log","_log","")</f>
        <v>_log</v>
      </c>
      <c r="K14" s="44" t="str">
        <f t="shared" ref="K14:K23" si="3">CONCATENATE(D14,J14,"_FAC")</f>
        <v>FARE_per_UPT_2018_log_FAC</v>
      </c>
      <c r="L14" s="12">
        <f>MATCH($K14,FAC_TOTALS_APTA!$A$2:$BM$2,)</f>
        <v>27</v>
      </c>
      <c r="M14" s="41">
        <f>IF(M11=0,0,VLOOKUP(M11,FAC_TOTALS_APTA!$A$4:$BO$120,$L14,FALSE))</f>
        <v>3689352.03842748</v>
      </c>
      <c r="N14" s="41">
        <f>IF(N11=0,0,VLOOKUP(N11,FAC_TOTALS_APTA!$A$4:$BO$120,$L14,FALSE))</f>
        <v>-3306229.4185215598</v>
      </c>
      <c r="O14" s="41">
        <f>IF(O11=0,0,VLOOKUP(O11,FAC_TOTALS_APTA!$A$4:$BO$120,$L14,FALSE))</f>
        <v>-5105985.9174683699</v>
      </c>
      <c r="P14" s="41">
        <f>IF(P11=0,0,VLOOKUP(P11,FAC_TOTALS_APTA!$A$4:$BO$120,$L14,FALSE))</f>
        <v>-5640327.6272329399</v>
      </c>
      <c r="Q14" s="41">
        <f>IF(Q11=0,0,VLOOKUP(Q11,FAC_TOTALS_APTA!$A$4:$BO$120,$L14,FALSE))</f>
        <v>6350901.3886187496</v>
      </c>
      <c r="R14" s="41">
        <f>IF(R11=0,0,VLOOKUP(R11,FAC_TOTALS_APTA!$A$4:$BO$120,$L14,FALSE))</f>
        <v>-15815124.3532042</v>
      </c>
      <c r="S14" s="41">
        <f>IF(S11=0,0,VLOOKUP(S11,FAC_TOTALS_APTA!$A$4:$BO$120,$L14,FALSE))</f>
        <v>-23357240.8704032</v>
      </c>
      <c r="T14" s="41">
        <f>IF(T11=0,0,VLOOKUP(T11,FAC_TOTALS_APTA!$A$4:$BO$120,$L14,FALSE))</f>
        <v>-2528018.6857580999</v>
      </c>
      <c r="U14" s="41">
        <f>IF(U11=0,0,VLOOKUP(U11,FAC_TOTALS_APTA!$A$4:$BO$120,$L14,FALSE))</f>
        <v>2802104.4442981598</v>
      </c>
      <c r="V14" s="41">
        <f>IF(V11=0,0,VLOOKUP(V11,FAC_TOTALS_APTA!$A$4:$BO$120,$L14,FALSE))</f>
        <v>-9196421.36087716</v>
      </c>
      <c r="W14" s="41">
        <f>IF(W11=0,0,VLOOKUP(W11,FAC_TOTALS_APTA!$A$4:$BO$120,$L14,FALSE))</f>
        <v>-23932528.042079099</v>
      </c>
      <c r="X14" s="41">
        <f>IF(X11=0,0,VLOOKUP(X11,FAC_TOTALS_APTA!$A$4:$BO$120,$L14,FALSE))</f>
        <v>2374338.7595277</v>
      </c>
      <c r="Y14" s="41">
        <f>IF(Y11=0,0,VLOOKUP(Y11,FAC_TOTALS_APTA!$A$4:$BO$120,$L14,FALSE))</f>
        <v>-24119510.1162696</v>
      </c>
      <c r="Z14" s="41">
        <f>IF(Z11=0,0,VLOOKUP(Z11,FAC_TOTALS_APTA!$A$4:$BO$120,$L14,FALSE))</f>
        <v>-8994776.0166349206</v>
      </c>
      <c r="AA14" s="41">
        <f>IF(AA11=0,0,VLOOKUP(AA11,FAC_TOTALS_APTA!$A$4:$BO$120,$L14,FALSE))</f>
        <v>5466191.4812772702</v>
      </c>
      <c r="AB14" s="41">
        <f>IF(AB11=0,0,VLOOKUP(AB11,FAC_TOTALS_APTA!$A$4:$BO$120,$L14,FALSE))</f>
        <v>2007416.64763513</v>
      </c>
      <c r="AC14" s="45">
        <f t="shared" ref="AC14:AC23" si="4">SUM(M14:AB14)</f>
        <v>-99305857.648664653</v>
      </c>
      <c r="AD14" s="45">
        <f>AE14*G30</f>
        <v>-105810531.09761468</v>
      </c>
      <c r="AE14" s="46">
        <f>AC14/G28</f>
        <v>-8.7042356607138674E-2</v>
      </c>
      <c r="AF14" s="12"/>
    </row>
    <row r="15" spans="1:32" s="21" customFormat="1" ht="15" x14ac:dyDescent="0.2">
      <c r="A15" s="12"/>
      <c r="B15" s="37" t="s">
        <v>125</v>
      </c>
      <c r="C15" s="40" t="s">
        <v>31</v>
      </c>
      <c r="D15" s="12" t="s">
        <v>11</v>
      </c>
      <c r="E15" s="85">
        <v>0.36709999999999998</v>
      </c>
      <c r="F15" s="12">
        <f>MATCH($D15,FAC_TOTALS_APTA!$A$2:$BO$2,)</f>
        <v>13</v>
      </c>
      <c r="G15" s="41">
        <f>VLOOKUP(G11,FAC_TOTALS_APTA!$A$4:$BO$120,$F15,FALSE)</f>
        <v>0</v>
      </c>
      <c r="H15" s="41">
        <f>VLOOKUP(H11,FAC_TOTALS_APTA!$A$4:$BO$120,$F15,FALSE)</f>
        <v>9163824.1818603799</v>
      </c>
      <c r="I15" s="43" t="str">
        <f t="shared" si="1"/>
        <v>-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8215593.81378661</v>
      </c>
      <c r="N15" s="41">
        <f>IF(N11=0,0,VLOOKUP(N11,FAC_TOTALS_APTA!$A$4:$BO$120,$L15,FALSE))</f>
        <v>9779156.1595027503</v>
      </c>
      <c r="O15" s="41">
        <f>IF(O11=0,0,VLOOKUP(O11,FAC_TOTALS_APTA!$A$4:$BO$120,$L15,FALSE))</f>
        <v>10373573.3518654</v>
      </c>
      <c r="P15" s="41">
        <f>IF(P11=0,0,VLOOKUP(P11,FAC_TOTALS_APTA!$A$4:$BO$120,$L15,FALSE))</f>
        <v>14090288.5386211</v>
      </c>
      <c r="Q15" s="41">
        <f>IF(Q11=0,0,VLOOKUP(Q11,FAC_TOTALS_APTA!$A$4:$BO$120,$L15,FALSE))</f>
        <v>4092797.4983062702</v>
      </c>
      <c r="R15" s="41">
        <f>IF(R11=0,0,VLOOKUP(R11,FAC_TOTALS_APTA!$A$4:$BO$120,$L15,FALSE))</f>
        <v>3639906.9182032701</v>
      </c>
      <c r="S15" s="41">
        <f>IF(S11=0,0,VLOOKUP(S11,FAC_TOTALS_APTA!$A$4:$BO$120,$L15,FALSE))</f>
        <v>-671542.72049697698</v>
      </c>
      <c r="T15" s="41">
        <f>IF(T11=0,0,VLOOKUP(T11,FAC_TOTALS_APTA!$A$4:$BO$120,$L15,FALSE))</f>
        <v>1831586.96305865</v>
      </c>
      <c r="U15" s="41">
        <f>IF(U11=0,0,VLOOKUP(U11,FAC_TOTALS_APTA!$A$4:$BO$120,$L15,FALSE))</f>
        <v>5577468.1126436498</v>
      </c>
      <c r="V15" s="41">
        <f>IF(V11=0,0,VLOOKUP(V11,FAC_TOTALS_APTA!$A$4:$BO$120,$L15,FALSE))</f>
        <v>7001227.3510425603</v>
      </c>
      <c r="W15" s="41">
        <f>IF(W11=0,0,VLOOKUP(W11,FAC_TOTALS_APTA!$A$4:$BO$120,$L15,FALSE))</f>
        <v>6159585.2908982104</v>
      </c>
      <c r="X15" s="41">
        <f>IF(X11=0,0,VLOOKUP(X11,FAC_TOTALS_APTA!$A$4:$BO$120,$L15,FALSE))</f>
        <v>7179503.1208848199</v>
      </c>
      <c r="Y15" s="41">
        <f>IF(Y11=0,0,VLOOKUP(Y11,FAC_TOTALS_APTA!$A$4:$BO$120,$L15,FALSE))</f>
        <v>6969086.7081745202</v>
      </c>
      <c r="Z15" s="41">
        <f>IF(Z11=0,0,VLOOKUP(Z11,FAC_TOTALS_APTA!$A$4:$BO$120,$L15,FALSE))</f>
        <v>5284178.2596993595</v>
      </c>
      <c r="AA15" s="41">
        <f>IF(AA11=0,0,VLOOKUP(AA11,FAC_TOTALS_APTA!$A$4:$BO$120,$L15,FALSE))</f>
        <v>6367272.2845898699</v>
      </c>
      <c r="AB15" s="41">
        <f>IF(AB11=0,0,VLOOKUP(AB11,FAC_TOTALS_APTA!$A$4:$BO$120,$L15,FALSE))</f>
        <v>5681704.8091572504</v>
      </c>
      <c r="AC15" s="45">
        <f t="shared" si="4"/>
        <v>101571386.45993732</v>
      </c>
      <c r="AD15" s="45">
        <f>AE15*G30</f>
        <v>108224455.23475677</v>
      </c>
      <c r="AE15" s="46">
        <f>AC15/G28</f>
        <v>8.9028110230980353E-2</v>
      </c>
      <c r="AF15" s="12"/>
    </row>
    <row r="16" spans="1:32" s="21" customFormat="1" ht="15" x14ac:dyDescent="0.2">
      <c r="A16" s="12"/>
      <c r="B16" s="37" t="s">
        <v>126</v>
      </c>
      <c r="C16" s="40" t="s">
        <v>31</v>
      </c>
      <c r="D16" s="48" t="s">
        <v>22</v>
      </c>
      <c r="E16" s="85">
        <v>0.2283</v>
      </c>
      <c r="F16" s="12">
        <f>MATCH($D16,FAC_TOTALS_APTA!$A$2:$BO$2,)</f>
        <v>14</v>
      </c>
      <c r="G16" s="84">
        <f>VLOOKUP(G11,FAC_TOTALS_APTA!$A$4:$BO$120,$F16,FALSE)</f>
        <v>0</v>
      </c>
      <c r="H16" s="84">
        <f>VLOOKUP(H11,FAC_TOTALS_APTA!$A$4:$BO$120,$F16,FALSE)</f>
        <v>2.9074199515158701</v>
      </c>
      <c r="I16" s="43" t="str">
        <f t="shared" si="1"/>
        <v>-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24603084.508046899</v>
      </c>
      <c r="N16" s="41">
        <f>IF(N11=0,0,VLOOKUP(N11,FAC_TOTALS_APTA!$A$4:$BO$120,$L16,FALSE))</f>
        <v>26772822.885022599</v>
      </c>
      <c r="O16" s="41">
        <f>IF(O11=0,0,VLOOKUP(O11,FAC_TOTALS_APTA!$A$4:$BO$120,$L16,FALSE))</f>
        <v>35562733.405951701</v>
      </c>
      <c r="P16" s="41">
        <f>IF(P11=0,0,VLOOKUP(P11,FAC_TOTALS_APTA!$A$4:$BO$120,$L16,FALSE))</f>
        <v>21258833.264258102</v>
      </c>
      <c r="Q16" s="41">
        <f>IF(Q11=0,0,VLOOKUP(Q11,FAC_TOTALS_APTA!$A$4:$BO$120,$L16,FALSE))</f>
        <v>11545674.557024401</v>
      </c>
      <c r="R16" s="41">
        <f>IF(R11=0,0,VLOOKUP(R11,FAC_TOTALS_APTA!$A$4:$BO$120,$L16,FALSE))</f>
        <v>30346452.9822319</v>
      </c>
      <c r="S16" s="41">
        <f>IF(S11=0,0,VLOOKUP(S11,FAC_TOTALS_APTA!$A$4:$BO$120,$L16,FALSE))</f>
        <v>-80318243.472679093</v>
      </c>
      <c r="T16" s="41">
        <f>IF(T11=0,0,VLOOKUP(T11,FAC_TOTALS_APTA!$A$4:$BO$120,$L16,FALSE))</f>
        <v>37873857.883568801</v>
      </c>
      <c r="U16" s="41">
        <f>IF(U11=0,0,VLOOKUP(U11,FAC_TOTALS_APTA!$A$4:$BO$120,$L16,FALSE))</f>
        <v>54699000.127516598</v>
      </c>
      <c r="V16" s="41">
        <f>IF(V11=0,0,VLOOKUP(V11,FAC_TOTALS_APTA!$A$4:$BO$120,$L16,FALSE))</f>
        <v>1644760.0074253399</v>
      </c>
      <c r="W16" s="41">
        <f>IF(W11=0,0,VLOOKUP(W11,FAC_TOTALS_APTA!$A$4:$BO$120,$L16,FALSE))</f>
        <v>-10856001.3487377</v>
      </c>
      <c r="X16" s="41">
        <f>IF(X11=0,0,VLOOKUP(X11,FAC_TOTALS_APTA!$A$4:$BO$120,$L16,FALSE))</f>
        <v>-15293443.903181501</v>
      </c>
      <c r="Y16" s="41">
        <f>IF(Y11=0,0,VLOOKUP(Y11,FAC_TOTALS_APTA!$A$4:$BO$120,$L16,FALSE))</f>
        <v>-84212694.8479276</v>
      </c>
      <c r="Z16" s="41">
        <f>IF(Z11=0,0,VLOOKUP(Z11,FAC_TOTALS_APTA!$A$4:$BO$120,$L16,FALSE))</f>
        <v>-29894639.505732998</v>
      </c>
      <c r="AA16" s="41">
        <f>IF(AA11=0,0,VLOOKUP(AA11,FAC_TOTALS_APTA!$A$4:$BO$120,$L16,FALSE))</f>
        <v>21637907.997310299</v>
      </c>
      <c r="AB16" s="41">
        <f>IF(AB11=0,0,VLOOKUP(AB11,FAC_TOTALS_APTA!$A$4:$BO$120,$L16,FALSE))</f>
        <v>24954918.502085</v>
      </c>
      <c r="AC16" s="45">
        <f t="shared" si="4"/>
        <v>70325023.042182773</v>
      </c>
      <c r="AD16" s="45">
        <f>AE16*G30</f>
        <v>74931411.033892915</v>
      </c>
      <c r="AE16" s="46">
        <f>AC16/G28</f>
        <v>6.1640429668301931E-2</v>
      </c>
      <c r="AF16" s="12"/>
    </row>
    <row r="17" spans="1:32" s="21" customFormat="1" ht="15" x14ac:dyDescent="0.2">
      <c r="A17" s="12"/>
      <c r="B17" s="37" t="s">
        <v>130</v>
      </c>
      <c r="C17" s="40"/>
      <c r="D17" s="12" t="s">
        <v>12</v>
      </c>
      <c r="E17" s="85">
        <v>5.7999999999999996E-3</v>
      </c>
      <c r="F17" s="12">
        <f>MATCH($D17,FAC_TOTALS_APTA!$A$2:$BO$2,)</f>
        <v>15</v>
      </c>
      <c r="G17" s="47">
        <f>VLOOKUP(G11,FAC_TOTALS_APTA!$A$4:$BO$120,$F17,FALSE)</f>
        <v>0</v>
      </c>
      <c r="H17" s="47">
        <f>VLOOKUP(H11,FAC_TOTALS_APTA!$A$4:$BO$120,$F17,FALSE)</f>
        <v>10.5117300310269</v>
      </c>
      <c r="I17" s="43" t="str">
        <f t="shared" si="1"/>
        <v>-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-602639.38466139103</v>
      </c>
      <c r="N17" s="41">
        <f>IF(N11=0,0,VLOOKUP(N11,FAC_TOTALS_APTA!$A$4:$BO$120,$L17,FALSE))</f>
        <v>-586064.76145465497</v>
      </c>
      <c r="O17" s="41">
        <f>IF(O11=0,0,VLOOKUP(O11,FAC_TOTALS_APTA!$A$4:$BO$120,$L17,FALSE))</f>
        <v>-706815.61473740404</v>
      </c>
      <c r="P17" s="41">
        <f>IF(P11=0,0,VLOOKUP(P11,FAC_TOTALS_APTA!$A$4:$BO$120,$L17,FALSE))</f>
        <v>-463066.243585727</v>
      </c>
      <c r="Q17" s="41">
        <f>IF(Q11=0,0,VLOOKUP(Q11,FAC_TOTALS_APTA!$A$4:$BO$120,$L17,FALSE))</f>
        <v>-1230542.3412329699</v>
      </c>
      <c r="R17" s="41">
        <f>IF(R11=0,0,VLOOKUP(R11,FAC_TOTALS_APTA!$A$4:$BO$120,$L17,FALSE))</f>
        <v>1088263.5476124501</v>
      </c>
      <c r="S17" s="41">
        <f>IF(S11=0,0,VLOOKUP(S11,FAC_TOTALS_APTA!$A$4:$BO$120,$L17,FALSE))</f>
        <v>1341392.73590377</v>
      </c>
      <c r="T17" s="41">
        <f>IF(T11=0,0,VLOOKUP(T11,FAC_TOTALS_APTA!$A$4:$BO$120,$L17,FALSE))</f>
        <v>2315891.51284615</v>
      </c>
      <c r="U17" s="41">
        <f>IF(U11=0,0,VLOOKUP(U11,FAC_TOTALS_APTA!$A$4:$BO$120,$L17,FALSE))</f>
        <v>2526948.3497488801</v>
      </c>
      <c r="V17" s="41">
        <f>IF(V11=0,0,VLOOKUP(V11,FAC_TOTALS_APTA!$A$4:$BO$120,$L17,FALSE))</f>
        <v>-952295.60201588995</v>
      </c>
      <c r="W17" s="41">
        <f>IF(W11=0,0,VLOOKUP(W11,FAC_TOTALS_APTA!$A$4:$BO$120,$L17,FALSE))</f>
        <v>-3054956.5064564398</v>
      </c>
      <c r="X17" s="41">
        <f>IF(X11=0,0,VLOOKUP(X11,FAC_TOTALS_APTA!$A$4:$BO$120,$L17,FALSE))</f>
        <v>-308670.21731644799</v>
      </c>
      <c r="Y17" s="41">
        <f>IF(Y11=0,0,VLOOKUP(Y11,FAC_TOTALS_APTA!$A$4:$BO$120,$L17,FALSE))</f>
        <v>165250.38260240501</v>
      </c>
      <c r="Z17" s="41">
        <f>IF(Z11=0,0,VLOOKUP(Z11,FAC_TOTALS_APTA!$A$4:$BO$120,$L17,FALSE))</f>
        <v>-897807.21915837401</v>
      </c>
      <c r="AA17" s="41">
        <f>IF(AA11=0,0,VLOOKUP(AA11,FAC_TOTALS_APTA!$A$4:$BO$120,$L17,FALSE))</f>
        <v>-1492534.7945487001</v>
      </c>
      <c r="AB17" s="41">
        <f>IF(AB11=0,0,VLOOKUP(AB11,FAC_TOTALS_APTA!$A$4:$BO$120,$L17,FALSE))</f>
        <v>-1277983.4092167199</v>
      </c>
      <c r="AC17" s="45">
        <f t="shared" si="4"/>
        <v>-4135629.565671063</v>
      </c>
      <c r="AD17" s="45">
        <f>AE17*G30</f>
        <v>-4406519.123119792</v>
      </c>
      <c r="AE17" s="46">
        <f>AC17/G28</f>
        <v>-3.6249114802847401E-3</v>
      </c>
      <c r="AF17" s="12"/>
    </row>
    <row r="18" spans="1:32" s="21" customFormat="1" ht="15" x14ac:dyDescent="0.2">
      <c r="A18" s="12"/>
      <c r="B18" s="37" t="s">
        <v>124</v>
      </c>
      <c r="C18" s="40"/>
      <c r="D18" s="12" t="s">
        <v>13</v>
      </c>
      <c r="E18" s="85">
        <v>7.3000000000000001E-3</v>
      </c>
      <c r="F18" s="12">
        <f>MATCH($D18,FAC_TOTALS_APTA!$A$2:$BO$2,)</f>
        <v>16</v>
      </c>
      <c r="G18" s="84">
        <f>VLOOKUP(G11,FAC_TOTALS_APTA!$A$4:$BO$120,$F18,FALSE)</f>
        <v>0</v>
      </c>
      <c r="H18" s="84">
        <f>VLOOKUP(H11,FAC_TOTALS_APTA!$A$4:$BO$120,$F18,FALSE)</f>
        <v>37.978054116380498</v>
      </c>
      <c r="I18" s="43" t="str">
        <f t="shared" si="1"/>
        <v>-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-14323715.749995399</v>
      </c>
      <c r="N18" s="41">
        <f>IF(N11=0,0,VLOOKUP(N11,FAC_TOTALS_APTA!$A$4:$BO$120,$L18,FALSE))</f>
        <v>-13636667.6927274</v>
      </c>
      <c r="O18" s="41">
        <f>IF(O11=0,0,VLOOKUP(O11,FAC_TOTALS_APTA!$A$4:$BO$120,$L18,FALSE))</f>
        <v>-12255089.780975999</v>
      </c>
      <c r="P18" s="41">
        <f>IF(P11=0,0,VLOOKUP(P11,FAC_TOTALS_APTA!$A$4:$BO$120,$L18,FALSE))</f>
        <v>-15218697.4004109</v>
      </c>
      <c r="Q18" s="41">
        <f>IF(Q11=0,0,VLOOKUP(Q11,FAC_TOTALS_APTA!$A$4:$BO$120,$L18,FALSE))</f>
        <v>-5247009.4068561103</v>
      </c>
      <c r="R18" s="41">
        <f>IF(R11=0,0,VLOOKUP(R11,FAC_TOTALS_APTA!$A$4:$BO$120,$L18,FALSE))</f>
        <v>-7408080.84786647</v>
      </c>
      <c r="S18" s="41">
        <f>IF(S11=0,0,VLOOKUP(S11,FAC_TOTALS_APTA!$A$4:$BO$120,$L18,FALSE))</f>
        <v>-9524661.7831139006</v>
      </c>
      <c r="T18" s="41">
        <f>IF(T11=0,0,VLOOKUP(T11,FAC_TOTALS_APTA!$A$4:$BO$120,$L18,FALSE))</f>
        <v>-5662064.8814076204</v>
      </c>
      <c r="U18" s="41">
        <f>IF(U11=0,0,VLOOKUP(U11,FAC_TOTALS_APTA!$A$4:$BO$120,$L18,FALSE))</f>
        <v>-7469385.7042253204</v>
      </c>
      <c r="V18" s="41">
        <f>IF(V11=0,0,VLOOKUP(V11,FAC_TOTALS_APTA!$A$4:$BO$120,$L18,FALSE))</f>
        <v>-3311.5816023913198</v>
      </c>
      <c r="W18" s="41">
        <f>IF(W11=0,0,VLOOKUP(W11,FAC_TOTALS_APTA!$A$4:$BO$120,$L18,FALSE))</f>
        <v>-169278.37175186799</v>
      </c>
      <c r="X18" s="41">
        <f>IF(X11=0,0,VLOOKUP(X11,FAC_TOTALS_APTA!$A$4:$BO$120,$L18,FALSE))</f>
        <v>267563.17904823902</v>
      </c>
      <c r="Y18" s="41">
        <f>IF(Y11=0,0,VLOOKUP(Y11,FAC_TOTALS_APTA!$A$4:$BO$120,$L18,FALSE))</f>
        <v>837741.41317988804</v>
      </c>
      <c r="Z18" s="41">
        <f>IF(Z11=0,0,VLOOKUP(Z11,FAC_TOTALS_APTA!$A$4:$BO$120,$L18,FALSE))</f>
        <v>1247185.5327129301</v>
      </c>
      <c r="AA18" s="41">
        <f>IF(AA11=0,0,VLOOKUP(AA11,FAC_TOTALS_APTA!$A$4:$BO$120,$L18,FALSE))</f>
        <v>378937.77781168302</v>
      </c>
      <c r="AB18" s="41">
        <f>IF(AB11=0,0,VLOOKUP(AB11,FAC_TOTALS_APTA!$A$4:$BO$120,$L18,FALSE))</f>
        <v>554845.31708200602</v>
      </c>
      <c r="AC18" s="45">
        <f t="shared" si="4"/>
        <v>-87631689.981098637</v>
      </c>
      <c r="AD18" s="45">
        <f>AE18*G30</f>
        <v>-93371689.016435862</v>
      </c>
      <c r="AE18" s="46">
        <f>AC18/G28</f>
        <v>-7.6809857847530263E-2</v>
      </c>
      <c r="AF18" s="12"/>
    </row>
    <row r="19" spans="1:32" s="21" customFormat="1" ht="15" x14ac:dyDescent="0.2">
      <c r="A19" s="12"/>
      <c r="B19" s="37" t="s">
        <v>119</v>
      </c>
      <c r="C19" s="40" t="s">
        <v>31</v>
      </c>
      <c r="D19" s="12" t="s">
        <v>21</v>
      </c>
      <c r="E19" s="85">
        <v>-0.25840000000000002</v>
      </c>
      <c r="F19" s="12">
        <f>MATCH($D19,FAC_TOTALS_APTA!$A$2:$BO$2,)</f>
        <v>17</v>
      </c>
      <c r="G19" s="41">
        <f>VLOOKUP(G11,FAC_TOTALS_APTA!$A$4:$BO$120,$F19,FALSE)</f>
        <v>0</v>
      </c>
      <c r="H19" s="41">
        <f>VLOOKUP(H11,FAC_TOTALS_APTA!$A$4:$BO$120,$F19,FALSE)</f>
        <v>39401.747177395599</v>
      </c>
      <c r="I19" s="43" t="str">
        <f t="shared" si="1"/>
        <v>-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7432310.6153734103</v>
      </c>
      <c r="N19" s="41">
        <f>IF(N11=0,0,VLOOKUP(N11,FAC_TOTALS_APTA!$A$4:$BO$120,$L19,FALSE))</f>
        <v>10146381.1398001</v>
      </c>
      <c r="O19" s="41">
        <f>IF(O11=0,0,VLOOKUP(O11,FAC_TOTALS_APTA!$A$4:$BO$120,$L19,FALSE))</f>
        <v>9620382.1207552105</v>
      </c>
      <c r="P19" s="41">
        <f>IF(P11=0,0,VLOOKUP(P11,FAC_TOTALS_APTA!$A$4:$BO$120,$L19,FALSE))</f>
        <v>15691591.3885205</v>
      </c>
      <c r="Q19" s="41">
        <f>IF(Q11=0,0,VLOOKUP(Q11,FAC_TOTALS_APTA!$A$4:$BO$120,$L19,FALSE))</f>
        <v>-4610553.9852284603</v>
      </c>
      <c r="R19" s="41">
        <f>IF(R11=0,0,VLOOKUP(R11,FAC_TOTALS_APTA!$A$4:$BO$120,$L19,FALSE))</f>
        <v>3160.7249217980998</v>
      </c>
      <c r="S19" s="41">
        <f>IF(S11=0,0,VLOOKUP(S11,FAC_TOTALS_APTA!$A$4:$BO$120,$L19,FALSE))</f>
        <v>16478492.371596601</v>
      </c>
      <c r="T19" s="41">
        <f>IF(T11=0,0,VLOOKUP(T11,FAC_TOTALS_APTA!$A$4:$BO$120,$L19,FALSE))</f>
        <v>9338368.5496257804</v>
      </c>
      <c r="U19" s="41">
        <f>IF(U11=0,0,VLOOKUP(U11,FAC_TOTALS_APTA!$A$4:$BO$120,$L19,FALSE))</f>
        <v>5776350.4921310898</v>
      </c>
      <c r="V19" s="41">
        <f>IF(V11=0,0,VLOOKUP(V11,FAC_TOTALS_APTA!$A$4:$BO$120,$L19,FALSE))</f>
        <v>3586827.9499162999</v>
      </c>
      <c r="W19" s="41">
        <f>IF(W11=0,0,VLOOKUP(W11,FAC_TOTALS_APTA!$A$4:$BO$120,$L19,FALSE))</f>
        <v>-3849858.6225773902</v>
      </c>
      <c r="X19" s="41">
        <f>IF(X11=0,0,VLOOKUP(X11,FAC_TOTALS_APTA!$A$4:$BO$120,$L19,FALSE))</f>
        <v>-1679083.4831962399</v>
      </c>
      <c r="Y19" s="41">
        <f>IF(Y11=0,0,VLOOKUP(Y11,FAC_TOTALS_APTA!$A$4:$BO$120,$L19,FALSE))</f>
        <v>-11713889.3317679</v>
      </c>
      <c r="Z19" s="41">
        <f>IF(Z11=0,0,VLOOKUP(Z11,FAC_TOTALS_APTA!$A$4:$BO$120,$L19,FALSE))</f>
        <v>-8670492.0273243897</v>
      </c>
      <c r="AA19" s="41">
        <f>IF(AA11=0,0,VLOOKUP(AA11,FAC_TOTALS_APTA!$A$4:$BO$120,$L19,FALSE))</f>
        <v>-7967446.6057385197</v>
      </c>
      <c r="AB19" s="41">
        <f>IF(AB11=0,0,VLOOKUP(AB11,FAC_TOTALS_APTA!$A$4:$BO$120,$L19,FALSE))</f>
        <v>-8662866.92713717</v>
      </c>
      <c r="AC19" s="45">
        <f t="shared" si="4"/>
        <v>30919674.369670715</v>
      </c>
      <c r="AD19" s="45">
        <f>AE19*G30</f>
        <v>32944956.56031581</v>
      </c>
      <c r="AE19" s="46">
        <f>AC19/G28</f>
        <v>2.7101335071120787E-2</v>
      </c>
      <c r="AF19" s="12"/>
    </row>
    <row r="20" spans="1:32" s="21" customFormat="1" ht="15" x14ac:dyDescent="0.2">
      <c r="A20" s="12"/>
      <c r="B20" s="37" t="s">
        <v>120</v>
      </c>
      <c r="C20" s="40"/>
      <c r="D20" s="12" t="s">
        <v>73</v>
      </c>
      <c r="E20" s="85">
        <v>-1.38E-2</v>
      </c>
      <c r="F20" s="12">
        <f>MATCH($D20,FAC_TOTALS_APTA!$A$2:$BO$2,)</f>
        <v>18</v>
      </c>
      <c r="G20" s="47">
        <f>VLOOKUP(G11,FAC_TOTALS_APTA!$A$4:$BO$120,$F20,FALSE)</f>
        <v>0</v>
      </c>
      <c r="H20" s="47">
        <f>VLOOKUP(H11,FAC_TOTALS_APTA!$A$4:$BO$120,$F20,FALSE)</f>
        <v>6.11354174638159</v>
      </c>
      <c r="I20" s="43" t="str">
        <f t="shared" si="1"/>
        <v>-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0</v>
      </c>
      <c r="N20" s="41">
        <f>IF(N11=0,0,VLOOKUP(N11,FAC_TOTALS_APTA!$A$4:$BO$120,$L20,FALSE))</f>
        <v>0</v>
      </c>
      <c r="O20" s="41">
        <f>IF(O11=0,0,VLOOKUP(O11,FAC_TOTALS_APTA!$A$4:$BO$120,$L20,FALSE))</f>
        <v>0</v>
      </c>
      <c r="P20" s="41">
        <f>IF(P11=0,0,VLOOKUP(P11,FAC_TOTALS_APTA!$A$4:$BO$120,$L20,FALSE))</f>
        <v>-5021951.3460532799</v>
      </c>
      <c r="Q20" s="41">
        <f>IF(Q11=0,0,VLOOKUP(Q11,FAC_TOTALS_APTA!$A$4:$BO$120,$L20,FALSE))</f>
        <v>-3986673.6393450401</v>
      </c>
      <c r="R20" s="41">
        <f>IF(R11=0,0,VLOOKUP(R11,FAC_TOTALS_APTA!$A$4:$BO$120,$L20,FALSE))</f>
        <v>-1593828.6166847199</v>
      </c>
      <c r="S20" s="41">
        <f>IF(S11=0,0,VLOOKUP(S11,FAC_TOTALS_APTA!$A$4:$BO$120,$L20,FALSE))</f>
        <v>-3322465.0105197201</v>
      </c>
      <c r="T20" s="41">
        <f>IF(T11=0,0,VLOOKUP(T11,FAC_TOTALS_APTA!$A$4:$BO$120,$L20,FALSE))</f>
        <v>-4732084.7624715399</v>
      </c>
      <c r="U20" s="41">
        <f>IF(U11=0,0,VLOOKUP(U11,FAC_TOTALS_APTA!$A$4:$BO$120,$L20,FALSE))</f>
        <v>724437.93854694394</v>
      </c>
      <c r="V20" s="41">
        <f>IF(V11=0,0,VLOOKUP(V11,FAC_TOTALS_APTA!$A$4:$BO$120,$L20,FALSE))</f>
        <v>-1048919.36368082</v>
      </c>
      <c r="W20" s="41">
        <f>IF(W11=0,0,VLOOKUP(W11,FAC_TOTALS_APTA!$A$4:$BO$120,$L20,FALSE))</f>
        <v>135503.32054425799</v>
      </c>
      <c r="X20" s="41">
        <f>IF(X11=0,0,VLOOKUP(X11,FAC_TOTALS_APTA!$A$4:$BO$120,$L20,FALSE))</f>
        <v>-5749256.9284813805</v>
      </c>
      <c r="Y20" s="41">
        <f>IF(Y11=0,0,VLOOKUP(Y11,FAC_TOTALS_APTA!$A$4:$BO$120,$L20,FALSE))</f>
        <v>-244908.75238621901</v>
      </c>
      <c r="Z20" s="41">
        <f>IF(Z11=0,0,VLOOKUP(Z11,FAC_TOTALS_APTA!$A$4:$BO$120,$L20,FALSE))</f>
        <v>-11612595.185015799</v>
      </c>
      <c r="AA20" s="41">
        <f>IF(AA11=0,0,VLOOKUP(AA11,FAC_TOTALS_APTA!$A$4:$BO$120,$L20,FALSE))</f>
        <v>-3113139.63081295</v>
      </c>
      <c r="AB20" s="41">
        <f>IF(AB11=0,0,VLOOKUP(AB11,FAC_TOTALS_APTA!$A$4:$BO$120,$L20,FALSE))</f>
        <v>-5070346.7128886003</v>
      </c>
      <c r="AC20" s="45">
        <f t="shared" si="4"/>
        <v>-44636228.689248867</v>
      </c>
      <c r="AD20" s="45">
        <f>AE20*G30</f>
        <v>-47559964.493872099</v>
      </c>
      <c r="AE20" s="46">
        <f>AC20/G28</f>
        <v>-3.9124001616430711E-2</v>
      </c>
      <c r="AF20" s="12"/>
    </row>
    <row r="21" spans="1:32" s="21" customFormat="1" ht="15" x14ac:dyDescent="0.2">
      <c r="A21" s="12"/>
      <c r="B21" s="37" t="s">
        <v>121</v>
      </c>
      <c r="C21" s="40"/>
      <c r="D21" s="12" t="s">
        <v>74</v>
      </c>
      <c r="E21" s="85">
        <v>-0.17100000000000001</v>
      </c>
      <c r="F21" s="12">
        <f>MATCH($D21,FAC_TOTALS_APTA!$A$2:$BO$2,)</f>
        <v>19</v>
      </c>
      <c r="G21" s="47">
        <f>VLOOKUP(G11,FAC_TOTALS_APTA!$A$4:$BO$120,$F21,FALSE)</f>
        <v>0</v>
      </c>
      <c r="H21" s="47">
        <f>VLOOKUP(H11,FAC_TOTALS_APTA!$A$4:$BO$120,$F21,FALSE)</f>
        <v>0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MATCH($K21,FAC_TOTALS_APTA!$A$2:$BM$2,)</f>
        <v>41</v>
      </c>
      <c r="M21" s="41">
        <f>IF(M11=0,0,VLOOKUP(M11,FAC_TOTALS_APTA!$A$4:$BO$120,$L21,FALSE))</f>
        <v>0</v>
      </c>
      <c r="N21" s="41">
        <f>IF(N11=0,0,VLOOKUP(N11,FAC_TOTALS_APTA!$A$4:$BO$120,$L21,FALSE))</f>
        <v>0</v>
      </c>
      <c r="O21" s="41">
        <f>IF(O11=0,0,VLOOKUP(O11,FAC_TOTALS_APTA!$A$4:$BO$120,$L21,FALSE))</f>
        <v>0</v>
      </c>
      <c r="P21" s="41">
        <f>IF(P11=0,0,VLOOKUP(P11,FAC_TOTALS_APTA!$A$4:$BO$120,$L21,FALSE))</f>
        <v>0</v>
      </c>
      <c r="Q21" s="41">
        <f>IF(Q11=0,0,VLOOKUP(Q11,FAC_TOTALS_APTA!$A$4:$BO$120,$L21,FALSE))</f>
        <v>0</v>
      </c>
      <c r="R21" s="41">
        <f>IF(R11=0,0,VLOOKUP(R11,FAC_TOTALS_APTA!$A$4:$BO$120,$L21,FALSE))</f>
        <v>0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0</v>
      </c>
      <c r="V21" s="41">
        <f>IF(V11=0,0,VLOOKUP(V11,FAC_TOTALS_APTA!$A$4:$BO$120,$L21,FALSE))</f>
        <v>0</v>
      </c>
      <c r="W21" s="41">
        <f>IF(W11=0,0,VLOOKUP(W11,FAC_TOTALS_APTA!$A$4:$BO$120,$L21,FALSE))</f>
        <v>0</v>
      </c>
      <c r="X21" s="41">
        <f>IF(X11=0,0,VLOOKUP(X11,FAC_TOTALS_APTA!$A$4:$BO$120,$L21,FALSE))</f>
        <v>0</v>
      </c>
      <c r="Y21" s="41">
        <f>IF(Y11=0,0,VLOOKUP(Y11,FAC_TOTALS_APTA!$A$4:$BO$120,$L21,FALSE))</f>
        <v>0</v>
      </c>
      <c r="Z21" s="41">
        <f>IF(Z11=0,0,VLOOKUP(Z11,FAC_TOTALS_APTA!$A$4:$BO$120,$L21,FALSE))</f>
        <v>0</v>
      </c>
      <c r="AA21" s="41">
        <f>IF(AA11=0,0,VLOOKUP(AA11,FAC_TOTALS_APTA!$A$4:$BO$120,$L21,FALSE))</f>
        <v>0</v>
      </c>
      <c r="AB21" s="41">
        <f>IF(AB11=0,0,VLOOKUP(AB11,FAC_TOTALS_APTA!$A$4:$BO$120,$L21,FALSE))</f>
        <v>0</v>
      </c>
      <c r="AC21" s="45">
        <f t="shared" si="4"/>
        <v>0</v>
      </c>
      <c r="AD21" s="45">
        <f>AE21*G30</f>
        <v>0</v>
      </c>
      <c r="AE21" s="46">
        <f>AC21/G28</f>
        <v>0</v>
      </c>
      <c r="AF21" s="12"/>
    </row>
    <row r="22" spans="1:32" s="21" customFormat="1" ht="15" x14ac:dyDescent="0.2">
      <c r="A22" s="12"/>
      <c r="B22" s="37" t="s">
        <v>121</v>
      </c>
      <c r="C22" s="40"/>
      <c r="D22" s="12" t="s">
        <v>75</v>
      </c>
      <c r="E22" s="85">
        <v>-9.9000000000000008E-3</v>
      </c>
      <c r="F22" s="12">
        <f>MATCH($D22,FAC_TOTALS_APTA!$A$2:$BO$2,)</f>
        <v>20</v>
      </c>
      <c r="G22" s="47">
        <f>VLOOKUP(G11,FAC_TOTALS_APTA!$A$4:$BO$120,$F22,FALSE)</f>
        <v>0</v>
      </c>
      <c r="H22" s="47">
        <f>VLOOKUP(H11,FAC_TOTALS_APTA!$A$4:$BO$120,$F22,FALSE)</f>
        <v>6.4722961877343304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MATCH($K22,FAC_TOTALS_APTA!$A$2:$BM$2,)</f>
        <v>43</v>
      </c>
      <c r="M22" s="41">
        <f>IF(M11=0,0,VLOOKUP(M11,FAC_TOTALS_APTA!$A$4:$BO$120,$L22,FALSE))</f>
        <v>0</v>
      </c>
      <c r="N22" s="41">
        <f>IF(N11=0,0,VLOOKUP(N11,FAC_TOTALS_APTA!$A$4:$BO$120,$L22,FALSE))</f>
        <v>0</v>
      </c>
      <c r="O22" s="41">
        <f>IF(O11=0,0,VLOOKUP(O11,FAC_TOTALS_APTA!$A$4:$BO$120,$L22,FALSE))</f>
        <v>0</v>
      </c>
      <c r="P22" s="41">
        <f>IF(P11=0,0,VLOOKUP(P11,FAC_TOTALS_APTA!$A$4:$BO$120,$L22,FALSE))</f>
        <v>0</v>
      </c>
      <c r="Q22" s="41">
        <f>IF(Q11=0,0,VLOOKUP(Q11,FAC_TOTALS_APTA!$A$4:$BO$120,$L22,FALSE))</f>
        <v>0</v>
      </c>
      <c r="R22" s="41">
        <f>IF(R11=0,0,VLOOKUP(R11,FAC_TOTALS_APTA!$A$4:$BO$120,$L22,FALSE))</f>
        <v>0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-1813765.5378453401</v>
      </c>
      <c r="V22" s="41">
        <f>IF(V11=0,0,VLOOKUP(V11,FAC_TOTALS_APTA!$A$4:$BO$120,$L22,FALSE))</f>
        <v>-7701131.40333304</v>
      </c>
      <c r="W22" s="41">
        <f>IF(W11=0,0,VLOOKUP(W11,FAC_TOTALS_APTA!$A$4:$BO$120,$L22,FALSE))</f>
        <v>-13722366.6041201</v>
      </c>
      <c r="X22" s="41">
        <f>IF(X11=0,0,VLOOKUP(X11,FAC_TOTALS_APTA!$A$4:$BO$120,$L22,FALSE))</f>
        <v>-14036466.9577938</v>
      </c>
      <c r="Y22" s="41">
        <f>IF(Y11=0,0,VLOOKUP(Y11,FAC_TOTALS_APTA!$A$4:$BO$120,$L22,FALSE))</f>
        <v>-15696310.1967221</v>
      </c>
      <c r="Z22" s="41">
        <f>IF(Z11=0,0,VLOOKUP(Z11,FAC_TOTALS_APTA!$A$4:$BO$120,$L22,FALSE))</f>
        <v>-15560486.3668894</v>
      </c>
      <c r="AA22" s="41">
        <f>IF(AA11=0,0,VLOOKUP(AA11,FAC_TOTALS_APTA!$A$4:$BO$120,$L22,FALSE))</f>
        <v>-15192860.147674</v>
      </c>
      <c r="AB22" s="41">
        <f>IF(AB11=0,0,VLOOKUP(AB11,FAC_TOTALS_APTA!$A$4:$BO$120,$L22,FALSE))</f>
        <v>-14826277.930737801</v>
      </c>
      <c r="AC22" s="45">
        <f t="shared" si="4"/>
        <v>-98549665.145115584</v>
      </c>
      <c r="AD22" s="45">
        <f>AE22*G30</f>
        <v>-105004806.92074244</v>
      </c>
      <c r="AE22" s="46">
        <f>AC22/G28</f>
        <v>-8.6379547996286818E-2</v>
      </c>
      <c r="AF22" s="12"/>
    </row>
    <row r="23" spans="1:32" s="21" customFormat="1" ht="15" x14ac:dyDescent="0.2">
      <c r="A23" s="12"/>
      <c r="B23" s="37" t="s">
        <v>122</v>
      </c>
      <c r="C23" s="40"/>
      <c r="D23" s="12" t="s">
        <v>109</v>
      </c>
      <c r="E23" s="85">
        <v>2.1659999999999999E-5</v>
      </c>
      <c r="F23" s="12">
        <f>MATCH($D23,FAC_TOTALS_APTA!$A$2:$BO$2,)</f>
        <v>21</v>
      </c>
      <c r="G23" s="41">
        <f>VLOOKUP(G11,FAC_TOTALS_APTA!$A$4:$BO$120,$F23,FALSE)</f>
        <v>0</v>
      </c>
      <c r="H23" s="41">
        <f>VLOOKUP(H11,FAC_TOTALS_APTA!$A$4:$BO$120,$F23,FALSE)</f>
        <v>1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BIKE_SHARE_FAC</v>
      </c>
      <c r="L23" s="12">
        <f>MATCH($K23,FAC_TOTALS_APTA!$A$2:$BM$2,)</f>
        <v>45</v>
      </c>
      <c r="M23" s="41">
        <f>IF(M11=0,0,VLOOKUP(M11,FAC_TOTALS_APTA!$A$4:$BO$120,$L23,FALSE))</f>
        <v>0</v>
      </c>
      <c r="N23" s="41">
        <f>IF(N11=0,0,VLOOKUP(N11,FAC_TOTALS_APTA!$A$4:$BO$120,$L23,FALSE))</f>
        <v>0</v>
      </c>
      <c r="O23" s="41">
        <f>IF(O11=0,0,VLOOKUP(O11,FAC_TOTALS_APTA!$A$4:$BO$120,$L23,FALSE))</f>
        <v>0</v>
      </c>
      <c r="P23" s="41">
        <f>IF(P11=0,0,VLOOKUP(P11,FAC_TOTALS_APTA!$A$4:$BO$120,$L23,FALSE))</f>
        <v>0</v>
      </c>
      <c r="Q23" s="41">
        <f>IF(Q11=0,0,VLOOKUP(Q11,FAC_TOTALS_APTA!$A$4:$BO$120,$L23,FALSE))</f>
        <v>0</v>
      </c>
      <c r="R23" s="41">
        <f>IF(R11=0,0,VLOOKUP(R11,FAC_TOTALS_APTA!$A$4:$BO$120,$L23,FALSE))</f>
        <v>6155.9919607726197</v>
      </c>
      <c r="S23" s="41">
        <f>IF(S11=0,0,VLOOKUP(S11,FAC_TOTALS_APTA!$A$4:$BO$120,$L23,FALSE))</f>
        <v>0</v>
      </c>
      <c r="T23" s="41">
        <f>IF(T11=0,0,VLOOKUP(T11,FAC_TOTALS_APTA!$A$4:$BO$120,$L23,FALSE))</f>
        <v>215.38926414859401</v>
      </c>
      <c r="U23" s="41">
        <f>IF(U11=0,0,VLOOKUP(U11,FAC_TOTALS_APTA!$A$4:$BO$120,$L23,FALSE))</f>
        <v>5140.0242871765604</v>
      </c>
      <c r="V23" s="41">
        <f>IF(V11=0,0,VLOOKUP(V11,FAC_TOTALS_APTA!$A$4:$BO$120,$L23,FALSE))</f>
        <v>233.63713250081801</v>
      </c>
      <c r="W23" s="41">
        <f>IF(W11=0,0,VLOOKUP(W11,FAC_TOTALS_APTA!$A$4:$BO$120,$L23,FALSE))</f>
        <v>0</v>
      </c>
      <c r="X23" s="41">
        <f>IF(X11=0,0,VLOOKUP(X11,FAC_TOTALS_APTA!$A$4:$BO$120,$L23,FALSE))</f>
        <v>8390.8014337351706</v>
      </c>
      <c r="Y23" s="41">
        <f>IF(Y11=0,0,VLOOKUP(Y11,FAC_TOTALS_APTA!$A$4:$BO$120,$L23,FALSE))</f>
        <v>11141.536938412701</v>
      </c>
      <c r="Z23" s="41">
        <f>IF(Z11=0,0,VLOOKUP(Z11,FAC_TOTALS_APTA!$A$4:$BO$120,$L23,FALSE))</f>
        <v>1536.2133308785001</v>
      </c>
      <c r="AA23" s="41">
        <f>IF(AA11=0,0,VLOOKUP(AA11,FAC_TOTALS_APTA!$A$4:$BO$120,$L23,FALSE))</f>
        <v>0</v>
      </c>
      <c r="AB23" s="41">
        <f>IF(AB11=0,0,VLOOKUP(AB11,FAC_TOTALS_APTA!$A$4:$BO$120,$L23,FALSE))</f>
        <v>187.473127810401</v>
      </c>
      <c r="AC23" s="45">
        <f t="shared" si="4"/>
        <v>33001.067475435368</v>
      </c>
      <c r="AD23" s="45">
        <f>AE23*G30</f>
        <v>35162.683844068175</v>
      </c>
      <c r="AE23" s="46">
        <f>AC23/G28</f>
        <v>2.8925692316919601E-5</v>
      </c>
      <c r="AF23" s="12"/>
    </row>
    <row r="24" spans="1:32" s="13" customFormat="1" ht="15" x14ac:dyDescent="0.2">
      <c r="A24" s="12"/>
      <c r="B24" s="16" t="s">
        <v>123</v>
      </c>
      <c r="C24" s="39"/>
      <c r="D24" s="13" t="s">
        <v>110</v>
      </c>
      <c r="E24" s="86">
        <v>-3.6900000000000002E-2</v>
      </c>
      <c r="F24" s="13">
        <f>MATCH($D24,FAC_TOTALS_APTA!$A$2:$BO$2,)</f>
        <v>22</v>
      </c>
      <c r="G24" s="53">
        <f>VLOOKUP(G11,FAC_TOTALS_APTA!$A$4:$BO$120,$F24,FALSE)</f>
        <v>0</v>
      </c>
      <c r="H24" s="53">
        <f>VLOOKUP(H11,FAC_TOTALS_APTA!$A$4:$BO$120,$F24,FALSE)</f>
        <v>0.672227880738272</v>
      </c>
      <c r="I24" s="51" t="str">
        <f t="shared" si="1"/>
        <v>-</v>
      </c>
      <c r="J24" s="52" t="str">
        <f>IF(C24="Log","_log","")</f>
        <v/>
      </c>
      <c r="K24" s="52" t="str">
        <f>CONCATENATE(D24,J24,"_FAC")</f>
        <v>scooter_flag_FAC</v>
      </c>
      <c r="L24" s="13">
        <f>MATCH($K24,FAC_TOTALS_APTA!$A$2:$BM$2,)</f>
        <v>47</v>
      </c>
      <c r="M24" s="53">
        <f>IF(M11=0,0,VLOOKUP(M11,FAC_TOTALS_APTA!$A$4:$BO$120,$L24,FALSE))</f>
        <v>0</v>
      </c>
      <c r="N24" s="53">
        <f>IF(N11=0,0,VLOOKUP(N11,FAC_TOTALS_APTA!$A$4:$BO$120,$L24,FALSE))</f>
        <v>0</v>
      </c>
      <c r="O24" s="53">
        <f>IF(O11=0,0,VLOOKUP(O11,FAC_TOTALS_APTA!$A$4:$BO$120,$L24,FALSE))</f>
        <v>0</v>
      </c>
      <c r="P24" s="53">
        <f>IF(P11=0,0,VLOOKUP(P11,FAC_TOTALS_APTA!$A$4:$BO$120,$L24,FALSE))</f>
        <v>0</v>
      </c>
      <c r="Q24" s="53">
        <f>IF(Q11=0,0,VLOOKUP(Q11,FAC_TOTALS_APTA!$A$4:$BO$120,$L24,FALSE))</f>
        <v>0</v>
      </c>
      <c r="R24" s="53">
        <f>IF(R11=0,0,VLOOKUP(R11,FAC_TOTALS_APTA!$A$4:$BO$120,$L24,FALSE))</f>
        <v>0</v>
      </c>
      <c r="S24" s="53">
        <f>IF(S11=0,0,VLOOKUP(S11,FAC_TOTALS_APTA!$A$4:$BO$120,$L24,FALSE))</f>
        <v>0</v>
      </c>
      <c r="T24" s="53">
        <f>IF(T11=0,0,VLOOKUP(T11,FAC_TOTALS_APTA!$A$4:$BO$120,$L24,FALSE))</f>
        <v>0</v>
      </c>
      <c r="U24" s="53">
        <f>IF(U11=0,0,VLOOKUP(U11,FAC_TOTALS_APTA!$A$4:$BO$120,$L24,FALSE))</f>
        <v>0</v>
      </c>
      <c r="V24" s="53">
        <f>IF(V11=0,0,VLOOKUP(V11,FAC_TOTALS_APTA!$A$4:$BO$120,$L24,FALSE))</f>
        <v>0</v>
      </c>
      <c r="W24" s="53">
        <f>IF(W11=0,0,VLOOKUP(W11,FAC_TOTALS_APTA!$A$4:$BO$120,$L24,FALSE))</f>
        <v>0</v>
      </c>
      <c r="X24" s="53">
        <f>IF(X11=0,0,VLOOKUP(X11,FAC_TOTALS_APTA!$A$4:$BO$120,$L24,FALSE))</f>
        <v>0</v>
      </c>
      <c r="Y24" s="53">
        <f>IF(Y11=0,0,VLOOKUP(Y11,FAC_TOTALS_APTA!$A$4:$BO$120,$L24,FALSE))</f>
        <v>0</v>
      </c>
      <c r="Z24" s="53">
        <f>IF(Z11=0,0,VLOOKUP(Z11,FAC_TOTALS_APTA!$A$4:$BO$120,$L24,FALSE))</f>
        <v>0</v>
      </c>
      <c r="AA24" s="53">
        <f>IF(AA11=0,0,VLOOKUP(AA11,FAC_TOTALS_APTA!$A$4:$BO$120,$L24,FALSE))</f>
        <v>0</v>
      </c>
      <c r="AB24" s="53">
        <f>IF(AB11=0,0,VLOOKUP(AB11,FAC_TOTALS_APTA!$A$4:$BO$120,$L24,FALSE))</f>
        <v>-36833383.422892399</v>
      </c>
      <c r="AC24" s="54">
        <f>SUM(M24:AB24)</f>
        <v>-36833383.422892399</v>
      </c>
      <c r="AD24" s="54">
        <f>AE24*G30</f>
        <v>-39246021.880067095</v>
      </c>
      <c r="AE24" s="55">
        <f>AC24/G28</f>
        <v>-3.2284747051736291E-2</v>
      </c>
      <c r="AF24" s="12"/>
    </row>
    <row r="25" spans="1:32" s="21" customFormat="1" ht="15" x14ac:dyDescent="0.2">
      <c r="A25" s="12"/>
      <c r="B25" s="56" t="s">
        <v>131</v>
      </c>
      <c r="C25" s="57"/>
      <c r="D25" s="56" t="s">
        <v>118</v>
      </c>
      <c r="E25" s="58"/>
      <c r="F25" s="59"/>
      <c r="G25" s="60"/>
      <c r="H25" s="60"/>
      <c r="I25" s="61"/>
      <c r="J25" s="62"/>
      <c r="K25" s="62" t="str">
        <f t="shared" ref="K25" si="5">CONCATENATE(D25,J25,"_FAC")</f>
        <v>New_Reporter_FAC</v>
      </c>
      <c r="L25" s="59">
        <f>MATCH($K25,FAC_TOTALS_APTA!$A$2:$BM$2,)</f>
        <v>58</v>
      </c>
      <c r="M25" s="60">
        <f>IF(M11=0,0,VLOOKUP(M11,FAC_TOTALS_APTA!$A$4:$BO$120,$L25,FALSE))</f>
        <v>0</v>
      </c>
      <c r="N25" s="60">
        <f>IF(N11=0,0,VLOOKUP(N11,FAC_TOTALS_APTA!$A$4:$BO$120,$L25,FALSE))</f>
        <v>10634694</v>
      </c>
      <c r="O25" s="60">
        <f>IF(O11=0,0,VLOOKUP(O11,FAC_TOTALS_APTA!$A$4:$BO$120,$L25,FALSE))</f>
        <v>0</v>
      </c>
      <c r="P25" s="60">
        <f>IF(P11=0,0,VLOOKUP(P11,FAC_TOTALS_APTA!$A$4:$BO$120,$L25,FALSE))</f>
        <v>0</v>
      </c>
      <c r="Q25" s="60">
        <f>IF(Q11=0,0,VLOOKUP(Q11,FAC_TOTALS_APTA!$A$4:$BO$120,$L25,FALSE))</f>
        <v>23401056.999999899</v>
      </c>
      <c r="R25" s="60">
        <f>IF(R11=0,0,VLOOKUP(R11,FAC_TOTALS_APTA!$A$4:$BO$120,$L25,FALSE))</f>
        <v>0</v>
      </c>
      <c r="S25" s="60">
        <f>IF(S11=0,0,VLOOKUP(S11,FAC_TOTALS_APTA!$A$4:$BO$120,$L25,FALSE))</f>
        <v>11348341</v>
      </c>
      <c r="T25" s="60">
        <f>IF(T11=0,0,VLOOKUP(T11,FAC_TOTALS_APTA!$A$4:$BO$120,$L25,FALSE))</f>
        <v>0</v>
      </c>
      <c r="U25" s="60">
        <f>IF(U11=0,0,VLOOKUP(U11,FAC_TOTALS_APTA!$A$4:$BO$120,$L25,FALSE))</f>
        <v>0</v>
      </c>
      <c r="V25" s="60">
        <f>IF(V11=0,0,VLOOKUP(V11,FAC_TOTALS_APTA!$A$4:$BO$120,$L25,FALSE))</f>
        <v>0</v>
      </c>
      <c r="W25" s="60">
        <f>IF(W11=0,0,VLOOKUP(W11,FAC_TOTALS_APTA!$A$4:$BO$120,$L25,FALSE))</f>
        <v>0</v>
      </c>
      <c r="X25" s="60">
        <f>IF(X11=0,0,VLOOKUP(X11,FAC_TOTALS_APTA!$A$4:$BO$120,$L25,FALSE))</f>
        <v>26347235.169999901</v>
      </c>
      <c r="Y25" s="60">
        <f>IF(Y11=0,0,VLOOKUP(Y11,FAC_TOTALS_APTA!$A$4:$BO$120,$L25,FALSE))</f>
        <v>0</v>
      </c>
      <c r="Z25" s="60">
        <f>IF(Z11=0,0,VLOOKUP(Z11,FAC_TOTALS_APTA!$A$4:$BO$120,$L25,FALSE))</f>
        <v>0</v>
      </c>
      <c r="AA25" s="60">
        <f>IF(AA11=0,0,VLOOKUP(AA11,FAC_TOTALS_APTA!$A$4:$BO$120,$L25,FALSE))</f>
        <v>0</v>
      </c>
      <c r="AB25" s="60">
        <f>IF(AB11=0,0,VLOOKUP(AB11,FAC_TOTALS_APTA!$A$4:$BO$120,$L25,FALSE))</f>
        <v>0</v>
      </c>
      <c r="AC25" s="63">
        <f>SUM(M25:AB25)</f>
        <v>71731327.169999793</v>
      </c>
      <c r="AD25" s="63">
        <f>AC25</f>
        <v>71731327.169999793</v>
      </c>
      <c r="AE25" s="64">
        <f>AC25/G30</f>
        <v>5.9007961633558141E-2</v>
      </c>
      <c r="AF25" s="12"/>
    </row>
    <row r="26" spans="1:32" s="21" customFormat="1" x14ac:dyDescent="0.2">
      <c r="A26" s="12"/>
      <c r="B26" s="37"/>
      <c r="C26" s="12"/>
      <c r="D26" s="12"/>
      <c r="E26" s="12"/>
      <c r="F26" s="12"/>
      <c r="G26" s="12"/>
      <c r="H26" s="12"/>
      <c r="I26" s="65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45"/>
      <c r="AE26" s="12"/>
      <c r="AF26" s="12"/>
    </row>
    <row r="27" spans="1:32" s="21" customFormat="1" ht="15" x14ac:dyDescent="0.2">
      <c r="A27" s="12"/>
      <c r="B27" s="37" t="s">
        <v>67</v>
      </c>
      <c r="C27" s="40"/>
      <c r="D27" s="12"/>
      <c r="E27" s="42"/>
      <c r="F27" s="12"/>
      <c r="G27" s="41"/>
      <c r="H27" s="41"/>
      <c r="I27" s="43"/>
      <c r="J27" s="44"/>
      <c r="K27" s="52"/>
      <c r="L27" s="13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5">
        <f>SUM(AC13:AC25)</f>
        <v>336082238.8214277</v>
      </c>
      <c r="AD27" s="45">
        <f>SUM(AD13:AD25)</f>
        <v>353397595.60841888</v>
      </c>
      <c r="AE27" s="46">
        <f>AC27/G30</f>
        <v>0.27646955154050562</v>
      </c>
      <c r="AF27" s="12"/>
    </row>
    <row r="28" spans="1:32" s="21" customFormat="1" ht="15" x14ac:dyDescent="0.2">
      <c r="A28" s="12"/>
      <c r="B28" s="14" t="s">
        <v>34</v>
      </c>
      <c r="C28" s="66"/>
      <c r="D28" s="15" t="s">
        <v>7</v>
      </c>
      <c r="E28" s="67"/>
      <c r="F28" s="15">
        <f>MATCH($D28,FAC_TOTALS_APTA!$A$2:$BM$2,)</f>
        <v>9</v>
      </c>
      <c r="G28" s="68">
        <f>VLOOKUP(G11,FAC_TOTALS_APTA!$A$4:$BO$120,$F28,FALSE)</f>
        <v>1140891188.1473601</v>
      </c>
      <c r="H28" s="68">
        <f>VLOOKUP(H11,FAC_TOTALS_APTA!$A$4:$BM$120,$F28,FALSE)</f>
        <v>1466105947.7529399</v>
      </c>
      <c r="I28" s="69">
        <f t="shared" ref="I28:I30" si="6">H28/G28-1</f>
        <v>0.28505326623977245</v>
      </c>
      <c r="J28" s="70"/>
      <c r="K28" s="52"/>
      <c r="L28" s="13"/>
      <c r="M28" s="71">
        <f t="shared" ref="M28:AB28" si="7">SUM(M13:M18)</f>
        <v>80339422.381742597</v>
      </c>
      <c r="N28" s="71">
        <f t="shared" si="7"/>
        <v>15422251.297275083</v>
      </c>
      <c r="O28" s="71">
        <f t="shared" si="7"/>
        <v>35083747.100324333</v>
      </c>
      <c r="P28" s="71">
        <f t="shared" si="7"/>
        <v>58482008.695009835</v>
      </c>
      <c r="Q28" s="71">
        <f t="shared" si="7"/>
        <v>72421362.731506646</v>
      </c>
      <c r="R28" s="71">
        <f t="shared" si="7"/>
        <v>44365256.138293453</v>
      </c>
      <c r="S28" s="71">
        <f t="shared" si="7"/>
        <v>-107339819.55419154</v>
      </c>
      <c r="T28" s="71">
        <f t="shared" si="7"/>
        <v>80697249.642815888</v>
      </c>
      <c r="U28" s="71">
        <f t="shared" si="7"/>
        <v>58586747.047641292</v>
      </c>
      <c r="V28" s="71">
        <f t="shared" si="7"/>
        <v>20265248.983307358</v>
      </c>
      <c r="W28" s="71">
        <f t="shared" si="7"/>
        <v>-5608478.3980819965</v>
      </c>
      <c r="X28" s="71">
        <f t="shared" si="7"/>
        <v>42022892.01826641</v>
      </c>
      <c r="Y28" s="71">
        <f t="shared" si="7"/>
        <v>-73941180.785494983</v>
      </c>
      <c r="Z28" s="71">
        <f t="shared" si="7"/>
        <v>-10115824.230949705</v>
      </c>
      <c r="AA28" s="71">
        <f t="shared" si="7"/>
        <v>61961092.775855333</v>
      </c>
      <c r="AB28" s="71">
        <f t="shared" si="7"/>
        <v>40775537.628218658</v>
      </c>
      <c r="AC28" s="72"/>
      <c r="AD28" s="72"/>
      <c r="AE28" s="73"/>
      <c r="AF28" s="12"/>
    </row>
    <row r="29" spans="1:32" s="21" customFormat="1" ht="15" x14ac:dyDescent="0.2">
      <c r="A29" s="12"/>
      <c r="B29" s="16" t="s">
        <v>71</v>
      </c>
      <c r="C29" s="39"/>
      <c r="D29" s="13"/>
      <c r="E29" s="49"/>
      <c r="F29" s="13"/>
      <c r="G29" s="53"/>
      <c r="H29" s="53"/>
      <c r="I29" s="51"/>
      <c r="J29" s="52"/>
      <c r="K29" s="52"/>
      <c r="L29" s="13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54">
        <f>AC30-AC27</f>
        <v>-68558591.768417716</v>
      </c>
      <c r="AD29" s="54"/>
      <c r="AE29" s="55">
        <f>AE30-AE27</f>
        <v>-5.6397991119471691E-2</v>
      </c>
      <c r="AF29" s="12"/>
    </row>
    <row r="30" spans="1:32" ht="16" thickBot="1" x14ac:dyDescent="0.25">
      <c r="B30" s="17" t="s">
        <v>127</v>
      </c>
      <c r="C30" s="35"/>
      <c r="D30" s="35" t="s">
        <v>5</v>
      </c>
      <c r="E30" s="35"/>
      <c r="F30" s="35">
        <f>MATCH($D30,FAC_TOTALS_APTA!$A$2:$BM$2,)</f>
        <v>7</v>
      </c>
      <c r="G30" s="75">
        <f>VLOOKUP(G11,FAC_TOTALS_APTA!$A$4:$BM$120,$F30,FALSE)</f>
        <v>1215621166.7749901</v>
      </c>
      <c r="H30" s="75">
        <f>VLOOKUP(H11,FAC_TOTALS_APTA!$A$4:$BM$120,$F30,FALSE)</f>
        <v>1483144813.8280001</v>
      </c>
      <c r="I30" s="76">
        <f t="shared" si="6"/>
        <v>0.22007156042103393</v>
      </c>
      <c r="J30" s="77"/>
      <c r="K30" s="7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78">
        <f>H30-G30</f>
        <v>267523647.05300999</v>
      </c>
      <c r="AD30" s="78"/>
      <c r="AE30" s="79">
        <f>I30</f>
        <v>0.22007156042103393</v>
      </c>
    </row>
    <row r="31" spans="1:32" ht="17" thickTop="1" thickBot="1" x14ac:dyDescent="0.25">
      <c r="B31" s="145" t="s">
        <v>134</v>
      </c>
      <c r="C31" s="146"/>
      <c r="D31" s="146"/>
      <c r="E31" s="147"/>
      <c r="F31" s="146"/>
      <c r="G31" s="148"/>
      <c r="H31" s="148"/>
      <c r="I31" s="149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50">
        <f>AE30</f>
        <v>0.22007156042103393</v>
      </c>
    </row>
    <row r="32" spans="1:32" ht="15" thickTop="1" x14ac:dyDescent="0.2"/>
    <row r="34" spans="2:31" ht="15" x14ac:dyDescent="0.2">
      <c r="B34" s="23" t="s">
        <v>65</v>
      </c>
      <c r="C34" s="24"/>
      <c r="D34" s="24"/>
      <c r="E34" s="25"/>
      <c r="F34" s="24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2:31" ht="15" x14ac:dyDescent="0.2">
      <c r="B35" s="27" t="s">
        <v>25</v>
      </c>
      <c r="C35" s="28" t="s">
        <v>26</v>
      </c>
      <c r="D35" s="18"/>
      <c r="E35" s="12"/>
      <c r="F35" s="18"/>
      <c r="G35" s="18"/>
      <c r="H35" s="18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2">
      <c r="B36" s="27"/>
      <c r="C36" s="28"/>
      <c r="D36" s="18"/>
      <c r="E36" s="12"/>
      <c r="F36" s="18"/>
      <c r="G36" s="18"/>
      <c r="H36" s="18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2:31" ht="15" x14ac:dyDescent="0.2">
      <c r="B37" s="30" t="s">
        <v>24</v>
      </c>
      <c r="C37" s="31">
        <v>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ht="16" thickBot="1" x14ac:dyDescent="0.25">
      <c r="B38" s="32" t="s">
        <v>99</v>
      </c>
      <c r="C38" s="33">
        <v>2</v>
      </c>
      <c r="D38" s="34"/>
      <c r="E38" s="35"/>
      <c r="F38" s="34"/>
      <c r="G38" s="34"/>
      <c r="H38" s="34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2:31" ht="15" thickTop="1" x14ac:dyDescent="0.2">
      <c r="B39" s="37"/>
      <c r="C39" s="12"/>
      <c r="D39" s="12"/>
      <c r="E39" s="12"/>
      <c r="F39" s="12"/>
      <c r="G39" s="171" t="s">
        <v>128</v>
      </c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171" t="s">
        <v>135</v>
      </c>
      <c r="AD39" s="171"/>
      <c r="AE39" s="171"/>
    </row>
    <row r="40" spans="2:31" ht="15" x14ac:dyDescent="0.2">
      <c r="B40" s="16" t="s">
        <v>28</v>
      </c>
      <c r="C40" s="39" t="s">
        <v>29</v>
      </c>
      <c r="D40" s="13" t="s">
        <v>30</v>
      </c>
      <c r="E40" s="13" t="s">
        <v>66</v>
      </c>
      <c r="F40" s="13"/>
      <c r="G40" s="39">
        <f>$C$1</f>
        <v>2002</v>
      </c>
      <c r="H40" s="39">
        <f>$C$2</f>
        <v>2018</v>
      </c>
      <c r="I40" s="39" t="s">
        <v>62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 t="s">
        <v>133</v>
      </c>
      <c r="AD40" s="39" t="s">
        <v>64</v>
      </c>
      <c r="AE40" s="39" t="s">
        <v>62</v>
      </c>
    </row>
    <row r="41" spans="2:31" hidden="1" x14ac:dyDescent="0.2">
      <c r="B41" s="37"/>
      <c r="C41" s="40"/>
      <c r="D41" s="12"/>
      <c r="E41" s="12"/>
      <c r="F41" s="12"/>
      <c r="G41" s="12"/>
      <c r="H41" s="12"/>
      <c r="I41" s="40"/>
      <c r="J41" s="12"/>
      <c r="K41" s="12"/>
      <c r="L41" s="12"/>
      <c r="M41" s="12">
        <v>1</v>
      </c>
      <c r="N41" s="12">
        <v>2</v>
      </c>
      <c r="O41" s="12">
        <v>3</v>
      </c>
      <c r="P41" s="12">
        <v>4</v>
      </c>
      <c r="Q41" s="12">
        <v>5</v>
      </c>
      <c r="R41" s="12">
        <v>6</v>
      </c>
      <c r="S41" s="12">
        <v>7</v>
      </c>
      <c r="T41" s="12">
        <v>8</v>
      </c>
      <c r="U41" s="12">
        <v>9</v>
      </c>
      <c r="V41" s="12">
        <v>10</v>
      </c>
      <c r="W41" s="12">
        <v>11</v>
      </c>
      <c r="X41" s="12">
        <v>12</v>
      </c>
      <c r="Y41" s="12">
        <v>13</v>
      </c>
      <c r="Z41" s="12">
        <v>14</v>
      </c>
      <c r="AA41" s="12">
        <v>15</v>
      </c>
      <c r="AB41" s="12">
        <v>16</v>
      </c>
      <c r="AC41" s="12"/>
      <c r="AD41" s="12"/>
      <c r="AE41" s="12"/>
    </row>
    <row r="42" spans="2:31" hidden="1" x14ac:dyDescent="0.2">
      <c r="B42" s="37"/>
      <c r="C42" s="40"/>
      <c r="D42" s="12"/>
      <c r="E42" s="12"/>
      <c r="F42" s="12"/>
      <c r="G42" s="12" t="str">
        <f>CONCATENATE($C37,"_",$C38,"_",G40)</f>
        <v>1_2_2002</v>
      </c>
      <c r="H42" s="12" t="str">
        <f>CONCATENATE($C37,"_",$C38,"_",H40)</f>
        <v>1_2_2018</v>
      </c>
      <c r="I42" s="40"/>
      <c r="J42" s="12"/>
      <c r="K42" s="12"/>
      <c r="L42" s="12"/>
      <c r="M42" s="12" t="str">
        <f>IF($G40+M41&gt;$H40,0,CONCATENATE($C37,"_",$C38,"_",$G40+M41))</f>
        <v>1_2_2003</v>
      </c>
      <c r="N42" s="12" t="str">
        <f t="shared" ref="N42:AB42" si="8">IF($G40+N41&gt;$H40,0,CONCATENATE($C37,"_",$C38,"_",$G40+N41))</f>
        <v>1_2_2004</v>
      </c>
      <c r="O42" s="12" t="str">
        <f t="shared" si="8"/>
        <v>1_2_2005</v>
      </c>
      <c r="P42" s="12" t="str">
        <f t="shared" si="8"/>
        <v>1_2_2006</v>
      </c>
      <c r="Q42" s="12" t="str">
        <f t="shared" si="8"/>
        <v>1_2_2007</v>
      </c>
      <c r="R42" s="12" t="str">
        <f t="shared" si="8"/>
        <v>1_2_2008</v>
      </c>
      <c r="S42" s="12" t="str">
        <f t="shared" si="8"/>
        <v>1_2_2009</v>
      </c>
      <c r="T42" s="12" t="str">
        <f t="shared" si="8"/>
        <v>1_2_2010</v>
      </c>
      <c r="U42" s="12" t="str">
        <f t="shared" si="8"/>
        <v>1_2_2011</v>
      </c>
      <c r="V42" s="12" t="str">
        <f t="shared" si="8"/>
        <v>1_2_2012</v>
      </c>
      <c r="W42" s="12" t="str">
        <f t="shared" si="8"/>
        <v>1_2_2013</v>
      </c>
      <c r="X42" s="12" t="str">
        <f t="shared" si="8"/>
        <v>1_2_2014</v>
      </c>
      <c r="Y42" s="12" t="str">
        <f t="shared" si="8"/>
        <v>1_2_2015</v>
      </c>
      <c r="Z42" s="12" t="str">
        <f t="shared" si="8"/>
        <v>1_2_2016</v>
      </c>
      <c r="AA42" s="12" t="str">
        <f t="shared" si="8"/>
        <v>1_2_2017</v>
      </c>
      <c r="AB42" s="12" t="str">
        <f t="shared" si="8"/>
        <v>1_2_2018</v>
      </c>
      <c r="AC42" s="12"/>
      <c r="AD42" s="12"/>
      <c r="AE42" s="12"/>
    </row>
    <row r="43" spans="2:31" hidden="1" x14ac:dyDescent="0.2">
      <c r="B43" s="37"/>
      <c r="C43" s="40"/>
      <c r="D43" s="12"/>
      <c r="E43" s="12"/>
      <c r="F43" s="12" t="s">
        <v>63</v>
      </c>
      <c r="G43" s="41"/>
      <c r="H43" s="41"/>
      <c r="I43" s="40"/>
      <c r="J43" s="12"/>
      <c r="K43" s="12"/>
      <c r="L43" s="12" t="s">
        <v>63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2:31" ht="15" x14ac:dyDescent="0.2">
      <c r="B44" s="37" t="s">
        <v>95</v>
      </c>
      <c r="C44" s="40" t="s">
        <v>31</v>
      </c>
      <c r="D44" s="12" t="s">
        <v>9</v>
      </c>
      <c r="E44" s="85">
        <v>0.77910000000000001</v>
      </c>
      <c r="F44" s="12">
        <f>MATCH($D44,FAC_TOTALS_APTA!$A$2:$BO$2,)</f>
        <v>11</v>
      </c>
      <c r="G44" s="41">
        <f>VLOOKUP(G42,FAC_TOTALS_APTA!$A$4:$BO$120,$F44,FALSE)</f>
        <v>0</v>
      </c>
      <c r="H44" s="41">
        <f>VLOOKUP(H42,FAC_TOTALS_APTA!$A$4:$BO$120,$F44,FALSE)</f>
        <v>5706034.8356936602</v>
      </c>
      <c r="I44" s="43" t="str">
        <f>IFERROR(H44/G44-1,"-")</f>
        <v>-</v>
      </c>
      <c r="J44" s="44" t="str">
        <f>IF(C44="Log","_log","")</f>
        <v>_log</v>
      </c>
      <c r="K44" s="44" t="str">
        <f>CONCATENATE(D44,J44,"_FAC")</f>
        <v>VRM_ADJ_log_FAC</v>
      </c>
      <c r="L44" s="12">
        <f>MATCH($K44,FAC_TOTALS_APTA!$A$2:$BM$2,)</f>
        <v>25</v>
      </c>
      <c r="M44" s="41">
        <f>IF(M42=0,0,VLOOKUP(M42,FAC_TOTALS_APTA!$A$4:$BO$120,$L44,FALSE))</f>
        <v>159788.76275012299</v>
      </c>
      <c r="N44" s="41">
        <f>IF(N42=0,0,VLOOKUP(N42,FAC_TOTALS_APTA!$A$4:$BO$120,$L44,FALSE))</f>
        <v>1175493.00820813</v>
      </c>
      <c r="O44" s="41">
        <f>IF(O42=0,0,VLOOKUP(O42,FAC_TOTALS_APTA!$A$4:$BO$120,$L44,FALSE))</f>
        <v>2464606.8483456601</v>
      </c>
      <c r="P44" s="41">
        <f>IF(P42=0,0,VLOOKUP(P42,FAC_TOTALS_APTA!$A$4:$BO$120,$L44,FALSE))</f>
        <v>3103607.37222829</v>
      </c>
      <c r="Q44" s="41">
        <f>IF(Q42=0,0,VLOOKUP(Q42,FAC_TOTALS_APTA!$A$4:$BO$120,$L44,FALSE))</f>
        <v>4381166.3232470099</v>
      </c>
      <c r="R44" s="41">
        <f>IF(R42=0,0,VLOOKUP(R42,FAC_TOTALS_APTA!$A$4:$BO$120,$L44,FALSE))</f>
        <v>6817821.6968105696</v>
      </c>
      <c r="S44" s="41">
        <f>IF(S42=0,0,VLOOKUP(S42,FAC_TOTALS_APTA!$A$4:$BO$120,$L44,FALSE))</f>
        <v>310074.55910243298</v>
      </c>
      <c r="T44" s="41">
        <f>IF(T42=0,0,VLOOKUP(T42,FAC_TOTALS_APTA!$A$4:$BO$120,$L44,FALSE))</f>
        <v>-424095.06706837198</v>
      </c>
      <c r="U44" s="41">
        <f>IF(U42=0,0,VLOOKUP(U42,FAC_TOTALS_APTA!$A$4:$BO$120,$L44,FALSE))</f>
        <v>4690420.3417956401</v>
      </c>
      <c r="V44" s="41">
        <f>IF(V42=0,0,VLOOKUP(V42,FAC_TOTALS_APTA!$A$4:$BO$120,$L44,FALSE))</f>
        <v>5417427.85391986</v>
      </c>
      <c r="W44" s="41">
        <f>IF(W42=0,0,VLOOKUP(W42,FAC_TOTALS_APTA!$A$4:$BO$120,$L44,FALSE))</f>
        <v>8701419.5582771599</v>
      </c>
      <c r="X44" s="41">
        <f>IF(X42=0,0,VLOOKUP(X42,FAC_TOTALS_APTA!$A$4:$BO$120,$L44,FALSE))</f>
        <v>1961275.68882952</v>
      </c>
      <c r="Y44" s="41">
        <f>IF(Y42=0,0,VLOOKUP(Y42,FAC_TOTALS_APTA!$A$4:$BO$120,$L44,FALSE))</f>
        <v>1200869.64293965</v>
      </c>
      <c r="Z44" s="41">
        <f>IF(Z42=0,0,VLOOKUP(Z42,FAC_TOTALS_APTA!$A$4:$BO$120,$L44,FALSE))</f>
        <v>2259518.3602853301</v>
      </c>
      <c r="AA44" s="41">
        <f>IF(AA42=0,0,VLOOKUP(AA42,FAC_TOTALS_APTA!$A$4:$BO$120,$L44,FALSE))</f>
        <v>511631.09933478897</v>
      </c>
      <c r="AB44" s="41">
        <f>IF(AB42=0,0,VLOOKUP(AB42,FAC_TOTALS_APTA!$A$4:$BO$120,$L44,FALSE))</f>
        <v>2790903.44166853</v>
      </c>
      <c r="AC44" s="45">
        <f>SUM(M44:AB44)</f>
        <v>45521929.490674324</v>
      </c>
      <c r="AD44" s="45">
        <f>AE44*G61</f>
        <v>50346214.063053288</v>
      </c>
      <c r="AE44" s="46">
        <f>AC44/G59</f>
        <v>1.3180666790373483</v>
      </c>
    </row>
    <row r="45" spans="2:31" ht="15" x14ac:dyDescent="0.2">
      <c r="B45" s="37" t="s">
        <v>129</v>
      </c>
      <c r="C45" s="40" t="s">
        <v>31</v>
      </c>
      <c r="D45" s="12" t="s">
        <v>23</v>
      </c>
      <c r="E45" s="85">
        <v>-0.3624</v>
      </c>
      <c r="F45" s="12">
        <f>MATCH($D45,FAC_TOTALS_APTA!$A$2:$BO$2,)</f>
        <v>12</v>
      </c>
      <c r="G45" s="84">
        <f>VLOOKUP(G42,FAC_TOTALS_APTA!$A$4:$BO$120,$F45,FALSE)</f>
        <v>0</v>
      </c>
      <c r="H45" s="84">
        <f>VLOOKUP(H42,FAC_TOTALS_APTA!$A$4:$BO$120,$F45,FALSE)</f>
        <v>1.21386331405793</v>
      </c>
      <c r="I45" s="43" t="str">
        <f t="shared" ref="I45:I55" si="9">IFERROR(H45/G45-1,"-")</f>
        <v>-</v>
      </c>
      <c r="J45" s="44" t="str">
        <f t="shared" ref="J45:J55" si="10">IF(C45="Log","_log","")</f>
        <v>_log</v>
      </c>
      <c r="K45" s="44" t="str">
        <f t="shared" ref="K45:K55" si="11">CONCATENATE(D45,J45,"_FAC")</f>
        <v>FARE_per_UPT_2018_log_FAC</v>
      </c>
      <c r="L45" s="12">
        <f>MATCH($K45,FAC_TOTALS_APTA!$A$2:$BM$2,)</f>
        <v>27</v>
      </c>
      <c r="M45" s="41">
        <f>IF(M42=0,0,VLOOKUP(M42,FAC_TOTALS_APTA!$A$4:$BO$120,$L45,FALSE))</f>
        <v>104301.645886599</v>
      </c>
      <c r="N45" s="41">
        <f>IF(N42=0,0,VLOOKUP(N42,FAC_TOTALS_APTA!$A$4:$BO$120,$L45,FALSE))</f>
        <v>627243.96849798202</v>
      </c>
      <c r="O45" s="41">
        <f>IF(O42=0,0,VLOOKUP(O42,FAC_TOTALS_APTA!$A$4:$BO$120,$L45,FALSE))</f>
        <v>351614.96104872797</v>
      </c>
      <c r="P45" s="41">
        <f>IF(P42=0,0,VLOOKUP(P42,FAC_TOTALS_APTA!$A$4:$BO$120,$L45,FALSE))</f>
        <v>288645.24101661798</v>
      </c>
      <c r="Q45" s="41">
        <f>IF(Q42=0,0,VLOOKUP(Q42,FAC_TOTALS_APTA!$A$4:$BO$120,$L45,FALSE))</f>
        <v>-895816.36538150301</v>
      </c>
      <c r="R45" s="41">
        <f>IF(R42=0,0,VLOOKUP(R42,FAC_TOTALS_APTA!$A$4:$BO$120,$L45,FALSE))</f>
        <v>-353693.56088196801</v>
      </c>
      <c r="S45" s="41">
        <f>IF(S42=0,0,VLOOKUP(S42,FAC_TOTALS_APTA!$A$4:$BO$120,$L45,FALSE))</f>
        <v>-2595242.2522835801</v>
      </c>
      <c r="T45" s="41">
        <f>IF(T42=0,0,VLOOKUP(T42,FAC_TOTALS_APTA!$A$4:$BO$120,$L45,FALSE))</f>
        <v>-428782.46640659397</v>
      </c>
      <c r="U45" s="41">
        <f>IF(U42=0,0,VLOOKUP(U42,FAC_TOTALS_APTA!$A$4:$BO$120,$L45,FALSE))</f>
        <v>-237606.03352535001</v>
      </c>
      <c r="V45" s="41">
        <f>IF(V42=0,0,VLOOKUP(V42,FAC_TOTALS_APTA!$A$4:$BO$120,$L45,FALSE))</f>
        <v>113566.358131523</v>
      </c>
      <c r="W45" s="41">
        <f>IF(W42=0,0,VLOOKUP(W42,FAC_TOTALS_APTA!$A$4:$BO$120,$L45,FALSE))</f>
        <v>-1077614.8020545901</v>
      </c>
      <c r="X45" s="41">
        <f>IF(X42=0,0,VLOOKUP(X42,FAC_TOTALS_APTA!$A$4:$BO$120,$L45,FALSE))</f>
        <v>64778.190531362401</v>
      </c>
      <c r="Y45" s="41">
        <f>IF(Y42=0,0,VLOOKUP(Y42,FAC_TOTALS_APTA!$A$4:$BO$120,$L45,FALSE))</f>
        <v>-602457.88089587796</v>
      </c>
      <c r="Z45" s="41">
        <f>IF(Z42=0,0,VLOOKUP(Z42,FAC_TOTALS_APTA!$A$4:$BO$120,$L45,FALSE))</f>
        <v>688621.22414063197</v>
      </c>
      <c r="AA45" s="41">
        <f>IF(AA42=0,0,VLOOKUP(AA42,FAC_TOTALS_APTA!$A$4:$BO$120,$L45,FALSE))</f>
        <v>-148024.91488644501</v>
      </c>
      <c r="AB45" s="41">
        <f>IF(AB42=0,0,VLOOKUP(AB42,FAC_TOTALS_APTA!$A$4:$BO$120,$L45,FALSE))</f>
        <v>299780.93203827902</v>
      </c>
      <c r="AC45" s="45">
        <f t="shared" ref="AC45:AC55" si="12">SUM(M45:AB45)</f>
        <v>-3800685.7550241845</v>
      </c>
      <c r="AD45" s="45">
        <f>AE45*G61</f>
        <v>-4203471.6179604186</v>
      </c>
      <c r="AE45" s="46">
        <f>AC45/G59</f>
        <v>-0.11004712030529258</v>
      </c>
    </row>
    <row r="46" spans="2:31" ht="15" x14ac:dyDescent="0.2">
      <c r="B46" s="37" t="s">
        <v>125</v>
      </c>
      <c r="C46" s="40" t="s">
        <v>31</v>
      </c>
      <c r="D46" s="12" t="s">
        <v>11</v>
      </c>
      <c r="E46" s="85">
        <v>0.36709999999999998</v>
      </c>
      <c r="F46" s="12">
        <f>MATCH($D46,FAC_TOTALS_APTA!$A$2:$BO$2,)</f>
        <v>13</v>
      </c>
      <c r="G46" s="41">
        <f>VLOOKUP(G42,FAC_TOTALS_APTA!$A$4:$BO$120,$F46,FALSE)</f>
        <v>0</v>
      </c>
      <c r="H46" s="41">
        <f>VLOOKUP(H42,FAC_TOTALS_APTA!$A$4:$BO$120,$F46,FALSE)</f>
        <v>2860170.4821333201</v>
      </c>
      <c r="I46" s="43" t="str">
        <f t="shared" si="9"/>
        <v>-</v>
      </c>
      <c r="J46" s="44" t="str">
        <f t="shared" si="10"/>
        <v>_log</v>
      </c>
      <c r="K46" s="44" t="str">
        <f t="shared" si="11"/>
        <v>POP_EMP_log_FAC</v>
      </c>
      <c r="L46" s="12">
        <f>MATCH($K46,FAC_TOTALS_APTA!$A$2:$BM$2,)</f>
        <v>29</v>
      </c>
      <c r="M46" s="41">
        <f>IF(M42=0,0,VLOOKUP(M42,FAC_TOTALS_APTA!$A$4:$BO$120,$L46,FALSE))</f>
        <v>234121.233627865</v>
      </c>
      <c r="N46" s="41">
        <f>IF(N42=0,0,VLOOKUP(N42,FAC_TOTALS_APTA!$A$4:$BO$120,$L46,FALSE))</f>
        <v>338128.30971601099</v>
      </c>
      <c r="O46" s="41">
        <f>IF(O42=0,0,VLOOKUP(O42,FAC_TOTALS_APTA!$A$4:$BO$120,$L46,FALSE))</f>
        <v>430122.88015971199</v>
      </c>
      <c r="P46" s="41">
        <f>IF(P42=0,0,VLOOKUP(P42,FAC_TOTALS_APTA!$A$4:$BO$120,$L46,FALSE))</f>
        <v>557994.71238955006</v>
      </c>
      <c r="Q46" s="41">
        <f>IF(Q42=0,0,VLOOKUP(Q42,FAC_TOTALS_APTA!$A$4:$BO$120,$L46,FALSE))</f>
        <v>178582.70687078801</v>
      </c>
      <c r="R46" s="41">
        <f>IF(R42=0,0,VLOOKUP(R42,FAC_TOTALS_APTA!$A$4:$BO$120,$L46,FALSE))</f>
        <v>10533.2817719088</v>
      </c>
      <c r="S46" s="41">
        <f>IF(S42=0,0,VLOOKUP(S42,FAC_TOTALS_APTA!$A$4:$BO$120,$L46,FALSE))</f>
        <v>-223639.31930006301</v>
      </c>
      <c r="T46" s="41">
        <f>IF(T42=0,0,VLOOKUP(T42,FAC_TOTALS_APTA!$A$4:$BO$120,$L46,FALSE))</f>
        <v>86477.525095752702</v>
      </c>
      <c r="U46" s="41">
        <f>IF(U42=0,0,VLOOKUP(U42,FAC_TOTALS_APTA!$A$4:$BO$120,$L46,FALSE))</f>
        <v>146701.133097335</v>
      </c>
      <c r="V46" s="41">
        <f>IF(V42=0,0,VLOOKUP(V42,FAC_TOTALS_APTA!$A$4:$BO$120,$L46,FALSE))</f>
        <v>233320.03290315499</v>
      </c>
      <c r="W46" s="41">
        <f>IF(W42=0,0,VLOOKUP(W42,FAC_TOTALS_APTA!$A$4:$BO$120,$L46,FALSE))</f>
        <v>404411.19131254999</v>
      </c>
      <c r="X46" s="41">
        <f>IF(X42=0,0,VLOOKUP(X42,FAC_TOTALS_APTA!$A$4:$BO$120,$L46,FALSE))</f>
        <v>337001.50937371899</v>
      </c>
      <c r="Y46" s="41">
        <f>IF(Y42=0,0,VLOOKUP(Y42,FAC_TOTALS_APTA!$A$4:$BO$120,$L46,FALSE))</f>
        <v>379116.58721942198</v>
      </c>
      <c r="Z46" s="41">
        <f>IF(Z42=0,0,VLOOKUP(Z42,FAC_TOTALS_APTA!$A$4:$BO$120,$L46,FALSE))</f>
        <v>319139.03106756398</v>
      </c>
      <c r="AA46" s="41">
        <f>IF(AA42=0,0,VLOOKUP(AA42,FAC_TOTALS_APTA!$A$4:$BO$120,$L46,FALSE))</f>
        <v>333401.62184138701</v>
      </c>
      <c r="AB46" s="41">
        <f>IF(AB42=0,0,VLOOKUP(AB42,FAC_TOTALS_APTA!$A$4:$BO$120,$L46,FALSE))</f>
        <v>291374.97368368797</v>
      </c>
      <c r="AC46" s="45">
        <f t="shared" si="12"/>
        <v>4056787.4108303441</v>
      </c>
      <c r="AD46" s="45">
        <f>AE46*G61</f>
        <v>4486714.1986107128</v>
      </c>
      <c r="AE46" s="46">
        <f>AC46/G59</f>
        <v>0.11746242679034707</v>
      </c>
    </row>
    <row r="47" spans="2:31" ht="15" x14ac:dyDescent="0.2">
      <c r="B47" s="37" t="s">
        <v>126</v>
      </c>
      <c r="C47" s="40" t="s">
        <v>31</v>
      </c>
      <c r="D47" s="48" t="s">
        <v>22</v>
      </c>
      <c r="E47" s="85">
        <v>0.2283</v>
      </c>
      <c r="F47" s="12">
        <f>MATCH($D47,FAC_TOTALS_APTA!$A$2:$BO$2,)</f>
        <v>14</v>
      </c>
      <c r="G47" s="84">
        <f>VLOOKUP(G42,FAC_TOTALS_APTA!$A$4:$BO$120,$F47,FALSE)</f>
        <v>0</v>
      </c>
      <c r="H47" s="84">
        <f>VLOOKUP(H42,FAC_TOTALS_APTA!$A$4:$BO$120,$F47,FALSE)</f>
        <v>2.8736334560948502</v>
      </c>
      <c r="I47" s="43" t="str">
        <f t="shared" si="9"/>
        <v>-</v>
      </c>
      <c r="J47" s="44" t="str">
        <f t="shared" si="10"/>
        <v>_log</v>
      </c>
      <c r="K47" s="44" t="str">
        <f t="shared" si="11"/>
        <v>GAS_PRICE_2018_log_FAC</v>
      </c>
      <c r="L47" s="12">
        <f>MATCH($K47,FAC_TOTALS_APTA!$A$2:$BM$2,)</f>
        <v>31</v>
      </c>
      <c r="M47" s="41">
        <f>IF(M42=0,0,VLOOKUP(M42,FAC_TOTALS_APTA!$A$4:$BO$120,$L47,FALSE))</f>
        <v>687545.64071017795</v>
      </c>
      <c r="N47" s="41">
        <f>IF(N42=0,0,VLOOKUP(N42,FAC_TOTALS_APTA!$A$4:$BO$120,$L47,FALSE))</f>
        <v>985114.366554457</v>
      </c>
      <c r="O47" s="41">
        <f>IF(O42=0,0,VLOOKUP(O42,FAC_TOTALS_APTA!$A$4:$BO$120,$L47,FALSE))</f>
        <v>1445642.26414649</v>
      </c>
      <c r="P47" s="41">
        <f>IF(P42=0,0,VLOOKUP(P42,FAC_TOTALS_APTA!$A$4:$BO$120,$L47,FALSE))</f>
        <v>924354.24476110097</v>
      </c>
      <c r="Q47" s="41">
        <f>IF(Q42=0,0,VLOOKUP(Q42,FAC_TOTALS_APTA!$A$4:$BO$120,$L47,FALSE))</f>
        <v>690707.07767895597</v>
      </c>
      <c r="R47" s="41">
        <f>IF(R42=0,0,VLOOKUP(R42,FAC_TOTALS_APTA!$A$4:$BO$120,$L47,FALSE))</f>
        <v>1308761.79492138</v>
      </c>
      <c r="S47" s="41">
        <f>IF(S42=0,0,VLOOKUP(S42,FAC_TOTALS_APTA!$A$4:$BO$120,$L47,FALSE))</f>
        <v>-4290912.7827910697</v>
      </c>
      <c r="T47" s="41">
        <f>IF(T42=0,0,VLOOKUP(T42,FAC_TOTALS_APTA!$A$4:$BO$120,$L47,FALSE))</f>
        <v>1881499.14459265</v>
      </c>
      <c r="U47" s="41">
        <f>IF(U42=0,0,VLOOKUP(U42,FAC_TOTALS_APTA!$A$4:$BO$120,$L47,FALSE))</f>
        <v>2331005.34379768</v>
      </c>
      <c r="V47" s="41">
        <f>IF(V42=0,0,VLOOKUP(V42,FAC_TOTALS_APTA!$A$4:$BO$120,$L47,FALSE))</f>
        <v>55624.212617430603</v>
      </c>
      <c r="W47" s="41">
        <f>IF(W42=0,0,VLOOKUP(W42,FAC_TOTALS_APTA!$A$4:$BO$120,$L47,FALSE))</f>
        <v>-578227.91876836796</v>
      </c>
      <c r="X47" s="41">
        <f>IF(X42=0,0,VLOOKUP(X42,FAC_TOTALS_APTA!$A$4:$BO$120,$L47,FALSE))</f>
        <v>-858991.46506312897</v>
      </c>
      <c r="Y47" s="41">
        <f>IF(Y42=0,0,VLOOKUP(Y42,FAC_TOTALS_APTA!$A$4:$BO$120,$L47,FALSE))</f>
        <v>-4560327.6425846703</v>
      </c>
      <c r="Z47" s="41">
        <f>IF(Z42=0,0,VLOOKUP(Z42,FAC_TOTALS_APTA!$A$4:$BO$120,$L47,FALSE))</f>
        <v>-1695121.24325593</v>
      </c>
      <c r="AA47" s="41">
        <f>IF(AA42=0,0,VLOOKUP(AA42,FAC_TOTALS_APTA!$A$4:$BO$120,$L47,FALSE))</f>
        <v>1232602.80838455</v>
      </c>
      <c r="AB47" s="41">
        <f>IF(AB42=0,0,VLOOKUP(AB42,FAC_TOTALS_APTA!$A$4:$BO$120,$L47,FALSE))</f>
        <v>1508562.89725382</v>
      </c>
      <c r="AC47" s="45">
        <f t="shared" si="12"/>
        <v>1067838.7429555268</v>
      </c>
      <c r="AD47" s="45">
        <f>AE47*G61</f>
        <v>1181005.2548118455</v>
      </c>
      <c r="AE47" s="46">
        <f>AC47/G59</f>
        <v>3.091878313205389E-2</v>
      </c>
    </row>
    <row r="48" spans="2:31" ht="15" x14ac:dyDescent="0.2">
      <c r="B48" s="37" t="s">
        <v>33</v>
      </c>
      <c r="C48" s="40"/>
      <c r="D48" s="12" t="s">
        <v>12</v>
      </c>
      <c r="E48" s="85">
        <v>5.7999999999999996E-3</v>
      </c>
      <c r="F48" s="12">
        <f>MATCH($D48,FAC_TOTALS_APTA!$A$2:$BO$2,)</f>
        <v>15</v>
      </c>
      <c r="G48" s="47">
        <f>VLOOKUP(G42,FAC_TOTALS_APTA!$A$4:$BO$120,$F48,FALSE)</f>
        <v>0</v>
      </c>
      <c r="H48" s="47">
        <f>VLOOKUP(H42,FAC_TOTALS_APTA!$A$4:$BO$120,$F48,FALSE)</f>
        <v>6.8499542813669896</v>
      </c>
      <c r="I48" s="43" t="str">
        <f t="shared" si="9"/>
        <v>-</v>
      </c>
      <c r="J48" s="44" t="str">
        <f t="shared" si="10"/>
        <v/>
      </c>
      <c r="K48" s="44" t="str">
        <f t="shared" si="11"/>
        <v>PCT_HH_NO_VEH_FAC</v>
      </c>
      <c r="L48" s="12">
        <f>MATCH($K48,FAC_TOTALS_APTA!$A$2:$BM$2,)</f>
        <v>33</v>
      </c>
      <c r="M48" s="41">
        <f>IF(M42=0,0,VLOOKUP(M42,FAC_TOTALS_APTA!$A$4:$BO$120,$L48,FALSE))</f>
        <v>4893.9828926666896</v>
      </c>
      <c r="N48" s="41">
        <f>IF(N42=0,0,VLOOKUP(N42,FAC_TOTALS_APTA!$A$4:$BO$120,$L48,FALSE))</f>
        <v>13901.1736693114</v>
      </c>
      <c r="O48" s="41">
        <f>IF(O42=0,0,VLOOKUP(O42,FAC_TOTALS_APTA!$A$4:$BO$120,$L48,FALSE))</f>
        <v>7457.1836609894399</v>
      </c>
      <c r="P48" s="41">
        <f>IF(P42=0,0,VLOOKUP(P42,FAC_TOTALS_APTA!$A$4:$BO$120,$L48,FALSE))</f>
        <v>39220.0407472066</v>
      </c>
      <c r="Q48" s="41">
        <f>IF(Q42=0,0,VLOOKUP(Q42,FAC_TOTALS_APTA!$A$4:$BO$120,$L48,FALSE))</f>
        <v>-96536.019035245496</v>
      </c>
      <c r="R48" s="41">
        <f>IF(R42=0,0,VLOOKUP(R42,FAC_TOTALS_APTA!$A$4:$BO$120,$L48,FALSE))</f>
        <v>54477.367378428302</v>
      </c>
      <c r="S48" s="41">
        <f>IF(S42=0,0,VLOOKUP(S42,FAC_TOTALS_APTA!$A$4:$BO$120,$L48,FALSE))</f>
        <v>140247.19322331101</v>
      </c>
      <c r="T48" s="41">
        <f>IF(T42=0,0,VLOOKUP(T42,FAC_TOTALS_APTA!$A$4:$BO$120,$L48,FALSE))</f>
        <v>1017.53716844396</v>
      </c>
      <c r="U48" s="41">
        <f>IF(U42=0,0,VLOOKUP(U42,FAC_TOTALS_APTA!$A$4:$BO$120,$L48,FALSE))</f>
        <v>179450.153874368</v>
      </c>
      <c r="V48" s="41">
        <f>IF(V42=0,0,VLOOKUP(V42,FAC_TOTALS_APTA!$A$4:$BO$120,$L48,FALSE))</f>
        <v>25246.842021952001</v>
      </c>
      <c r="W48" s="41">
        <f>IF(W42=0,0,VLOOKUP(W42,FAC_TOTALS_APTA!$A$4:$BO$120,$L48,FALSE))</f>
        <v>-83770.233691620902</v>
      </c>
      <c r="X48" s="41">
        <f>IF(X42=0,0,VLOOKUP(X42,FAC_TOTALS_APTA!$A$4:$BO$120,$L48,FALSE))</f>
        <v>-3206.3202608285601</v>
      </c>
      <c r="Y48" s="41">
        <f>IF(Y42=0,0,VLOOKUP(Y42,FAC_TOTALS_APTA!$A$4:$BO$120,$L48,FALSE))</f>
        <v>-113120.12421176099</v>
      </c>
      <c r="Z48" s="41">
        <f>IF(Z42=0,0,VLOOKUP(Z42,FAC_TOTALS_APTA!$A$4:$BO$120,$L48,FALSE))</f>
        <v>-156027.08806258501</v>
      </c>
      <c r="AA48" s="41">
        <f>IF(AA42=0,0,VLOOKUP(AA42,FAC_TOTALS_APTA!$A$4:$BO$120,$L48,FALSE))</f>
        <v>-120427.15117747</v>
      </c>
      <c r="AB48" s="41">
        <f>IF(AB42=0,0,VLOOKUP(AB42,FAC_TOTALS_APTA!$A$4:$BO$120,$L48,FALSE))</f>
        <v>-122863.22579041999</v>
      </c>
      <c r="AC48" s="45">
        <f t="shared" si="12"/>
        <v>-230038.6875932535</v>
      </c>
      <c r="AD48" s="45">
        <f>AE48*G61</f>
        <v>-254417.53321827884</v>
      </c>
      <c r="AE48" s="46">
        <f>AC48/G59</f>
        <v>-6.6606651431210737E-3</v>
      </c>
    </row>
    <row r="49" spans="2:31" ht="15" x14ac:dyDescent="0.2">
      <c r="B49" s="37" t="s">
        <v>124</v>
      </c>
      <c r="C49" s="40"/>
      <c r="D49" s="12" t="s">
        <v>13</v>
      </c>
      <c r="E49" s="85">
        <v>7.3000000000000001E-3</v>
      </c>
      <c r="F49" s="12">
        <f>MATCH($D49,FAC_TOTALS_APTA!$A$2:$BO$2,)</f>
        <v>16</v>
      </c>
      <c r="G49" s="84">
        <f>VLOOKUP(G42,FAC_TOTALS_APTA!$A$4:$BO$120,$F49,FALSE)</f>
        <v>0</v>
      </c>
      <c r="H49" s="84">
        <f>VLOOKUP(H42,FAC_TOTALS_APTA!$A$4:$BO$120,$F49,FALSE)</f>
        <v>31.7455892896267</v>
      </c>
      <c r="I49" s="43" t="str">
        <f t="shared" si="9"/>
        <v>-</v>
      </c>
      <c r="J49" s="44" t="str">
        <f t="shared" si="10"/>
        <v/>
      </c>
      <c r="K49" s="44" t="str">
        <f t="shared" si="11"/>
        <v>TSD_POP_PCT_FAC</v>
      </c>
      <c r="L49" s="12">
        <f>MATCH($K49,FAC_TOTALS_APTA!$A$2:$BM$2,)</f>
        <v>35</v>
      </c>
      <c r="M49" s="41">
        <f>IF(M42=0,0,VLOOKUP(M42,FAC_TOTALS_APTA!$A$4:$BO$120,$L49,FALSE))</f>
        <v>-344258.80433804198</v>
      </c>
      <c r="N49" s="41">
        <f>IF(N42=0,0,VLOOKUP(N42,FAC_TOTALS_APTA!$A$4:$BO$120,$L49,FALSE))</f>
        <v>-440968.76007188298</v>
      </c>
      <c r="O49" s="41">
        <f>IF(O42=0,0,VLOOKUP(O42,FAC_TOTALS_APTA!$A$4:$BO$120,$L49,FALSE))</f>
        <v>-453262.69696745201</v>
      </c>
      <c r="P49" s="41">
        <f>IF(P42=0,0,VLOOKUP(P42,FAC_TOTALS_APTA!$A$4:$BO$120,$L49,FALSE))</f>
        <v>-547838.12641370099</v>
      </c>
      <c r="Q49" s="41">
        <f>IF(Q42=0,0,VLOOKUP(Q42,FAC_TOTALS_APTA!$A$4:$BO$120,$L49,FALSE))</f>
        <v>-246435.55322459101</v>
      </c>
      <c r="R49" s="41">
        <f>IF(R42=0,0,VLOOKUP(R42,FAC_TOTALS_APTA!$A$4:$BO$120,$L49,FALSE))</f>
        <v>-182997.279138618</v>
      </c>
      <c r="S49" s="41">
        <f>IF(S42=0,0,VLOOKUP(S42,FAC_TOTALS_APTA!$A$4:$BO$120,$L49,FALSE))</f>
        <v>-236034.972358784</v>
      </c>
      <c r="T49" s="41">
        <f>IF(T42=0,0,VLOOKUP(T42,FAC_TOTALS_APTA!$A$4:$BO$120,$L49,FALSE))</f>
        <v>-164517.228130106</v>
      </c>
      <c r="U49" s="41">
        <f>IF(U42=0,0,VLOOKUP(U42,FAC_TOTALS_APTA!$A$4:$BO$120,$L49,FALSE))</f>
        <v>-199697.13224460999</v>
      </c>
      <c r="V49" s="41">
        <f>IF(V42=0,0,VLOOKUP(V42,FAC_TOTALS_APTA!$A$4:$BO$120,$L49,FALSE))</f>
        <v>-56477.909020766499</v>
      </c>
      <c r="W49" s="41">
        <f>IF(W42=0,0,VLOOKUP(W42,FAC_TOTALS_APTA!$A$4:$BO$120,$L49,FALSE))</f>
        <v>149787.123774879</v>
      </c>
      <c r="X49" s="41">
        <f>IF(X42=0,0,VLOOKUP(X42,FAC_TOTALS_APTA!$A$4:$BO$120,$L49,FALSE))</f>
        <v>-46075.055859583401</v>
      </c>
      <c r="Y49" s="41">
        <f>IF(Y42=0,0,VLOOKUP(Y42,FAC_TOTALS_APTA!$A$4:$BO$120,$L49,FALSE))</f>
        <v>-53897.435767891002</v>
      </c>
      <c r="Z49" s="41">
        <f>IF(Z42=0,0,VLOOKUP(Z42,FAC_TOTALS_APTA!$A$4:$BO$120,$L49,FALSE))</f>
        <v>-56538.6949920072</v>
      </c>
      <c r="AA49" s="41">
        <f>IF(AA42=0,0,VLOOKUP(AA42,FAC_TOTALS_APTA!$A$4:$BO$120,$L49,FALSE))</f>
        <v>-88390.708906066604</v>
      </c>
      <c r="AB49" s="41">
        <f>IF(AB42=0,0,VLOOKUP(AB42,FAC_TOTALS_APTA!$A$4:$BO$120,$L49,FALSE))</f>
        <v>-76704.766450518</v>
      </c>
      <c r="AC49" s="45">
        <f t="shared" si="12"/>
        <v>-3044308.0001097405</v>
      </c>
      <c r="AD49" s="45">
        <f>AE49*G61</f>
        <v>-3366935.1005604807</v>
      </c>
      <c r="AE49" s="46">
        <f>AC49/G59</f>
        <v>-8.8146547841156497E-2</v>
      </c>
    </row>
    <row r="50" spans="2:31" ht="15" x14ac:dyDescent="0.2">
      <c r="B50" s="37" t="s">
        <v>119</v>
      </c>
      <c r="C50" s="40" t="s">
        <v>31</v>
      </c>
      <c r="D50" s="12" t="s">
        <v>21</v>
      </c>
      <c r="E50" s="85">
        <v>-0.25840000000000002</v>
      </c>
      <c r="F50" s="12">
        <f>MATCH($D50,FAC_TOTALS_APTA!$A$2:$BO$2,)</f>
        <v>17</v>
      </c>
      <c r="G50" s="41">
        <f>VLOOKUP(G42,FAC_TOTALS_APTA!$A$4:$BO$120,$F50,FALSE)</f>
        <v>0</v>
      </c>
      <c r="H50" s="41">
        <f>VLOOKUP(H42,FAC_TOTALS_APTA!$A$4:$BO$120,$F50,FALSE)</f>
        <v>31586.2772673402</v>
      </c>
      <c r="I50" s="43" t="str">
        <f t="shared" si="9"/>
        <v>-</v>
      </c>
      <c r="J50" s="44" t="str">
        <f t="shared" si="10"/>
        <v>_log</v>
      </c>
      <c r="K50" s="44" t="str">
        <f t="shared" si="11"/>
        <v>TOTAL_MED_INC_INDIV_2018_log_FAC</v>
      </c>
      <c r="L50" s="12">
        <f>MATCH($K50,FAC_TOTALS_APTA!$A$2:$BM$2,)</f>
        <v>37</v>
      </c>
      <c r="M50" s="41">
        <f>IF(M42=0,0,VLOOKUP(M42,FAC_TOTALS_APTA!$A$4:$BO$120,$L50,FALSE))</f>
        <v>230259.11405805801</v>
      </c>
      <c r="N50" s="41">
        <f>IF(N42=0,0,VLOOKUP(N42,FAC_TOTALS_APTA!$A$4:$BO$120,$L50,FALSE))</f>
        <v>337439.36581493798</v>
      </c>
      <c r="O50" s="41">
        <f>IF(O42=0,0,VLOOKUP(O42,FAC_TOTALS_APTA!$A$4:$BO$120,$L50,FALSE))</f>
        <v>321041.35173251398</v>
      </c>
      <c r="P50" s="41">
        <f>IF(P42=0,0,VLOOKUP(P42,FAC_TOTALS_APTA!$A$4:$BO$120,$L50,FALSE))</f>
        <v>605336.50701314094</v>
      </c>
      <c r="Q50" s="41">
        <f>IF(Q42=0,0,VLOOKUP(Q42,FAC_TOTALS_APTA!$A$4:$BO$120,$L50,FALSE))</f>
        <v>-279555.70239437401</v>
      </c>
      <c r="R50" s="41">
        <f>IF(R42=0,0,VLOOKUP(R42,FAC_TOTALS_APTA!$A$4:$BO$120,$L50,FALSE))</f>
        <v>150053.96841226201</v>
      </c>
      <c r="S50" s="41">
        <f>IF(S42=0,0,VLOOKUP(S42,FAC_TOTALS_APTA!$A$4:$BO$120,$L50,FALSE))</f>
        <v>861223.70612919505</v>
      </c>
      <c r="T50" s="41">
        <f>IF(T42=0,0,VLOOKUP(T42,FAC_TOTALS_APTA!$A$4:$BO$120,$L50,FALSE))</f>
        <v>516407.70575846499</v>
      </c>
      <c r="U50" s="41">
        <f>IF(U42=0,0,VLOOKUP(U42,FAC_TOTALS_APTA!$A$4:$BO$120,$L50,FALSE))</f>
        <v>343634.12931393698</v>
      </c>
      <c r="V50" s="41">
        <f>IF(V42=0,0,VLOOKUP(V42,FAC_TOTALS_APTA!$A$4:$BO$120,$L50,FALSE))</f>
        <v>214655.40666033799</v>
      </c>
      <c r="W50" s="41">
        <f>IF(W42=0,0,VLOOKUP(W42,FAC_TOTALS_APTA!$A$4:$BO$120,$L50,FALSE))</f>
        <v>-445915.40455382998</v>
      </c>
      <c r="X50" s="41">
        <f>IF(X42=0,0,VLOOKUP(X42,FAC_TOTALS_APTA!$A$4:$BO$120,$L50,FALSE))</f>
        <v>-53115.071252424597</v>
      </c>
      <c r="Y50" s="41">
        <f>IF(Y42=0,0,VLOOKUP(Y42,FAC_TOTALS_APTA!$A$4:$BO$120,$L50,FALSE))</f>
        <v>-1142356.5459684599</v>
      </c>
      <c r="Z50" s="41">
        <f>IF(Z42=0,0,VLOOKUP(Z42,FAC_TOTALS_APTA!$A$4:$BO$120,$L50,FALSE))</f>
        <v>-432098.59973928099</v>
      </c>
      <c r="AA50" s="41">
        <f>IF(AA42=0,0,VLOOKUP(AA42,FAC_TOTALS_APTA!$A$4:$BO$120,$L50,FALSE))</f>
        <v>87354.455538607406</v>
      </c>
      <c r="AB50" s="41">
        <f>IF(AB42=0,0,VLOOKUP(AB42,FAC_TOTALS_APTA!$A$4:$BO$120,$L50,FALSE))</f>
        <v>-119243.456938189</v>
      </c>
      <c r="AC50" s="45">
        <f t="shared" si="12"/>
        <v>1195120.9295848964</v>
      </c>
      <c r="AD50" s="45">
        <f>AE50*G61</f>
        <v>1321776.4454479658</v>
      </c>
      <c r="AE50" s="46">
        <f>AC50/G59</f>
        <v>3.4604180717530887E-2</v>
      </c>
    </row>
    <row r="51" spans="2:31" ht="15" x14ac:dyDescent="0.2">
      <c r="B51" s="37" t="s">
        <v>120</v>
      </c>
      <c r="C51" s="40"/>
      <c r="D51" s="12" t="s">
        <v>73</v>
      </c>
      <c r="E51" s="85">
        <v>-1.38E-2</v>
      </c>
      <c r="F51" s="12">
        <f>MATCH($D51,FAC_TOTALS_APTA!$A$2:$BO$2,)</f>
        <v>18</v>
      </c>
      <c r="G51" s="47">
        <f>VLOOKUP(G42,FAC_TOTALS_APTA!$A$4:$BO$120,$F51,FALSE)</f>
        <v>0</v>
      </c>
      <c r="H51" s="47">
        <f>VLOOKUP(H42,FAC_TOTALS_APTA!$A$4:$BO$120,$F51,FALSE)</f>
        <v>6.0206635540455702</v>
      </c>
      <c r="I51" s="43" t="str">
        <f t="shared" si="9"/>
        <v>-</v>
      </c>
      <c r="J51" s="44" t="str">
        <f t="shared" si="10"/>
        <v/>
      </c>
      <c r="K51" s="44" t="str">
        <f t="shared" si="11"/>
        <v>JTW_HOME_PCT_FAC</v>
      </c>
      <c r="L51" s="12">
        <f>MATCH($K51,FAC_TOTALS_APTA!$A$2:$BM$2,)</f>
        <v>39</v>
      </c>
      <c r="M51" s="41">
        <f>IF(M42=0,0,VLOOKUP(M42,FAC_TOTALS_APTA!$A$4:$BO$120,$L51,FALSE))</f>
        <v>0</v>
      </c>
      <c r="N51" s="41">
        <f>IF(N42=0,0,VLOOKUP(N42,FAC_TOTALS_APTA!$A$4:$BO$120,$L51,FALSE))</f>
        <v>0</v>
      </c>
      <c r="O51" s="41">
        <f>IF(O42=0,0,VLOOKUP(O42,FAC_TOTALS_APTA!$A$4:$BO$120,$L51,FALSE))</f>
        <v>0</v>
      </c>
      <c r="P51" s="41">
        <f>IF(P42=0,0,VLOOKUP(P42,FAC_TOTALS_APTA!$A$4:$BO$120,$L51,FALSE))</f>
        <v>-54984.2837816631</v>
      </c>
      <c r="Q51" s="41">
        <f>IF(Q42=0,0,VLOOKUP(Q42,FAC_TOTALS_APTA!$A$4:$BO$120,$L51,FALSE))</f>
        <v>-319441.88637285802</v>
      </c>
      <c r="R51" s="41">
        <f>IF(R42=0,0,VLOOKUP(R42,FAC_TOTALS_APTA!$A$4:$BO$120,$L51,FALSE))</f>
        <v>12840.200666417801</v>
      </c>
      <c r="S51" s="41">
        <f>IF(S42=0,0,VLOOKUP(S42,FAC_TOTALS_APTA!$A$4:$BO$120,$L51,FALSE))</f>
        <v>-83873.235213057706</v>
      </c>
      <c r="T51" s="41">
        <f>IF(T42=0,0,VLOOKUP(T42,FAC_TOTALS_APTA!$A$4:$BO$120,$L51,FALSE))</f>
        <v>55189.469675414402</v>
      </c>
      <c r="U51" s="41">
        <f>IF(U42=0,0,VLOOKUP(U42,FAC_TOTALS_APTA!$A$4:$BO$120,$L51,FALSE))</f>
        <v>-86694.424692047003</v>
      </c>
      <c r="V51" s="41">
        <f>IF(V42=0,0,VLOOKUP(V42,FAC_TOTALS_APTA!$A$4:$BO$120,$L51,FALSE))</f>
        <v>-296171.62647891499</v>
      </c>
      <c r="W51" s="41">
        <f>IF(W42=0,0,VLOOKUP(W42,FAC_TOTALS_APTA!$A$4:$BO$120,$L51,FALSE))</f>
        <v>-3166.6573140742198</v>
      </c>
      <c r="X51" s="41">
        <f>IF(X42=0,0,VLOOKUP(X42,FAC_TOTALS_APTA!$A$4:$BO$120,$L51,FALSE))</f>
        <v>-83923.672230015596</v>
      </c>
      <c r="Y51" s="41">
        <f>IF(Y42=0,0,VLOOKUP(Y42,FAC_TOTALS_APTA!$A$4:$BO$120,$L51,FALSE))</f>
        <v>-222846.22422275</v>
      </c>
      <c r="Z51" s="41">
        <f>IF(Z42=0,0,VLOOKUP(Z42,FAC_TOTALS_APTA!$A$4:$BO$120,$L51,FALSE))</f>
        <v>-783771.823062054</v>
      </c>
      <c r="AA51" s="41">
        <f>IF(AA42=0,0,VLOOKUP(AA42,FAC_TOTALS_APTA!$A$4:$BO$120,$L51,FALSE))</f>
        <v>-378382.85293983901</v>
      </c>
      <c r="AB51" s="41">
        <f>IF(AB42=0,0,VLOOKUP(AB42,FAC_TOTALS_APTA!$A$4:$BO$120,$L51,FALSE))</f>
        <v>-469989.15470700897</v>
      </c>
      <c r="AC51" s="45">
        <f t="shared" si="12"/>
        <v>-2715216.1706724507</v>
      </c>
      <c r="AD51" s="45">
        <f>AE51*G61</f>
        <v>-3002967.055342936</v>
      </c>
      <c r="AE51" s="46">
        <f>AC51/G59</f>
        <v>-7.8617844212423099E-2</v>
      </c>
    </row>
    <row r="52" spans="2:31" ht="15" x14ac:dyDescent="0.2">
      <c r="B52" s="37" t="s">
        <v>121</v>
      </c>
      <c r="C52" s="40"/>
      <c r="D52" s="12" t="s">
        <v>74</v>
      </c>
      <c r="E52" s="85">
        <v>-0.17100000000000001</v>
      </c>
      <c r="F52" s="12">
        <f>MATCH($D52,FAC_TOTALS_APTA!$A$2:$BO$2,)</f>
        <v>19</v>
      </c>
      <c r="G52" s="47">
        <f>VLOOKUP(G42,FAC_TOTALS_APTA!$A$4:$BO$120,$F52,FALSE)</f>
        <v>0</v>
      </c>
      <c r="H52" s="47">
        <f>VLOOKUP(H42,FAC_TOTALS_APTA!$A$4:$BO$120,$F52,FALSE)</f>
        <v>0</v>
      </c>
      <c r="I52" s="43" t="str">
        <f t="shared" si="9"/>
        <v>-</v>
      </c>
      <c r="J52" s="44" t="str">
        <f t="shared" si="10"/>
        <v/>
      </c>
      <c r="K52" s="44" t="str">
        <f t="shared" si="11"/>
        <v>YEARS_SINCE_TNC_BUS_FAC</v>
      </c>
      <c r="L52" s="12">
        <f>MATCH($K52,FAC_TOTALS_APTA!$A$2:$BM$2,)</f>
        <v>41</v>
      </c>
      <c r="M52" s="41">
        <f>IF(M42=0,0,VLOOKUP(M42,FAC_TOTALS_APTA!$A$4:$BO$120,$L52,FALSE))</f>
        <v>0</v>
      </c>
      <c r="N52" s="41">
        <f>IF(N42=0,0,VLOOKUP(N42,FAC_TOTALS_APTA!$A$4:$BO$120,$L52,FALSE))</f>
        <v>0</v>
      </c>
      <c r="O52" s="41">
        <f>IF(O42=0,0,VLOOKUP(O42,FAC_TOTALS_APTA!$A$4:$BO$120,$L52,FALSE))</f>
        <v>0</v>
      </c>
      <c r="P52" s="41">
        <f>IF(P42=0,0,VLOOKUP(P42,FAC_TOTALS_APTA!$A$4:$BO$120,$L52,FALSE))</f>
        <v>0</v>
      </c>
      <c r="Q52" s="41">
        <f>IF(Q42=0,0,VLOOKUP(Q42,FAC_TOTALS_APTA!$A$4:$BO$120,$L52,FALSE))</f>
        <v>0</v>
      </c>
      <c r="R52" s="41">
        <f>IF(R42=0,0,VLOOKUP(R42,FAC_TOTALS_APTA!$A$4:$BO$120,$L52,FALSE))</f>
        <v>0</v>
      </c>
      <c r="S52" s="41">
        <f>IF(S42=0,0,VLOOKUP(S42,FAC_TOTALS_APTA!$A$4:$BO$120,$L52,FALSE))</f>
        <v>0</v>
      </c>
      <c r="T52" s="41">
        <f>IF(T42=0,0,VLOOKUP(T42,FAC_TOTALS_APTA!$A$4:$BO$120,$L52,FALSE))</f>
        <v>0</v>
      </c>
      <c r="U52" s="41">
        <f>IF(U42=0,0,VLOOKUP(U42,FAC_TOTALS_APTA!$A$4:$BO$120,$L52,FALSE))</f>
        <v>0</v>
      </c>
      <c r="V52" s="41">
        <f>IF(V42=0,0,VLOOKUP(V42,FAC_TOTALS_APTA!$A$4:$BO$120,$L52,FALSE))</f>
        <v>0</v>
      </c>
      <c r="W52" s="41">
        <f>IF(W42=0,0,VLOOKUP(W42,FAC_TOTALS_APTA!$A$4:$BO$120,$L52,FALSE))</f>
        <v>0</v>
      </c>
      <c r="X52" s="41">
        <f>IF(X42=0,0,VLOOKUP(X42,FAC_TOTALS_APTA!$A$4:$BO$120,$L52,FALSE))</f>
        <v>0</v>
      </c>
      <c r="Y52" s="41">
        <f>IF(Y42=0,0,VLOOKUP(Y42,FAC_TOTALS_APTA!$A$4:$BO$120,$L52,FALSE))</f>
        <v>0</v>
      </c>
      <c r="Z52" s="41">
        <f>IF(Z42=0,0,VLOOKUP(Z42,FAC_TOTALS_APTA!$A$4:$BO$120,$L52,FALSE))</f>
        <v>0</v>
      </c>
      <c r="AA52" s="41">
        <f>IF(AA42=0,0,VLOOKUP(AA42,FAC_TOTALS_APTA!$A$4:$BO$120,$L52,FALSE))</f>
        <v>0</v>
      </c>
      <c r="AB52" s="41">
        <f>IF(AB42=0,0,VLOOKUP(AB42,FAC_TOTALS_APTA!$A$4:$BO$120,$L52,FALSE))</f>
        <v>0</v>
      </c>
      <c r="AC52" s="45">
        <f t="shared" si="12"/>
        <v>0</v>
      </c>
      <c r="AD52" s="45">
        <f>AE52*G61</f>
        <v>0</v>
      </c>
      <c r="AE52" s="46">
        <f>AC52/G59</f>
        <v>0</v>
      </c>
    </row>
    <row r="53" spans="2:31" ht="15.75" customHeight="1" x14ac:dyDescent="0.2">
      <c r="B53" s="37" t="s">
        <v>121</v>
      </c>
      <c r="C53" s="40"/>
      <c r="D53" s="12" t="s">
        <v>75</v>
      </c>
      <c r="E53" s="85">
        <v>-9.9000000000000008E-3</v>
      </c>
      <c r="F53" s="12">
        <f>MATCH($D53,FAC_TOTALS_APTA!$A$2:$BO$2,)</f>
        <v>20</v>
      </c>
      <c r="G53" s="47">
        <f>VLOOKUP(G42,FAC_TOTALS_APTA!$A$4:$BO$120,$F53,FALSE)</f>
        <v>0</v>
      </c>
      <c r="H53" s="47">
        <f>VLOOKUP(H42,FAC_TOTALS_APTA!$A$4:$BO$120,$F53,FALSE)</f>
        <v>4.1415788675975396</v>
      </c>
      <c r="I53" s="43" t="str">
        <f t="shared" si="9"/>
        <v>-</v>
      </c>
      <c r="J53" s="44" t="str">
        <f t="shared" si="10"/>
        <v/>
      </c>
      <c r="K53" s="44" t="str">
        <f t="shared" si="11"/>
        <v>YEARS_SINCE_TNC_RAIL_FAC</v>
      </c>
      <c r="L53" s="12">
        <f>MATCH($K53,FAC_TOTALS_APTA!$A$2:$BM$2,)</f>
        <v>43</v>
      </c>
      <c r="M53" s="41">
        <f>IF(M42=0,0,VLOOKUP(M42,FAC_TOTALS_APTA!$A$4:$BO$120,$L53,FALSE))</f>
        <v>0</v>
      </c>
      <c r="N53" s="41">
        <f>IF(N42=0,0,VLOOKUP(N42,FAC_TOTALS_APTA!$A$4:$BO$120,$L53,FALSE))</f>
        <v>0</v>
      </c>
      <c r="O53" s="41">
        <f>IF(O42=0,0,VLOOKUP(O42,FAC_TOTALS_APTA!$A$4:$BO$120,$L53,FALSE))</f>
        <v>0</v>
      </c>
      <c r="P53" s="41">
        <f>IF(P42=0,0,VLOOKUP(P42,FAC_TOTALS_APTA!$A$4:$BO$120,$L53,FALSE))</f>
        <v>0</v>
      </c>
      <c r="Q53" s="41">
        <f>IF(Q42=0,0,VLOOKUP(Q42,FAC_TOTALS_APTA!$A$4:$BO$120,$L53,FALSE))</f>
        <v>0</v>
      </c>
      <c r="R53" s="41">
        <f>IF(R42=0,0,VLOOKUP(R42,FAC_TOTALS_APTA!$A$4:$BO$120,$L53,FALSE))</f>
        <v>0</v>
      </c>
      <c r="S53" s="41">
        <f>IF(S42=0,0,VLOOKUP(S42,FAC_TOTALS_APTA!$A$4:$BO$120,$L53,FALSE))</f>
        <v>0</v>
      </c>
      <c r="T53" s="41">
        <f>IF(T42=0,0,VLOOKUP(T42,FAC_TOTALS_APTA!$A$4:$BO$120,$L53,FALSE))</f>
        <v>0</v>
      </c>
      <c r="U53" s="41">
        <f>IF(U42=0,0,VLOOKUP(U42,FAC_TOTALS_APTA!$A$4:$BO$120,$L53,FALSE))</f>
        <v>0</v>
      </c>
      <c r="V53" s="41">
        <f>IF(V42=0,0,VLOOKUP(V42,FAC_TOTALS_APTA!$A$4:$BO$120,$L53,FALSE))</f>
        <v>0</v>
      </c>
      <c r="W53" s="41">
        <f>IF(W42=0,0,VLOOKUP(W42,FAC_TOTALS_APTA!$A$4:$BO$120,$L53,FALSE))</f>
        <v>0</v>
      </c>
      <c r="X53" s="41">
        <f>IF(X42=0,0,VLOOKUP(X42,FAC_TOTALS_APTA!$A$4:$BO$120,$L53,FALSE))</f>
        <v>-196747.34840746</v>
      </c>
      <c r="Y53" s="41">
        <f>IF(Y42=0,0,VLOOKUP(Y42,FAC_TOTALS_APTA!$A$4:$BO$120,$L53,FALSE))</f>
        <v>-780249.87960866001</v>
      </c>
      <c r="Z53" s="41">
        <f>IF(Z42=0,0,VLOOKUP(Z42,FAC_TOTALS_APTA!$A$4:$BO$120,$L53,FALSE))</f>
        <v>-854845.34609628096</v>
      </c>
      <c r="AA53" s="41">
        <f>IF(AA42=0,0,VLOOKUP(AA42,FAC_TOTALS_APTA!$A$4:$BO$120,$L53,FALSE))</f>
        <v>-839944.04607246502</v>
      </c>
      <c r="AB53" s="41">
        <f>IF(AB42=0,0,VLOOKUP(AB42,FAC_TOTALS_APTA!$A$4:$BO$120,$L53,FALSE))</f>
        <v>-817336.31061772001</v>
      </c>
      <c r="AC53" s="45">
        <f t="shared" si="12"/>
        <v>-3489122.9308025856</v>
      </c>
      <c r="AD53" s="45">
        <f>AE53*G61</f>
        <v>-3858890.2520593205</v>
      </c>
      <c r="AE53" s="46">
        <f>AC53/G59</f>
        <v>-0.1010259610172754</v>
      </c>
    </row>
    <row r="54" spans="2:31" ht="15" x14ac:dyDescent="0.2">
      <c r="B54" s="37" t="s">
        <v>122</v>
      </c>
      <c r="C54" s="40"/>
      <c r="D54" s="12" t="s">
        <v>109</v>
      </c>
      <c r="E54" s="85">
        <v>2.1659999999999999E-5</v>
      </c>
      <c r="F54" s="12">
        <f>MATCH($D54,FAC_TOTALS_APTA!$A$2:$BO$2,)</f>
        <v>21</v>
      </c>
      <c r="G54" s="47">
        <f>VLOOKUP(G42,FAC_TOTALS_APTA!$A$4:$BO$120,$F54,FALSE)</f>
        <v>0</v>
      </c>
      <c r="H54" s="47">
        <f>VLOOKUP(H42,FAC_TOTALS_APTA!$A$4:$BO$120,$F54,FALSE)</f>
        <v>0.85024579730423799</v>
      </c>
      <c r="I54" s="43" t="str">
        <f t="shared" si="9"/>
        <v>-</v>
      </c>
      <c r="J54" s="44" t="str">
        <f t="shared" si="10"/>
        <v/>
      </c>
      <c r="K54" s="44" t="str">
        <f t="shared" si="11"/>
        <v>BIKE_SHARE_FAC</v>
      </c>
      <c r="L54" s="12">
        <f>MATCH($K54,FAC_TOTALS_APTA!$A$2:$BM$2,)</f>
        <v>45</v>
      </c>
      <c r="M54" s="41">
        <f>IF(M42=0,0,VLOOKUP(M42,FAC_TOTALS_APTA!$A$4:$BO$120,$L54,FALSE))</f>
        <v>0</v>
      </c>
      <c r="N54" s="41">
        <f>IF(N42=0,0,VLOOKUP(N42,FAC_TOTALS_APTA!$A$4:$BO$120,$L54,FALSE))</f>
        <v>0</v>
      </c>
      <c r="O54" s="41">
        <f>IF(O42=0,0,VLOOKUP(O42,FAC_TOTALS_APTA!$A$4:$BO$120,$L54,FALSE))</f>
        <v>0</v>
      </c>
      <c r="P54" s="41">
        <f>IF(P42=0,0,VLOOKUP(P42,FAC_TOTALS_APTA!$A$4:$BO$120,$L54,FALSE))</f>
        <v>0</v>
      </c>
      <c r="Q54" s="41">
        <f>IF(Q42=0,0,VLOOKUP(Q42,FAC_TOTALS_APTA!$A$4:$BO$120,$L54,FALSE))</f>
        <v>0</v>
      </c>
      <c r="R54" s="41">
        <f>IF(R42=0,0,VLOOKUP(R42,FAC_TOTALS_APTA!$A$4:$BO$120,$L54,FALSE))</f>
        <v>0</v>
      </c>
      <c r="S54" s="41">
        <f>IF(S42=0,0,VLOOKUP(S42,FAC_TOTALS_APTA!$A$4:$BO$120,$L54,FALSE))</f>
        <v>0</v>
      </c>
      <c r="T54" s="41">
        <f>IF(T42=0,0,VLOOKUP(T42,FAC_TOTALS_APTA!$A$4:$BO$120,$L54,FALSE))</f>
        <v>0</v>
      </c>
      <c r="U54" s="41">
        <f>IF(U42=0,0,VLOOKUP(U42,FAC_TOTALS_APTA!$A$4:$BO$120,$L54,FALSE))</f>
        <v>0</v>
      </c>
      <c r="V54" s="41">
        <f>IF(V42=0,0,VLOOKUP(V42,FAC_TOTALS_APTA!$A$4:$BO$120,$L54,FALSE))</f>
        <v>93.537616547128806</v>
      </c>
      <c r="W54" s="41">
        <f>IF(W42=0,0,VLOOKUP(W42,FAC_TOTALS_APTA!$A$4:$BO$120,$L54,FALSE))</f>
        <v>420.24181110934501</v>
      </c>
      <c r="X54" s="41">
        <f>IF(X42=0,0,VLOOKUP(X42,FAC_TOTALS_APTA!$A$4:$BO$120,$L54,FALSE))</f>
        <v>6.42638252417039</v>
      </c>
      <c r="Y54" s="41">
        <f>IF(Y42=0,0,VLOOKUP(Y42,FAC_TOTALS_APTA!$A$4:$BO$120,$L54,FALSE))</f>
        <v>219.09552731444501</v>
      </c>
      <c r="Z54" s="41">
        <f>IF(Z42=0,0,VLOOKUP(Z42,FAC_TOTALS_APTA!$A$4:$BO$120,$L54,FALSE))</f>
        <v>165.07991858467801</v>
      </c>
      <c r="AA54" s="41">
        <f>IF(AA42=0,0,VLOOKUP(AA42,FAC_TOTALS_APTA!$A$4:$BO$120,$L54,FALSE))</f>
        <v>194.39551417871701</v>
      </c>
      <c r="AB54" s="41">
        <f>IF(AB42=0,0,VLOOKUP(AB42,FAC_TOTALS_APTA!$A$4:$BO$120,$L54,FALSE))</f>
        <v>47.043849075037002</v>
      </c>
      <c r="AC54" s="45">
        <f t="shared" si="12"/>
        <v>1145.8206193335213</v>
      </c>
      <c r="AD54" s="45">
        <f>AE54*G61</f>
        <v>1267.2514285811135</v>
      </c>
      <c r="AE54" s="46">
        <f>AC54/G59</f>
        <v>3.3176712749112432E-5</v>
      </c>
    </row>
    <row r="55" spans="2:31" ht="15" x14ac:dyDescent="0.2">
      <c r="B55" s="16" t="s">
        <v>123</v>
      </c>
      <c r="C55" s="39"/>
      <c r="D55" s="13" t="s">
        <v>110</v>
      </c>
      <c r="E55" s="86">
        <v>-3.6900000000000002E-2</v>
      </c>
      <c r="F55" s="13">
        <f>MATCH($D55,FAC_TOTALS_APTA!$A$2:$BO$2,)</f>
        <v>22</v>
      </c>
      <c r="G55" s="50">
        <f>VLOOKUP(G42,FAC_TOTALS_APTA!$A$4:$BO$120,$F55,FALSE)</f>
        <v>0</v>
      </c>
      <c r="H55" s="50">
        <f>VLOOKUP(H42,FAC_TOTALS_APTA!$A$4:$BO$120,$F55,FALSE)</f>
        <v>0.56463895337973202</v>
      </c>
      <c r="I55" s="51" t="str">
        <f t="shared" si="9"/>
        <v>-</v>
      </c>
      <c r="J55" s="52" t="str">
        <f t="shared" si="10"/>
        <v/>
      </c>
      <c r="K55" s="52" t="str">
        <f t="shared" si="11"/>
        <v>scooter_flag_FAC</v>
      </c>
      <c r="L55" s="13">
        <f>MATCH($K55,FAC_TOTALS_APTA!$A$2:$BM$2,)</f>
        <v>47</v>
      </c>
      <c r="M55" s="53">
        <f>IF(M42=0,0,VLOOKUP(M42,FAC_TOTALS_APTA!$A$4:$BO$120,$L55,FALSE))</f>
        <v>0</v>
      </c>
      <c r="N55" s="53">
        <f>IF(N42=0,0,VLOOKUP(N42,FAC_TOTALS_APTA!$A$4:$BO$120,$L55,FALSE))</f>
        <v>0</v>
      </c>
      <c r="O55" s="53">
        <f>IF(O42=0,0,VLOOKUP(O42,FAC_TOTALS_APTA!$A$4:$BO$120,$L55,FALSE))</f>
        <v>0</v>
      </c>
      <c r="P55" s="53">
        <f>IF(P42=0,0,VLOOKUP(P42,FAC_TOTALS_APTA!$A$4:$BO$120,$L55,FALSE))</f>
        <v>0</v>
      </c>
      <c r="Q55" s="53">
        <f>IF(Q42=0,0,VLOOKUP(Q42,FAC_TOTALS_APTA!$A$4:$BO$120,$L55,FALSE))</f>
        <v>0</v>
      </c>
      <c r="R55" s="53">
        <f>IF(R42=0,0,VLOOKUP(R42,FAC_TOTALS_APTA!$A$4:$BO$120,$L55,FALSE))</f>
        <v>0</v>
      </c>
      <c r="S55" s="53">
        <f>IF(S42=0,0,VLOOKUP(S42,FAC_TOTALS_APTA!$A$4:$BO$120,$L55,FALSE))</f>
        <v>0</v>
      </c>
      <c r="T55" s="53">
        <f>IF(T42=0,0,VLOOKUP(T42,FAC_TOTALS_APTA!$A$4:$BO$120,$L55,FALSE))</f>
        <v>0</v>
      </c>
      <c r="U55" s="53">
        <f>IF(U42=0,0,VLOOKUP(U42,FAC_TOTALS_APTA!$A$4:$BO$120,$L55,FALSE))</f>
        <v>0</v>
      </c>
      <c r="V55" s="53">
        <f>IF(V42=0,0,VLOOKUP(V42,FAC_TOTALS_APTA!$A$4:$BO$120,$L55,FALSE))</f>
        <v>0</v>
      </c>
      <c r="W55" s="53">
        <f>IF(W42=0,0,VLOOKUP(W42,FAC_TOTALS_APTA!$A$4:$BO$120,$L55,FALSE))</f>
        <v>0</v>
      </c>
      <c r="X55" s="53">
        <f>IF(X42=0,0,VLOOKUP(X42,FAC_TOTALS_APTA!$A$4:$BO$120,$L55,FALSE))</f>
        <v>0</v>
      </c>
      <c r="Y55" s="53">
        <f>IF(Y42=0,0,VLOOKUP(Y42,FAC_TOTALS_APTA!$A$4:$BO$120,$L55,FALSE))</f>
        <v>0</v>
      </c>
      <c r="Z55" s="53">
        <f>IF(Z42=0,0,VLOOKUP(Z42,FAC_TOTALS_APTA!$A$4:$BO$120,$L55,FALSE))</f>
        <v>0</v>
      </c>
      <c r="AA55" s="53">
        <f>IF(AA42=0,0,VLOOKUP(AA42,FAC_TOTALS_APTA!$A$4:$BO$120,$L55,FALSE))</f>
        <v>0</v>
      </c>
      <c r="AB55" s="53">
        <f>IF(AB42=0,0,VLOOKUP(AB42,FAC_TOTALS_APTA!$A$4:$BO$120,$L55,FALSE))</f>
        <v>-1705550.50776245</v>
      </c>
      <c r="AC55" s="54">
        <f t="shared" si="12"/>
        <v>-1705550.50776245</v>
      </c>
      <c r="AD55" s="54">
        <f>AE55*G61</f>
        <v>-1886299.8980908436</v>
      </c>
      <c r="AE55" s="55">
        <f>AC55/G59</f>
        <v>-4.9383436046080816E-2</v>
      </c>
    </row>
    <row r="56" spans="2:31" ht="15" x14ac:dyDescent="0.2">
      <c r="B56" s="56" t="s">
        <v>131</v>
      </c>
      <c r="C56" s="57"/>
      <c r="D56" s="56" t="s">
        <v>118</v>
      </c>
      <c r="E56" s="58"/>
      <c r="F56" s="59"/>
      <c r="G56" s="60"/>
      <c r="H56" s="60"/>
      <c r="I56" s="61"/>
      <c r="J56" s="62"/>
      <c r="K56" s="62" t="str">
        <f t="shared" ref="K56" si="13">CONCATENATE(D56,J56,"_FAC")</f>
        <v>New_Reporter_FAC</v>
      </c>
      <c r="L56" s="59">
        <f>MATCH($K56,FAC_TOTALS_APTA!$A$2:$BM$2,)</f>
        <v>58</v>
      </c>
      <c r="M56" s="60">
        <f>IF(M42=0,0,VLOOKUP(M42,FAC_TOTALS_APTA!$A$4:$BO$120,$L56,FALSE))</f>
        <v>9669599.9999999795</v>
      </c>
      <c r="N56" s="60">
        <f>IF(N42=0,0,VLOOKUP(N42,FAC_TOTALS_APTA!$A$4:$BO$120,$L56,FALSE))</f>
        <v>0</v>
      </c>
      <c r="O56" s="60">
        <f>IF(O42=0,0,VLOOKUP(O42,FAC_TOTALS_APTA!$A$4:$BO$120,$L56,FALSE))</f>
        <v>0</v>
      </c>
      <c r="P56" s="60">
        <f>IF(P42=0,0,VLOOKUP(P42,FAC_TOTALS_APTA!$A$4:$BO$120,$L56,FALSE))</f>
        <v>0</v>
      </c>
      <c r="Q56" s="60">
        <f>IF(Q42=0,0,VLOOKUP(Q42,FAC_TOTALS_APTA!$A$4:$BO$120,$L56,FALSE))</f>
        <v>752285.99999999895</v>
      </c>
      <c r="R56" s="60">
        <f>IF(R42=0,0,VLOOKUP(R42,FAC_TOTALS_APTA!$A$4:$BO$120,$L56,FALSE))</f>
        <v>4486638.5929999901</v>
      </c>
      <c r="S56" s="60">
        <f>IF(S42=0,0,VLOOKUP(S42,FAC_TOTALS_APTA!$A$4:$BO$120,$L56,FALSE))</f>
        <v>1351087</v>
      </c>
      <c r="T56" s="60">
        <f>IF(T42=0,0,VLOOKUP(T42,FAC_TOTALS_APTA!$A$4:$BO$120,$L56,FALSE))</f>
        <v>0</v>
      </c>
      <c r="U56" s="60">
        <f>IF(U42=0,0,VLOOKUP(U42,FAC_TOTALS_APTA!$A$4:$BO$120,$L56,FALSE))</f>
        <v>0</v>
      </c>
      <c r="V56" s="60">
        <f>IF(V42=0,0,VLOOKUP(V42,FAC_TOTALS_APTA!$A$4:$BO$120,$L56,FALSE))</f>
        <v>11473472.097999901</v>
      </c>
      <c r="W56" s="60">
        <f>IF(W42=0,0,VLOOKUP(W42,FAC_TOTALS_APTA!$A$4:$BO$120,$L56,FALSE))</f>
        <v>0</v>
      </c>
      <c r="X56" s="60">
        <f>IF(X42=0,0,VLOOKUP(X42,FAC_TOTALS_APTA!$A$4:$BO$120,$L56,FALSE))</f>
        <v>616410.99999999895</v>
      </c>
      <c r="Y56" s="60">
        <f>IF(Y42=0,0,VLOOKUP(Y42,FAC_TOTALS_APTA!$A$4:$BO$120,$L56,FALSE))</f>
        <v>983055.15419999999</v>
      </c>
      <c r="Z56" s="60">
        <f>IF(Z42=0,0,VLOOKUP(Z42,FAC_TOTALS_APTA!$A$4:$BO$120,$L56,FALSE))</f>
        <v>0</v>
      </c>
      <c r="AA56" s="60">
        <f>IF(AA42=0,0,VLOOKUP(AA42,FAC_TOTALS_APTA!$A$4:$BO$120,$L56,FALSE))</f>
        <v>0</v>
      </c>
      <c r="AB56" s="60">
        <f>IF(AB42=0,0,VLOOKUP(AB42,FAC_TOTALS_APTA!$A$4:$BO$120,$L56,FALSE))</f>
        <v>0</v>
      </c>
      <c r="AC56" s="63">
        <f>SUM(M56:AB56)</f>
        <v>29332549.845199868</v>
      </c>
      <c r="AD56" s="63">
        <f>AC56</f>
        <v>29332549.845199868</v>
      </c>
      <c r="AE56" s="64">
        <f>AC56/G61</f>
        <v>0.76792778328355937</v>
      </c>
    </row>
    <row r="57" spans="2:31" ht="15.75" customHeight="1" x14ac:dyDescent="0.2">
      <c r="B57" s="37"/>
      <c r="C57" s="12"/>
      <c r="D57" s="12"/>
      <c r="E57" s="12"/>
      <c r="F57" s="12"/>
      <c r="G57" s="12"/>
      <c r="H57" s="12"/>
      <c r="I57" s="6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45"/>
      <c r="AE57" s="12"/>
    </row>
    <row r="58" spans="2:31" ht="15" x14ac:dyDescent="0.2">
      <c r="B58" s="37" t="s">
        <v>67</v>
      </c>
      <c r="C58" s="40"/>
      <c r="D58" s="12"/>
      <c r="E58" s="42"/>
      <c r="F58" s="12"/>
      <c r="G58" s="41"/>
      <c r="H58" s="41"/>
      <c r="I58" s="43"/>
      <c r="J58" s="44"/>
      <c r="K58" s="52"/>
      <c r="L58" s="13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5">
        <f>SUM(AC44:AC56)</f>
        <v>66190450.187899627</v>
      </c>
      <c r="AD58" s="45">
        <f>SUM(AD44:AD56)</f>
        <v>70096545.601319999</v>
      </c>
      <c r="AE58" s="46">
        <f>AC58/G61</f>
        <v>1.7328696603460343</v>
      </c>
    </row>
    <row r="59" spans="2:31" ht="15.75" customHeight="1" x14ac:dyDescent="0.2">
      <c r="B59" s="14" t="s">
        <v>34</v>
      </c>
      <c r="C59" s="66"/>
      <c r="D59" s="15" t="s">
        <v>7</v>
      </c>
      <c r="E59" s="67"/>
      <c r="F59" s="15">
        <f>MATCH($D59,FAC_TOTALS_APTA!$A$2:$BM$2,)</f>
        <v>9</v>
      </c>
      <c r="G59" s="68">
        <f>VLOOKUP(G42,FAC_TOTALS_APTA!$A$4:$BO$120,$F59,FALSE)</f>
        <v>34536894.236580901</v>
      </c>
      <c r="H59" s="68">
        <f>VLOOKUP(H42,FAC_TOTALS_APTA!$A$4:$BM$120,$F59,FALSE)</f>
        <v>95366569.848984793</v>
      </c>
      <c r="I59" s="69">
        <f t="shared" ref="I59" si="14">H59/G59-1</f>
        <v>1.7612954771125344</v>
      </c>
      <c r="J59" s="70"/>
      <c r="K59" s="52"/>
      <c r="L59" s="13"/>
      <c r="M59" s="71">
        <f t="shared" ref="M59:AB59" si="15">SUM(M44:M49)</f>
        <v>846392.46152938972</v>
      </c>
      <c r="N59" s="71">
        <f t="shared" si="15"/>
        <v>2698912.0665740082</v>
      </c>
      <c r="O59" s="71">
        <f t="shared" si="15"/>
        <v>4246181.4403941277</v>
      </c>
      <c r="P59" s="71">
        <f t="shared" si="15"/>
        <v>4365983.4847290646</v>
      </c>
      <c r="Q59" s="71">
        <f t="shared" si="15"/>
        <v>4011668.1701554148</v>
      </c>
      <c r="R59" s="71">
        <f t="shared" si="15"/>
        <v>7654903.3008617004</v>
      </c>
      <c r="S59" s="71">
        <f t="shared" si="15"/>
        <v>-6895507.5744077526</v>
      </c>
      <c r="T59" s="71">
        <f t="shared" si="15"/>
        <v>951599.44525177462</v>
      </c>
      <c r="U59" s="71">
        <f t="shared" si="15"/>
        <v>6910273.8067950634</v>
      </c>
      <c r="V59" s="71">
        <f t="shared" si="15"/>
        <v>5788707.3905731551</v>
      </c>
      <c r="W59" s="71">
        <f t="shared" si="15"/>
        <v>7516004.9188500103</v>
      </c>
      <c r="X59" s="71">
        <f t="shared" si="15"/>
        <v>1454782.5475510603</v>
      </c>
      <c r="Y59" s="71">
        <f t="shared" si="15"/>
        <v>-3749816.8533011284</v>
      </c>
      <c r="Z59" s="71">
        <f t="shared" si="15"/>
        <v>1359591.5891830039</v>
      </c>
      <c r="AA59" s="71">
        <f t="shared" si="15"/>
        <v>1720792.7545907442</v>
      </c>
      <c r="AB59" s="71">
        <f t="shared" si="15"/>
        <v>4691054.2524033794</v>
      </c>
      <c r="AC59" s="72"/>
      <c r="AD59" s="72"/>
      <c r="AE59" s="73"/>
    </row>
    <row r="60" spans="2:31" ht="15" x14ac:dyDescent="0.2">
      <c r="B60" s="16" t="s">
        <v>71</v>
      </c>
      <c r="C60" s="39"/>
      <c r="D60" s="13"/>
      <c r="E60" s="49"/>
      <c r="F60" s="13"/>
      <c r="G60" s="53"/>
      <c r="H60" s="53"/>
      <c r="I60" s="51"/>
      <c r="J60" s="52"/>
      <c r="K60" s="52"/>
      <c r="L60" s="13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54">
        <f>AC61-AC58</f>
        <v>-22250993.730899632</v>
      </c>
      <c r="AD60" s="54"/>
      <c r="AE60" s="55">
        <f>AE61-AE58</f>
        <v>-0.5825322510931441</v>
      </c>
    </row>
    <row r="61" spans="2:31" ht="16" thickBot="1" x14ac:dyDescent="0.25">
      <c r="B61" s="17" t="s">
        <v>127</v>
      </c>
      <c r="C61" s="35"/>
      <c r="D61" s="35" t="s">
        <v>5</v>
      </c>
      <c r="E61" s="35"/>
      <c r="F61" s="35">
        <f>MATCH($D61,FAC_TOTALS_APTA!$A$2:$BM$2,)</f>
        <v>7</v>
      </c>
      <c r="G61" s="75">
        <f>VLOOKUP(G42,FAC_TOTALS_APTA!$A$4:$BM$120,$F61,FALSE)</f>
        <v>38197016.026399903</v>
      </c>
      <c r="H61" s="75">
        <f>VLOOKUP(H42,FAC_TOTALS_APTA!$A$4:$BM$120,$F61,FALSE)</f>
        <v>82136472.483399898</v>
      </c>
      <c r="I61" s="76">
        <f t="shared" ref="I61" si="16">H61/G61-1</f>
        <v>1.1503374092528902</v>
      </c>
      <c r="J61" s="77"/>
      <c r="K61" s="7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78">
        <f>H61-G61</f>
        <v>43939456.456999995</v>
      </c>
      <c r="AD61" s="78"/>
      <c r="AE61" s="79">
        <f>I61</f>
        <v>1.1503374092528902</v>
      </c>
    </row>
    <row r="62" spans="2:31" ht="17" thickTop="1" thickBot="1" x14ac:dyDescent="0.25">
      <c r="B62" s="145" t="s">
        <v>134</v>
      </c>
      <c r="C62" s="146"/>
      <c r="D62" s="146"/>
      <c r="E62" s="147"/>
      <c r="F62" s="146"/>
      <c r="G62" s="148"/>
      <c r="H62" s="148"/>
      <c r="I62" s="149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50">
        <f>AE61</f>
        <v>1.1503374092528902</v>
      </c>
    </row>
    <row r="63" spans="2:31" ht="15" thickTop="1" x14ac:dyDescent="0.2"/>
    <row r="65" spans="2:31" ht="15" x14ac:dyDescent="0.2">
      <c r="B65" s="87" t="s">
        <v>65</v>
      </c>
      <c r="C65" s="88"/>
      <c r="D65" s="88"/>
      <c r="E65" s="88"/>
      <c r="F65" s="88"/>
      <c r="G65" s="88"/>
      <c r="H65" s="88"/>
      <c r="I65" s="89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</row>
    <row r="66" spans="2:31" ht="15" x14ac:dyDescent="0.2">
      <c r="B66" s="90" t="s">
        <v>25</v>
      </c>
      <c r="C66" s="91" t="s">
        <v>26</v>
      </c>
      <c r="D66" s="92"/>
      <c r="E66" s="92"/>
      <c r="F66" s="92"/>
      <c r="G66" s="92"/>
      <c r="H66" s="92"/>
      <c r="I66" s="93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</row>
    <row r="67" spans="2:31" x14ac:dyDescent="0.2">
      <c r="B67" s="90"/>
      <c r="C67" s="91"/>
      <c r="D67" s="92"/>
      <c r="E67" s="92"/>
      <c r="F67" s="92"/>
      <c r="G67" s="92"/>
      <c r="H67" s="92"/>
      <c r="I67" s="93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</row>
    <row r="68" spans="2:31" ht="15" x14ac:dyDescent="0.2">
      <c r="B68" s="94" t="s">
        <v>24</v>
      </c>
      <c r="C68" s="95">
        <v>1</v>
      </c>
      <c r="D68" s="92"/>
      <c r="E68" s="92"/>
      <c r="F68" s="92"/>
      <c r="G68" s="92"/>
      <c r="H68" s="92"/>
      <c r="I68" s="93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</row>
    <row r="69" spans="2:31" ht="16" thickBot="1" x14ac:dyDescent="0.25">
      <c r="B69" s="96" t="s">
        <v>100</v>
      </c>
      <c r="C69" s="97">
        <v>3</v>
      </c>
      <c r="D69" s="98"/>
      <c r="E69" s="98"/>
      <c r="F69" s="98"/>
      <c r="G69" s="98"/>
      <c r="H69" s="98"/>
      <c r="I69" s="99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</row>
    <row r="70" spans="2:31" ht="15" thickTop="1" x14ac:dyDescent="0.2">
      <c r="B70" s="90"/>
      <c r="C70" s="92"/>
      <c r="D70" s="92"/>
      <c r="E70" s="92"/>
      <c r="F70" s="92"/>
      <c r="G70" s="172" t="s">
        <v>128</v>
      </c>
      <c r="H70" s="172"/>
      <c r="I70" s="172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172" t="s">
        <v>135</v>
      </c>
      <c r="AD70" s="172"/>
      <c r="AE70" s="172"/>
    </row>
    <row r="71" spans="2:31" ht="15" x14ac:dyDescent="0.2">
      <c r="B71" s="100" t="s">
        <v>28</v>
      </c>
      <c r="C71" s="101" t="s">
        <v>29</v>
      </c>
      <c r="D71" s="102" t="s">
        <v>30</v>
      </c>
      <c r="E71" s="102" t="s">
        <v>66</v>
      </c>
      <c r="F71" s="102"/>
      <c r="G71" s="101">
        <f>$C$1</f>
        <v>2002</v>
      </c>
      <c r="H71" s="101">
        <f>$C$2</f>
        <v>2018</v>
      </c>
      <c r="I71" s="101" t="s">
        <v>62</v>
      </c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 t="s">
        <v>133</v>
      </c>
      <c r="AD71" s="101" t="s">
        <v>64</v>
      </c>
      <c r="AE71" s="101" t="s">
        <v>62</v>
      </c>
    </row>
    <row r="72" spans="2:31" hidden="1" x14ac:dyDescent="0.2">
      <c r="B72" s="90"/>
      <c r="C72" s="93"/>
      <c r="D72" s="92"/>
      <c r="E72" s="92"/>
      <c r="F72" s="92"/>
      <c r="G72" s="92"/>
      <c r="H72" s="92"/>
      <c r="I72" s="93"/>
      <c r="J72" s="92"/>
      <c r="K72" s="92"/>
      <c r="L72" s="92"/>
      <c r="M72" s="92">
        <v>1</v>
      </c>
      <c r="N72" s="92">
        <v>2</v>
      </c>
      <c r="O72" s="92">
        <v>3</v>
      </c>
      <c r="P72" s="92">
        <v>4</v>
      </c>
      <c r="Q72" s="92">
        <v>5</v>
      </c>
      <c r="R72" s="92">
        <v>6</v>
      </c>
      <c r="S72" s="92">
        <v>7</v>
      </c>
      <c r="T72" s="92">
        <v>8</v>
      </c>
      <c r="U72" s="92">
        <v>9</v>
      </c>
      <c r="V72" s="92">
        <v>10</v>
      </c>
      <c r="W72" s="92">
        <v>11</v>
      </c>
      <c r="X72" s="92">
        <v>12</v>
      </c>
      <c r="Y72" s="92">
        <v>13</v>
      </c>
      <c r="Z72" s="92">
        <v>14</v>
      </c>
      <c r="AA72" s="92">
        <v>15</v>
      </c>
      <c r="AB72" s="92">
        <v>16</v>
      </c>
      <c r="AC72" s="92"/>
      <c r="AD72" s="92"/>
      <c r="AE72" s="92"/>
    </row>
    <row r="73" spans="2:31" hidden="1" x14ac:dyDescent="0.2">
      <c r="B73" s="90"/>
      <c r="C73" s="93"/>
      <c r="D73" s="92"/>
      <c r="E73" s="92"/>
      <c r="F73" s="92"/>
      <c r="G73" s="92" t="str">
        <f>CONCATENATE($C68,"_",$C69,"_",G71)</f>
        <v>1_3_2002</v>
      </c>
      <c r="H73" s="92" t="str">
        <f>CONCATENATE($C68,"_",$C69,"_",H71)</f>
        <v>1_3_2018</v>
      </c>
      <c r="I73" s="93"/>
      <c r="J73" s="92"/>
      <c r="K73" s="92"/>
      <c r="L73" s="92"/>
      <c r="M73" s="92" t="str">
        <f>IF($G71+M72&gt;$H71,0,CONCATENATE($C68,"_",$C69,"_",$G71+M72))</f>
        <v>1_3_2003</v>
      </c>
      <c r="N73" s="92" t="str">
        <f t="shared" ref="N73:AB73" si="17">IF($G71+N72&gt;$H71,0,CONCATENATE($C68,"_",$C69,"_",$G71+N72))</f>
        <v>1_3_2004</v>
      </c>
      <c r="O73" s="92" t="str">
        <f t="shared" si="17"/>
        <v>1_3_2005</v>
      </c>
      <c r="P73" s="92" t="str">
        <f t="shared" si="17"/>
        <v>1_3_2006</v>
      </c>
      <c r="Q73" s="92" t="str">
        <f t="shared" si="17"/>
        <v>1_3_2007</v>
      </c>
      <c r="R73" s="92" t="str">
        <f t="shared" si="17"/>
        <v>1_3_2008</v>
      </c>
      <c r="S73" s="92" t="str">
        <f t="shared" si="17"/>
        <v>1_3_2009</v>
      </c>
      <c r="T73" s="92" t="str">
        <f t="shared" si="17"/>
        <v>1_3_2010</v>
      </c>
      <c r="U73" s="92" t="str">
        <f t="shared" si="17"/>
        <v>1_3_2011</v>
      </c>
      <c r="V73" s="92" t="str">
        <f t="shared" si="17"/>
        <v>1_3_2012</v>
      </c>
      <c r="W73" s="92" t="str">
        <f t="shared" si="17"/>
        <v>1_3_2013</v>
      </c>
      <c r="X73" s="92" t="str">
        <f t="shared" si="17"/>
        <v>1_3_2014</v>
      </c>
      <c r="Y73" s="92" t="str">
        <f t="shared" si="17"/>
        <v>1_3_2015</v>
      </c>
      <c r="Z73" s="92" t="str">
        <f t="shared" si="17"/>
        <v>1_3_2016</v>
      </c>
      <c r="AA73" s="92" t="str">
        <f t="shared" si="17"/>
        <v>1_3_2017</v>
      </c>
      <c r="AB73" s="92" t="str">
        <f t="shared" si="17"/>
        <v>1_3_2018</v>
      </c>
      <c r="AC73" s="92"/>
      <c r="AD73" s="92"/>
      <c r="AE73" s="92"/>
    </row>
    <row r="74" spans="2:31" hidden="1" x14ac:dyDescent="0.2">
      <c r="B74" s="90"/>
      <c r="C74" s="93"/>
      <c r="D74" s="92"/>
      <c r="E74" s="92"/>
      <c r="F74" s="92" t="s">
        <v>63</v>
      </c>
      <c r="G74" s="103"/>
      <c r="H74" s="103"/>
      <c r="I74" s="93"/>
      <c r="J74" s="92"/>
      <c r="K74" s="92"/>
      <c r="L74" s="92" t="s">
        <v>63</v>
      </c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</row>
    <row r="75" spans="2:31" ht="15" x14ac:dyDescent="0.2">
      <c r="B75" s="90" t="s">
        <v>95</v>
      </c>
      <c r="C75" s="93" t="s">
        <v>31</v>
      </c>
      <c r="D75" s="12" t="s">
        <v>9</v>
      </c>
      <c r="E75" s="85">
        <v>0.77910000000000001</v>
      </c>
      <c r="F75" s="92">
        <f>MATCH($D75,FAC_TOTALS_APTA!$A$2:$BO$2,)</f>
        <v>11</v>
      </c>
      <c r="G75" s="103" t="e">
        <f>VLOOKUP(G73,FAC_TOTALS_APTA!$A$4:$BO$120,$F75,FALSE)</f>
        <v>#N/A</v>
      </c>
      <c r="H75" s="103" t="e">
        <f>VLOOKUP(H73,FAC_TOTALS_APTA!$A$4:$BO$120,$F75,FALSE)</f>
        <v>#N/A</v>
      </c>
      <c r="I75" s="104" t="str">
        <f>IFERROR(H75/G75-1,"-")</f>
        <v>-</v>
      </c>
      <c r="J75" s="105" t="str">
        <f>IF(C75="Log","_log","")</f>
        <v>_log</v>
      </c>
      <c r="K75" s="105" t="str">
        <f>CONCATENATE(D75,J75,"_FAC")</f>
        <v>VRM_ADJ_log_FAC</v>
      </c>
      <c r="L75" s="92">
        <f>MATCH($K75,FAC_TOTALS_APTA!$A$2:$BM$2,)</f>
        <v>25</v>
      </c>
      <c r="M75" s="103" t="e">
        <f>IF(M73=0,0,VLOOKUP(M73,FAC_TOTALS_APTA!$A$4:$BO$120,$L75,FALSE))</f>
        <v>#N/A</v>
      </c>
      <c r="N75" s="103" t="e">
        <f>IF(N73=0,0,VLOOKUP(N73,FAC_TOTALS_APTA!$A$4:$BO$120,$L75,FALSE))</f>
        <v>#N/A</v>
      </c>
      <c r="O75" s="103" t="e">
        <f>IF(O73=0,0,VLOOKUP(O73,FAC_TOTALS_APTA!$A$4:$BO$120,$L75,FALSE))</f>
        <v>#N/A</v>
      </c>
      <c r="P75" s="103" t="e">
        <f>IF(P73=0,0,VLOOKUP(P73,FAC_TOTALS_APTA!$A$4:$BO$120,$L75,FALSE))</f>
        <v>#N/A</v>
      </c>
      <c r="Q75" s="103" t="e">
        <f>IF(Q73=0,0,VLOOKUP(Q73,FAC_TOTALS_APTA!$A$4:$BO$120,$L75,FALSE))</f>
        <v>#N/A</v>
      </c>
      <c r="R75" s="103" t="e">
        <f>IF(R73=0,0,VLOOKUP(R73,FAC_TOTALS_APTA!$A$4:$BO$120,$L75,FALSE))</f>
        <v>#N/A</v>
      </c>
      <c r="S75" s="103" t="e">
        <f>IF(S73=0,0,VLOOKUP(S73,FAC_TOTALS_APTA!$A$4:$BO$120,$L75,FALSE))</f>
        <v>#N/A</v>
      </c>
      <c r="T75" s="103" t="e">
        <f>IF(T73=0,0,VLOOKUP(T73,FAC_TOTALS_APTA!$A$4:$BO$120,$L75,FALSE))</f>
        <v>#N/A</v>
      </c>
      <c r="U75" s="103" t="e">
        <f>IF(U73=0,0,VLOOKUP(U73,FAC_TOTALS_APTA!$A$4:$BO$120,$L75,FALSE))</f>
        <v>#N/A</v>
      </c>
      <c r="V75" s="103" t="e">
        <f>IF(V73=0,0,VLOOKUP(V73,FAC_TOTALS_APTA!$A$4:$BO$120,$L75,FALSE))</f>
        <v>#N/A</v>
      </c>
      <c r="W75" s="103" t="e">
        <f>IF(W73=0,0,VLOOKUP(W73,FAC_TOTALS_APTA!$A$4:$BO$120,$L75,FALSE))</f>
        <v>#N/A</v>
      </c>
      <c r="X75" s="103" t="e">
        <f>IF(X73=0,0,VLOOKUP(X73,FAC_TOTALS_APTA!$A$4:$BO$120,$L75,FALSE))</f>
        <v>#N/A</v>
      </c>
      <c r="Y75" s="103" t="e">
        <f>IF(Y73=0,0,VLOOKUP(Y73,FAC_TOTALS_APTA!$A$4:$BO$120,$L75,FALSE))</f>
        <v>#N/A</v>
      </c>
      <c r="Z75" s="103" t="e">
        <f>IF(Z73=0,0,VLOOKUP(Z73,FAC_TOTALS_APTA!$A$4:$BO$120,$L75,FALSE))</f>
        <v>#N/A</v>
      </c>
      <c r="AA75" s="103" t="e">
        <f>IF(AA73=0,0,VLOOKUP(AA73,FAC_TOTALS_APTA!$A$4:$BO$120,$L75,FALSE))</f>
        <v>#N/A</v>
      </c>
      <c r="AB75" s="103" t="e">
        <f>IF(AB73=0,0,VLOOKUP(AB73,FAC_TOTALS_APTA!$A$4:$BO$120,$L75,FALSE))</f>
        <v>#N/A</v>
      </c>
      <c r="AC75" s="106" t="e">
        <f>SUM(M75:AB75)</f>
        <v>#N/A</v>
      </c>
      <c r="AD75" s="106" t="e">
        <f>AE75*G92</f>
        <v>#N/A</v>
      </c>
      <c r="AE75" s="107" t="e">
        <f>AC75/G90</f>
        <v>#N/A</v>
      </c>
    </row>
    <row r="76" spans="2:31" ht="15" x14ac:dyDescent="0.2">
      <c r="B76" s="90" t="s">
        <v>129</v>
      </c>
      <c r="C76" s="93" t="s">
        <v>31</v>
      </c>
      <c r="D76" s="12" t="s">
        <v>23</v>
      </c>
      <c r="E76" s="85">
        <v>-0.3624</v>
      </c>
      <c r="F76" s="92">
        <f>MATCH($D76,FAC_TOTALS_APTA!$A$2:$BO$2,)</f>
        <v>12</v>
      </c>
      <c r="G76" s="108" t="e">
        <f>VLOOKUP(G73,FAC_TOTALS_APTA!$A$4:$BO$120,$F76,FALSE)</f>
        <v>#N/A</v>
      </c>
      <c r="H76" s="108" t="e">
        <f>VLOOKUP(H73,FAC_TOTALS_APTA!$A$4:$BO$120,$F76,FALSE)</f>
        <v>#N/A</v>
      </c>
      <c r="I76" s="104" t="str">
        <f t="shared" ref="I76:I86" si="18">IFERROR(H76/G76-1,"-")</f>
        <v>-</v>
      </c>
      <c r="J76" s="105" t="str">
        <f t="shared" ref="J76:J85" si="19">IF(C76="Log","_log","")</f>
        <v>_log</v>
      </c>
      <c r="K76" s="105" t="str">
        <f t="shared" ref="K76:K85" si="20">CONCATENATE(D76,J76,"_FAC")</f>
        <v>FARE_per_UPT_2018_log_FAC</v>
      </c>
      <c r="L76" s="92">
        <f>MATCH($K76,FAC_TOTALS_APTA!$A$2:$BM$2,)</f>
        <v>27</v>
      </c>
      <c r="M76" s="103" t="e">
        <f>IF(M73=0,0,VLOOKUP(M73,FAC_TOTALS_APTA!$A$4:$BO$120,$L76,FALSE))</f>
        <v>#N/A</v>
      </c>
      <c r="N76" s="103" t="e">
        <f>IF(N73=0,0,VLOOKUP(N73,FAC_TOTALS_APTA!$A$4:$BO$120,$L76,FALSE))</f>
        <v>#N/A</v>
      </c>
      <c r="O76" s="103" t="e">
        <f>IF(O73=0,0,VLOOKUP(O73,FAC_TOTALS_APTA!$A$4:$BO$120,$L76,FALSE))</f>
        <v>#N/A</v>
      </c>
      <c r="P76" s="103" t="e">
        <f>IF(P73=0,0,VLOOKUP(P73,FAC_TOTALS_APTA!$A$4:$BO$120,$L76,FALSE))</f>
        <v>#N/A</v>
      </c>
      <c r="Q76" s="103" t="e">
        <f>IF(Q73=0,0,VLOOKUP(Q73,FAC_TOTALS_APTA!$A$4:$BO$120,$L76,FALSE))</f>
        <v>#N/A</v>
      </c>
      <c r="R76" s="103" t="e">
        <f>IF(R73=0,0,VLOOKUP(R73,FAC_TOTALS_APTA!$A$4:$BO$120,$L76,FALSE))</f>
        <v>#N/A</v>
      </c>
      <c r="S76" s="103" t="e">
        <f>IF(S73=0,0,VLOOKUP(S73,FAC_TOTALS_APTA!$A$4:$BO$120,$L76,FALSE))</f>
        <v>#N/A</v>
      </c>
      <c r="T76" s="103" t="e">
        <f>IF(T73=0,0,VLOOKUP(T73,FAC_TOTALS_APTA!$A$4:$BO$120,$L76,FALSE))</f>
        <v>#N/A</v>
      </c>
      <c r="U76" s="103" t="e">
        <f>IF(U73=0,0,VLOOKUP(U73,FAC_TOTALS_APTA!$A$4:$BO$120,$L76,FALSE))</f>
        <v>#N/A</v>
      </c>
      <c r="V76" s="103" t="e">
        <f>IF(V73=0,0,VLOOKUP(V73,FAC_TOTALS_APTA!$A$4:$BO$120,$L76,FALSE))</f>
        <v>#N/A</v>
      </c>
      <c r="W76" s="103" t="e">
        <f>IF(W73=0,0,VLOOKUP(W73,FAC_TOTALS_APTA!$A$4:$BO$120,$L76,FALSE))</f>
        <v>#N/A</v>
      </c>
      <c r="X76" s="103" t="e">
        <f>IF(X73=0,0,VLOOKUP(X73,FAC_TOTALS_APTA!$A$4:$BO$120,$L76,FALSE))</f>
        <v>#N/A</v>
      </c>
      <c r="Y76" s="103" t="e">
        <f>IF(Y73=0,0,VLOOKUP(Y73,FAC_TOTALS_APTA!$A$4:$BO$120,$L76,FALSE))</f>
        <v>#N/A</v>
      </c>
      <c r="Z76" s="103" t="e">
        <f>IF(Z73=0,0,VLOOKUP(Z73,FAC_TOTALS_APTA!$A$4:$BO$120,$L76,FALSE))</f>
        <v>#N/A</v>
      </c>
      <c r="AA76" s="103" t="e">
        <f>IF(AA73=0,0,VLOOKUP(AA73,FAC_TOTALS_APTA!$A$4:$BO$120,$L76,FALSE))</f>
        <v>#N/A</v>
      </c>
      <c r="AB76" s="103" t="e">
        <f>IF(AB73=0,0,VLOOKUP(AB73,FAC_TOTALS_APTA!$A$4:$BO$120,$L76,FALSE))</f>
        <v>#N/A</v>
      </c>
      <c r="AC76" s="106" t="e">
        <f t="shared" ref="AC76:AC85" si="21">SUM(M76:AB76)</f>
        <v>#N/A</v>
      </c>
      <c r="AD76" s="106" t="e">
        <f>AE76*G92</f>
        <v>#N/A</v>
      </c>
      <c r="AE76" s="107" t="e">
        <f>AC76/G90</f>
        <v>#N/A</v>
      </c>
    </row>
    <row r="77" spans="2:31" ht="15" x14ac:dyDescent="0.2">
      <c r="B77" s="90" t="s">
        <v>125</v>
      </c>
      <c r="C77" s="93" t="s">
        <v>31</v>
      </c>
      <c r="D77" s="12" t="s">
        <v>11</v>
      </c>
      <c r="E77" s="85">
        <v>0.36709999999999998</v>
      </c>
      <c r="F77" s="92">
        <f>MATCH($D77,FAC_TOTALS_APTA!$A$2:$BO$2,)</f>
        <v>13</v>
      </c>
      <c r="G77" s="103" t="e">
        <f>VLOOKUP(G73,FAC_TOTALS_APTA!$A$4:$BO$120,$F77,FALSE)</f>
        <v>#N/A</v>
      </c>
      <c r="H77" s="103" t="e">
        <f>VLOOKUP(H73,FAC_TOTALS_APTA!$A$4:$BO$120,$F77,FALSE)</f>
        <v>#N/A</v>
      </c>
      <c r="I77" s="104" t="str">
        <f t="shared" si="18"/>
        <v>-</v>
      </c>
      <c r="J77" s="105" t="str">
        <f t="shared" si="19"/>
        <v>_log</v>
      </c>
      <c r="K77" s="105" t="str">
        <f t="shared" si="20"/>
        <v>POP_EMP_log_FAC</v>
      </c>
      <c r="L77" s="92">
        <f>MATCH($K77,FAC_TOTALS_APTA!$A$2:$BM$2,)</f>
        <v>29</v>
      </c>
      <c r="M77" s="103" t="e">
        <f>IF(M73=0,0,VLOOKUP(M73,FAC_TOTALS_APTA!$A$4:$BO$120,$L77,FALSE))</f>
        <v>#N/A</v>
      </c>
      <c r="N77" s="103" t="e">
        <f>IF(N73=0,0,VLOOKUP(N73,FAC_TOTALS_APTA!$A$4:$BO$120,$L77,FALSE))</f>
        <v>#N/A</v>
      </c>
      <c r="O77" s="103" t="e">
        <f>IF(O73=0,0,VLOOKUP(O73,FAC_TOTALS_APTA!$A$4:$BO$120,$L77,FALSE))</f>
        <v>#N/A</v>
      </c>
      <c r="P77" s="103" t="e">
        <f>IF(P73=0,0,VLOOKUP(P73,FAC_TOTALS_APTA!$A$4:$BO$120,$L77,FALSE))</f>
        <v>#N/A</v>
      </c>
      <c r="Q77" s="103" t="e">
        <f>IF(Q73=0,0,VLOOKUP(Q73,FAC_TOTALS_APTA!$A$4:$BO$120,$L77,FALSE))</f>
        <v>#N/A</v>
      </c>
      <c r="R77" s="103" t="e">
        <f>IF(R73=0,0,VLOOKUP(R73,FAC_TOTALS_APTA!$A$4:$BO$120,$L77,FALSE))</f>
        <v>#N/A</v>
      </c>
      <c r="S77" s="103" t="e">
        <f>IF(S73=0,0,VLOOKUP(S73,FAC_TOTALS_APTA!$A$4:$BO$120,$L77,FALSE))</f>
        <v>#N/A</v>
      </c>
      <c r="T77" s="103" t="e">
        <f>IF(T73=0,0,VLOOKUP(T73,FAC_TOTALS_APTA!$A$4:$BO$120,$L77,FALSE))</f>
        <v>#N/A</v>
      </c>
      <c r="U77" s="103" t="e">
        <f>IF(U73=0,0,VLOOKUP(U73,FAC_TOTALS_APTA!$A$4:$BO$120,$L77,FALSE))</f>
        <v>#N/A</v>
      </c>
      <c r="V77" s="103" t="e">
        <f>IF(V73=0,0,VLOOKUP(V73,FAC_TOTALS_APTA!$A$4:$BO$120,$L77,FALSE))</f>
        <v>#N/A</v>
      </c>
      <c r="W77" s="103" t="e">
        <f>IF(W73=0,0,VLOOKUP(W73,FAC_TOTALS_APTA!$A$4:$BO$120,$L77,FALSE))</f>
        <v>#N/A</v>
      </c>
      <c r="X77" s="103" t="e">
        <f>IF(X73=0,0,VLOOKUP(X73,FAC_TOTALS_APTA!$A$4:$BO$120,$L77,FALSE))</f>
        <v>#N/A</v>
      </c>
      <c r="Y77" s="103" t="e">
        <f>IF(Y73=0,0,VLOOKUP(Y73,FAC_TOTALS_APTA!$A$4:$BO$120,$L77,FALSE))</f>
        <v>#N/A</v>
      </c>
      <c r="Z77" s="103" t="e">
        <f>IF(Z73=0,0,VLOOKUP(Z73,FAC_TOTALS_APTA!$A$4:$BO$120,$L77,FALSE))</f>
        <v>#N/A</v>
      </c>
      <c r="AA77" s="103" t="e">
        <f>IF(AA73=0,0,VLOOKUP(AA73,FAC_TOTALS_APTA!$A$4:$BO$120,$L77,FALSE))</f>
        <v>#N/A</v>
      </c>
      <c r="AB77" s="103" t="e">
        <f>IF(AB73=0,0,VLOOKUP(AB73,FAC_TOTALS_APTA!$A$4:$BO$120,$L77,FALSE))</f>
        <v>#N/A</v>
      </c>
      <c r="AC77" s="106" t="e">
        <f t="shared" si="21"/>
        <v>#N/A</v>
      </c>
      <c r="AD77" s="106" t="e">
        <f>AE77*G92</f>
        <v>#N/A</v>
      </c>
      <c r="AE77" s="107" t="e">
        <f>AC77/G90</f>
        <v>#N/A</v>
      </c>
    </row>
    <row r="78" spans="2:31" ht="15" x14ac:dyDescent="0.2">
      <c r="B78" s="90" t="s">
        <v>126</v>
      </c>
      <c r="C78" s="93" t="s">
        <v>31</v>
      </c>
      <c r="D78" s="48" t="s">
        <v>22</v>
      </c>
      <c r="E78" s="85">
        <v>0.2283</v>
      </c>
      <c r="F78" s="92">
        <f>MATCH($D78,FAC_TOTALS_APTA!$A$2:$BO$2,)</f>
        <v>14</v>
      </c>
      <c r="G78" s="108" t="e">
        <f>VLOOKUP(G73,FAC_TOTALS_APTA!$A$4:$BO$120,$F78,FALSE)</f>
        <v>#N/A</v>
      </c>
      <c r="H78" s="108" t="e">
        <f>VLOOKUP(H73,FAC_TOTALS_APTA!$A$4:$BO$120,$F78,FALSE)</f>
        <v>#N/A</v>
      </c>
      <c r="I78" s="104" t="str">
        <f t="shared" si="18"/>
        <v>-</v>
      </c>
      <c r="J78" s="105" t="str">
        <f t="shared" si="19"/>
        <v>_log</v>
      </c>
      <c r="K78" s="105" t="str">
        <f t="shared" si="20"/>
        <v>GAS_PRICE_2018_log_FAC</v>
      </c>
      <c r="L78" s="92">
        <f>MATCH($K78,FAC_TOTALS_APTA!$A$2:$BM$2,)</f>
        <v>31</v>
      </c>
      <c r="M78" s="103" t="e">
        <f>IF(M73=0,0,VLOOKUP(M73,FAC_TOTALS_APTA!$A$4:$BO$120,$L78,FALSE))</f>
        <v>#N/A</v>
      </c>
      <c r="N78" s="103" t="e">
        <f>IF(N73=0,0,VLOOKUP(N73,FAC_TOTALS_APTA!$A$4:$BO$120,$L78,FALSE))</f>
        <v>#N/A</v>
      </c>
      <c r="O78" s="103" t="e">
        <f>IF(O73=0,0,VLOOKUP(O73,FAC_TOTALS_APTA!$A$4:$BO$120,$L78,FALSE))</f>
        <v>#N/A</v>
      </c>
      <c r="P78" s="103" t="e">
        <f>IF(P73=0,0,VLOOKUP(P73,FAC_TOTALS_APTA!$A$4:$BO$120,$L78,FALSE))</f>
        <v>#N/A</v>
      </c>
      <c r="Q78" s="103" t="e">
        <f>IF(Q73=0,0,VLOOKUP(Q73,FAC_TOTALS_APTA!$A$4:$BO$120,$L78,FALSE))</f>
        <v>#N/A</v>
      </c>
      <c r="R78" s="103" t="e">
        <f>IF(R73=0,0,VLOOKUP(R73,FAC_TOTALS_APTA!$A$4:$BO$120,$L78,FALSE))</f>
        <v>#N/A</v>
      </c>
      <c r="S78" s="103" t="e">
        <f>IF(S73=0,0,VLOOKUP(S73,FAC_TOTALS_APTA!$A$4:$BO$120,$L78,FALSE))</f>
        <v>#N/A</v>
      </c>
      <c r="T78" s="103" t="e">
        <f>IF(T73=0,0,VLOOKUP(T73,FAC_TOTALS_APTA!$A$4:$BO$120,$L78,FALSE))</f>
        <v>#N/A</v>
      </c>
      <c r="U78" s="103" t="e">
        <f>IF(U73=0,0,VLOOKUP(U73,FAC_TOTALS_APTA!$A$4:$BO$120,$L78,FALSE))</f>
        <v>#N/A</v>
      </c>
      <c r="V78" s="103" t="e">
        <f>IF(V73=0,0,VLOOKUP(V73,FAC_TOTALS_APTA!$A$4:$BO$120,$L78,FALSE))</f>
        <v>#N/A</v>
      </c>
      <c r="W78" s="103" t="e">
        <f>IF(W73=0,0,VLOOKUP(W73,FAC_TOTALS_APTA!$A$4:$BO$120,$L78,FALSE))</f>
        <v>#N/A</v>
      </c>
      <c r="X78" s="103" t="e">
        <f>IF(X73=0,0,VLOOKUP(X73,FAC_TOTALS_APTA!$A$4:$BO$120,$L78,FALSE))</f>
        <v>#N/A</v>
      </c>
      <c r="Y78" s="103" t="e">
        <f>IF(Y73=0,0,VLOOKUP(Y73,FAC_TOTALS_APTA!$A$4:$BO$120,$L78,FALSE))</f>
        <v>#N/A</v>
      </c>
      <c r="Z78" s="103" t="e">
        <f>IF(Z73=0,0,VLOOKUP(Z73,FAC_TOTALS_APTA!$A$4:$BO$120,$L78,FALSE))</f>
        <v>#N/A</v>
      </c>
      <c r="AA78" s="103" t="e">
        <f>IF(AA73=0,0,VLOOKUP(AA73,FAC_TOTALS_APTA!$A$4:$BO$120,$L78,FALSE))</f>
        <v>#N/A</v>
      </c>
      <c r="AB78" s="103" t="e">
        <f>IF(AB73=0,0,VLOOKUP(AB73,FAC_TOTALS_APTA!$A$4:$BO$120,$L78,FALSE))</f>
        <v>#N/A</v>
      </c>
      <c r="AC78" s="106" t="e">
        <f t="shared" si="21"/>
        <v>#N/A</v>
      </c>
      <c r="AD78" s="106" t="e">
        <f>AE78*G92</f>
        <v>#N/A</v>
      </c>
      <c r="AE78" s="107" t="e">
        <f>AC78/G90</f>
        <v>#N/A</v>
      </c>
    </row>
    <row r="79" spans="2:31" ht="15" x14ac:dyDescent="0.2">
      <c r="B79" s="90" t="s">
        <v>33</v>
      </c>
      <c r="C79" s="93"/>
      <c r="D79" s="12" t="s">
        <v>12</v>
      </c>
      <c r="E79" s="85">
        <v>5.7999999999999996E-3</v>
      </c>
      <c r="F79" s="92">
        <f>MATCH($D79,FAC_TOTALS_APTA!$A$2:$BO$2,)</f>
        <v>15</v>
      </c>
      <c r="G79" s="109" t="e">
        <f>VLOOKUP(G73,FAC_TOTALS_APTA!$A$4:$BO$120,$F79,FALSE)</f>
        <v>#N/A</v>
      </c>
      <c r="H79" s="109" t="e">
        <f>VLOOKUP(H73,FAC_TOTALS_APTA!$A$4:$BO$120,$F79,FALSE)</f>
        <v>#N/A</v>
      </c>
      <c r="I79" s="104" t="str">
        <f t="shared" si="18"/>
        <v>-</v>
      </c>
      <c r="J79" s="105" t="str">
        <f t="shared" si="19"/>
        <v/>
      </c>
      <c r="K79" s="105" t="str">
        <f t="shared" si="20"/>
        <v>PCT_HH_NO_VEH_FAC</v>
      </c>
      <c r="L79" s="92">
        <f>MATCH($K79,FAC_TOTALS_APTA!$A$2:$BM$2,)</f>
        <v>33</v>
      </c>
      <c r="M79" s="103" t="e">
        <f>IF(M73=0,0,VLOOKUP(M73,FAC_TOTALS_APTA!$A$4:$BO$120,$L79,FALSE))</f>
        <v>#N/A</v>
      </c>
      <c r="N79" s="103" t="e">
        <f>IF(N73=0,0,VLOOKUP(N73,FAC_TOTALS_APTA!$A$4:$BO$120,$L79,FALSE))</f>
        <v>#N/A</v>
      </c>
      <c r="O79" s="103" t="e">
        <f>IF(O73=0,0,VLOOKUP(O73,FAC_TOTALS_APTA!$A$4:$BO$120,$L79,FALSE))</f>
        <v>#N/A</v>
      </c>
      <c r="P79" s="103" t="e">
        <f>IF(P73=0,0,VLOOKUP(P73,FAC_TOTALS_APTA!$A$4:$BO$120,$L79,FALSE))</f>
        <v>#N/A</v>
      </c>
      <c r="Q79" s="103" t="e">
        <f>IF(Q73=0,0,VLOOKUP(Q73,FAC_TOTALS_APTA!$A$4:$BO$120,$L79,FALSE))</f>
        <v>#N/A</v>
      </c>
      <c r="R79" s="103" t="e">
        <f>IF(R73=0,0,VLOOKUP(R73,FAC_TOTALS_APTA!$A$4:$BO$120,$L79,FALSE))</f>
        <v>#N/A</v>
      </c>
      <c r="S79" s="103" t="e">
        <f>IF(S73=0,0,VLOOKUP(S73,FAC_TOTALS_APTA!$A$4:$BO$120,$L79,FALSE))</f>
        <v>#N/A</v>
      </c>
      <c r="T79" s="103" t="e">
        <f>IF(T73=0,0,VLOOKUP(T73,FAC_TOTALS_APTA!$A$4:$BO$120,$L79,FALSE))</f>
        <v>#N/A</v>
      </c>
      <c r="U79" s="103" t="e">
        <f>IF(U73=0,0,VLOOKUP(U73,FAC_TOTALS_APTA!$A$4:$BO$120,$L79,FALSE))</f>
        <v>#N/A</v>
      </c>
      <c r="V79" s="103" t="e">
        <f>IF(V73=0,0,VLOOKUP(V73,FAC_TOTALS_APTA!$A$4:$BO$120,$L79,FALSE))</f>
        <v>#N/A</v>
      </c>
      <c r="W79" s="103" t="e">
        <f>IF(W73=0,0,VLOOKUP(W73,FAC_TOTALS_APTA!$A$4:$BO$120,$L79,FALSE))</f>
        <v>#N/A</v>
      </c>
      <c r="X79" s="103" t="e">
        <f>IF(X73=0,0,VLOOKUP(X73,FAC_TOTALS_APTA!$A$4:$BO$120,$L79,FALSE))</f>
        <v>#N/A</v>
      </c>
      <c r="Y79" s="103" t="e">
        <f>IF(Y73=0,0,VLOOKUP(Y73,FAC_TOTALS_APTA!$A$4:$BO$120,$L79,FALSE))</f>
        <v>#N/A</v>
      </c>
      <c r="Z79" s="103" t="e">
        <f>IF(Z73=0,0,VLOOKUP(Z73,FAC_TOTALS_APTA!$A$4:$BO$120,$L79,FALSE))</f>
        <v>#N/A</v>
      </c>
      <c r="AA79" s="103" t="e">
        <f>IF(AA73=0,0,VLOOKUP(AA73,FAC_TOTALS_APTA!$A$4:$BO$120,$L79,FALSE))</f>
        <v>#N/A</v>
      </c>
      <c r="AB79" s="103" t="e">
        <f>IF(AB73=0,0,VLOOKUP(AB73,FAC_TOTALS_APTA!$A$4:$BO$120,$L79,FALSE))</f>
        <v>#N/A</v>
      </c>
      <c r="AC79" s="106" t="e">
        <f t="shared" si="21"/>
        <v>#N/A</v>
      </c>
      <c r="AD79" s="106" t="e">
        <f>AE79*G92</f>
        <v>#N/A</v>
      </c>
      <c r="AE79" s="107" t="e">
        <f>AC79/G90</f>
        <v>#N/A</v>
      </c>
    </row>
    <row r="80" spans="2:31" ht="15" x14ac:dyDescent="0.2">
      <c r="B80" s="90" t="s">
        <v>124</v>
      </c>
      <c r="C80" s="93"/>
      <c r="D80" s="12" t="s">
        <v>13</v>
      </c>
      <c r="E80" s="85">
        <v>7.3000000000000001E-3</v>
      </c>
      <c r="F80" s="92">
        <f>MATCH($D80,FAC_TOTALS_APTA!$A$2:$BO$2,)</f>
        <v>16</v>
      </c>
      <c r="G80" s="108" t="e">
        <f>VLOOKUP(G73,FAC_TOTALS_APTA!$A$4:$BO$120,$F80,FALSE)</f>
        <v>#N/A</v>
      </c>
      <c r="H80" s="108" t="e">
        <f>VLOOKUP(H73,FAC_TOTALS_APTA!$A$4:$BO$120,$F80,FALSE)</f>
        <v>#N/A</v>
      </c>
      <c r="I80" s="104" t="str">
        <f t="shared" si="18"/>
        <v>-</v>
      </c>
      <c r="J80" s="105" t="str">
        <f t="shared" si="19"/>
        <v/>
      </c>
      <c r="K80" s="105" t="str">
        <f t="shared" si="20"/>
        <v>TSD_POP_PCT_FAC</v>
      </c>
      <c r="L80" s="92">
        <f>MATCH($K80,FAC_TOTALS_APTA!$A$2:$BM$2,)</f>
        <v>35</v>
      </c>
      <c r="M80" s="103" t="e">
        <f>IF(M73=0,0,VLOOKUP(M73,FAC_TOTALS_APTA!$A$4:$BO$120,$L80,FALSE))</f>
        <v>#N/A</v>
      </c>
      <c r="N80" s="103" t="e">
        <f>IF(N73=0,0,VLOOKUP(N73,FAC_TOTALS_APTA!$A$4:$BO$120,$L80,FALSE))</f>
        <v>#N/A</v>
      </c>
      <c r="O80" s="103" t="e">
        <f>IF(O73=0,0,VLOOKUP(O73,FAC_TOTALS_APTA!$A$4:$BO$120,$L80,FALSE))</f>
        <v>#N/A</v>
      </c>
      <c r="P80" s="103" t="e">
        <f>IF(P73=0,0,VLOOKUP(P73,FAC_TOTALS_APTA!$A$4:$BO$120,$L80,FALSE))</f>
        <v>#N/A</v>
      </c>
      <c r="Q80" s="103" t="e">
        <f>IF(Q73=0,0,VLOOKUP(Q73,FAC_TOTALS_APTA!$A$4:$BO$120,$L80,FALSE))</f>
        <v>#N/A</v>
      </c>
      <c r="R80" s="103" t="e">
        <f>IF(R73=0,0,VLOOKUP(R73,FAC_TOTALS_APTA!$A$4:$BO$120,$L80,FALSE))</f>
        <v>#N/A</v>
      </c>
      <c r="S80" s="103" t="e">
        <f>IF(S73=0,0,VLOOKUP(S73,FAC_TOTALS_APTA!$A$4:$BO$120,$L80,FALSE))</f>
        <v>#N/A</v>
      </c>
      <c r="T80" s="103" t="e">
        <f>IF(T73=0,0,VLOOKUP(T73,FAC_TOTALS_APTA!$A$4:$BO$120,$L80,FALSE))</f>
        <v>#N/A</v>
      </c>
      <c r="U80" s="103" t="e">
        <f>IF(U73=0,0,VLOOKUP(U73,FAC_TOTALS_APTA!$A$4:$BO$120,$L80,FALSE))</f>
        <v>#N/A</v>
      </c>
      <c r="V80" s="103" t="e">
        <f>IF(V73=0,0,VLOOKUP(V73,FAC_TOTALS_APTA!$A$4:$BO$120,$L80,FALSE))</f>
        <v>#N/A</v>
      </c>
      <c r="W80" s="103" t="e">
        <f>IF(W73=0,0,VLOOKUP(W73,FAC_TOTALS_APTA!$A$4:$BO$120,$L80,FALSE))</f>
        <v>#N/A</v>
      </c>
      <c r="X80" s="103" t="e">
        <f>IF(X73=0,0,VLOOKUP(X73,FAC_TOTALS_APTA!$A$4:$BO$120,$L80,FALSE))</f>
        <v>#N/A</v>
      </c>
      <c r="Y80" s="103" t="e">
        <f>IF(Y73=0,0,VLOOKUP(Y73,FAC_TOTALS_APTA!$A$4:$BO$120,$L80,FALSE))</f>
        <v>#N/A</v>
      </c>
      <c r="Z80" s="103" t="e">
        <f>IF(Z73=0,0,VLOOKUP(Z73,FAC_TOTALS_APTA!$A$4:$BO$120,$L80,FALSE))</f>
        <v>#N/A</v>
      </c>
      <c r="AA80" s="103" t="e">
        <f>IF(AA73=0,0,VLOOKUP(AA73,FAC_TOTALS_APTA!$A$4:$BO$120,$L80,FALSE))</f>
        <v>#N/A</v>
      </c>
      <c r="AB80" s="103" t="e">
        <f>IF(AB73=0,0,VLOOKUP(AB73,FAC_TOTALS_APTA!$A$4:$BO$120,$L80,FALSE))</f>
        <v>#N/A</v>
      </c>
      <c r="AC80" s="106" t="e">
        <f t="shared" si="21"/>
        <v>#N/A</v>
      </c>
      <c r="AD80" s="106" t="e">
        <f>AE80*G92</f>
        <v>#N/A</v>
      </c>
      <c r="AE80" s="107" t="e">
        <f>AC80/G90</f>
        <v>#N/A</v>
      </c>
    </row>
    <row r="81" spans="2:31" ht="15" x14ac:dyDescent="0.2">
      <c r="B81" s="90" t="s">
        <v>119</v>
      </c>
      <c r="C81" s="93" t="s">
        <v>31</v>
      </c>
      <c r="D81" s="12" t="s">
        <v>21</v>
      </c>
      <c r="E81" s="85">
        <v>-0.25840000000000002</v>
      </c>
      <c r="F81" s="92">
        <f>MATCH($D81,FAC_TOTALS_APTA!$A$2:$BO$2,)</f>
        <v>17</v>
      </c>
      <c r="G81" s="103" t="e">
        <f>VLOOKUP(G73,FAC_TOTALS_APTA!$A$4:$BO$120,$F81,FALSE)</f>
        <v>#N/A</v>
      </c>
      <c r="H81" s="103" t="e">
        <f>VLOOKUP(H73,FAC_TOTALS_APTA!$A$4:$BO$120,$F81,FALSE)</f>
        <v>#N/A</v>
      </c>
      <c r="I81" s="104" t="str">
        <f t="shared" si="18"/>
        <v>-</v>
      </c>
      <c r="J81" s="105" t="str">
        <f t="shared" si="19"/>
        <v>_log</v>
      </c>
      <c r="K81" s="105" t="str">
        <f t="shared" si="20"/>
        <v>TOTAL_MED_INC_INDIV_2018_log_FAC</v>
      </c>
      <c r="L81" s="92">
        <f>MATCH($K81,FAC_TOTALS_APTA!$A$2:$BM$2,)</f>
        <v>37</v>
      </c>
      <c r="M81" s="103" t="e">
        <f>IF(M73=0,0,VLOOKUP(M73,FAC_TOTALS_APTA!$A$4:$BO$120,$L81,FALSE))</f>
        <v>#N/A</v>
      </c>
      <c r="N81" s="103" t="e">
        <f>IF(N73=0,0,VLOOKUP(N73,FAC_TOTALS_APTA!$A$4:$BO$120,$L81,FALSE))</f>
        <v>#N/A</v>
      </c>
      <c r="O81" s="103" t="e">
        <f>IF(O73=0,0,VLOOKUP(O73,FAC_TOTALS_APTA!$A$4:$BO$120,$L81,FALSE))</f>
        <v>#N/A</v>
      </c>
      <c r="P81" s="103" t="e">
        <f>IF(P73=0,0,VLOOKUP(P73,FAC_TOTALS_APTA!$A$4:$BO$120,$L81,FALSE))</f>
        <v>#N/A</v>
      </c>
      <c r="Q81" s="103" t="e">
        <f>IF(Q73=0,0,VLOOKUP(Q73,FAC_TOTALS_APTA!$A$4:$BO$120,$L81,FALSE))</f>
        <v>#N/A</v>
      </c>
      <c r="R81" s="103" t="e">
        <f>IF(R73=0,0,VLOOKUP(R73,FAC_TOTALS_APTA!$A$4:$BO$120,$L81,FALSE))</f>
        <v>#N/A</v>
      </c>
      <c r="S81" s="103" t="e">
        <f>IF(S73=0,0,VLOOKUP(S73,FAC_TOTALS_APTA!$A$4:$BO$120,$L81,FALSE))</f>
        <v>#N/A</v>
      </c>
      <c r="T81" s="103" t="e">
        <f>IF(T73=0,0,VLOOKUP(T73,FAC_TOTALS_APTA!$A$4:$BO$120,$L81,FALSE))</f>
        <v>#N/A</v>
      </c>
      <c r="U81" s="103" t="e">
        <f>IF(U73=0,0,VLOOKUP(U73,FAC_TOTALS_APTA!$A$4:$BO$120,$L81,FALSE))</f>
        <v>#N/A</v>
      </c>
      <c r="V81" s="103" t="e">
        <f>IF(V73=0,0,VLOOKUP(V73,FAC_TOTALS_APTA!$A$4:$BO$120,$L81,FALSE))</f>
        <v>#N/A</v>
      </c>
      <c r="W81" s="103" t="e">
        <f>IF(W73=0,0,VLOOKUP(W73,FAC_TOTALS_APTA!$A$4:$BO$120,$L81,FALSE))</f>
        <v>#N/A</v>
      </c>
      <c r="X81" s="103" t="e">
        <f>IF(X73=0,0,VLOOKUP(X73,FAC_TOTALS_APTA!$A$4:$BO$120,$L81,FALSE))</f>
        <v>#N/A</v>
      </c>
      <c r="Y81" s="103" t="e">
        <f>IF(Y73=0,0,VLOOKUP(Y73,FAC_TOTALS_APTA!$A$4:$BO$120,$L81,FALSE))</f>
        <v>#N/A</v>
      </c>
      <c r="Z81" s="103" t="e">
        <f>IF(Z73=0,0,VLOOKUP(Z73,FAC_TOTALS_APTA!$A$4:$BO$120,$L81,FALSE))</f>
        <v>#N/A</v>
      </c>
      <c r="AA81" s="103" t="e">
        <f>IF(AA73=0,0,VLOOKUP(AA73,FAC_TOTALS_APTA!$A$4:$BO$120,$L81,FALSE))</f>
        <v>#N/A</v>
      </c>
      <c r="AB81" s="103" t="e">
        <f>IF(AB73=0,0,VLOOKUP(AB73,FAC_TOTALS_APTA!$A$4:$BO$120,$L81,FALSE))</f>
        <v>#N/A</v>
      </c>
      <c r="AC81" s="106" t="e">
        <f t="shared" si="21"/>
        <v>#N/A</v>
      </c>
      <c r="AD81" s="106" t="e">
        <f>AE81*G92</f>
        <v>#N/A</v>
      </c>
      <c r="AE81" s="107" t="e">
        <f>AC81/G90</f>
        <v>#N/A</v>
      </c>
    </row>
    <row r="82" spans="2:31" ht="15" x14ac:dyDescent="0.2">
      <c r="B82" s="90" t="s">
        <v>120</v>
      </c>
      <c r="C82" s="93"/>
      <c r="D82" s="12" t="s">
        <v>73</v>
      </c>
      <c r="E82" s="85">
        <v>-1.38E-2</v>
      </c>
      <c r="F82" s="92">
        <f>MATCH($D82,FAC_TOTALS_APTA!$A$2:$BO$2,)</f>
        <v>18</v>
      </c>
      <c r="G82" s="109" t="e">
        <f>VLOOKUP(G73,FAC_TOTALS_APTA!$A$4:$BO$120,$F82,FALSE)</f>
        <v>#N/A</v>
      </c>
      <c r="H82" s="109" t="e">
        <f>VLOOKUP(H73,FAC_TOTALS_APTA!$A$4:$BO$120,$F82,FALSE)</f>
        <v>#N/A</v>
      </c>
      <c r="I82" s="104" t="str">
        <f t="shared" si="18"/>
        <v>-</v>
      </c>
      <c r="J82" s="105" t="str">
        <f t="shared" si="19"/>
        <v/>
      </c>
      <c r="K82" s="105" t="str">
        <f t="shared" si="20"/>
        <v>JTW_HOME_PCT_FAC</v>
      </c>
      <c r="L82" s="92">
        <f>MATCH($K82,FAC_TOTALS_APTA!$A$2:$BM$2,)</f>
        <v>39</v>
      </c>
      <c r="M82" s="103" t="e">
        <f>IF(M73=0,0,VLOOKUP(M73,FAC_TOTALS_APTA!$A$4:$BO$120,$L82,FALSE))</f>
        <v>#N/A</v>
      </c>
      <c r="N82" s="103" t="e">
        <f>IF(N73=0,0,VLOOKUP(N73,FAC_TOTALS_APTA!$A$4:$BO$120,$L82,FALSE))</f>
        <v>#N/A</v>
      </c>
      <c r="O82" s="103" t="e">
        <f>IF(O73=0,0,VLOOKUP(O73,FAC_TOTALS_APTA!$A$4:$BO$120,$L82,FALSE))</f>
        <v>#N/A</v>
      </c>
      <c r="P82" s="103" t="e">
        <f>IF(P73=0,0,VLOOKUP(P73,FAC_TOTALS_APTA!$A$4:$BO$120,$L82,FALSE))</f>
        <v>#N/A</v>
      </c>
      <c r="Q82" s="103" t="e">
        <f>IF(Q73=0,0,VLOOKUP(Q73,FAC_TOTALS_APTA!$A$4:$BO$120,$L82,FALSE))</f>
        <v>#N/A</v>
      </c>
      <c r="R82" s="103" t="e">
        <f>IF(R73=0,0,VLOOKUP(R73,FAC_TOTALS_APTA!$A$4:$BO$120,$L82,FALSE))</f>
        <v>#N/A</v>
      </c>
      <c r="S82" s="103" t="e">
        <f>IF(S73=0,0,VLOOKUP(S73,FAC_TOTALS_APTA!$A$4:$BO$120,$L82,FALSE))</f>
        <v>#N/A</v>
      </c>
      <c r="T82" s="103" t="e">
        <f>IF(T73=0,0,VLOOKUP(T73,FAC_TOTALS_APTA!$A$4:$BO$120,$L82,FALSE))</f>
        <v>#N/A</v>
      </c>
      <c r="U82" s="103" t="e">
        <f>IF(U73=0,0,VLOOKUP(U73,FAC_TOTALS_APTA!$A$4:$BO$120,$L82,FALSE))</f>
        <v>#N/A</v>
      </c>
      <c r="V82" s="103" t="e">
        <f>IF(V73=0,0,VLOOKUP(V73,FAC_TOTALS_APTA!$A$4:$BO$120,$L82,FALSE))</f>
        <v>#N/A</v>
      </c>
      <c r="W82" s="103" t="e">
        <f>IF(W73=0,0,VLOOKUP(W73,FAC_TOTALS_APTA!$A$4:$BO$120,$L82,FALSE))</f>
        <v>#N/A</v>
      </c>
      <c r="X82" s="103" t="e">
        <f>IF(X73=0,0,VLOOKUP(X73,FAC_TOTALS_APTA!$A$4:$BO$120,$L82,FALSE))</f>
        <v>#N/A</v>
      </c>
      <c r="Y82" s="103" t="e">
        <f>IF(Y73=0,0,VLOOKUP(Y73,FAC_TOTALS_APTA!$A$4:$BO$120,$L82,FALSE))</f>
        <v>#N/A</v>
      </c>
      <c r="Z82" s="103" t="e">
        <f>IF(Z73=0,0,VLOOKUP(Z73,FAC_TOTALS_APTA!$A$4:$BO$120,$L82,FALSE))</f>
        <v>#N/A</v>
      </c>
      <c r="AA82" s="103" t="e">
        <f>IF(AA73=0,0,VLOOKUP(AA73,FAC_TOTALS_APTA!$A$4:$BO$120,$L82,FALSE))</f>
        <v>#N/A</v>
      </c>
      <c r="AB82" s="103" t="e">
        <f>IF(AB73=0,0,VLOOKUP(AB73,FAC_TOTALS_APTA!$A$4:$BO$120,$L82,FALSE))</f>
        <v>#N/A</v>
      </c>
      <c r="AC82" s="106" t="e">
        <f t="shared" si="21"/>
        <v>#N/A</v>
      </c>
      <c r="AD82" s="106" t="e">
        <f>AE82*G92</f>
        <v>#N/A</v>
      </c>
      <c r="AE82" s="107" t="e">
        <f>AC82/G90</f>
        <v>#N/A</v>
      </c>
    </row>
    <row r="83" spans="2:31" ht="15" x14ac:dyDescent="0.2">
      <c r="B83" s="90" t="s">
        <v>121</v>
      </c>
      <c r="C83" s="93"/>
      <c r="D83" s="12" t="s">
        <v>74</v>
      </c>
      <c r="E83" s="85">
        <v>-0.17100000000000001</v>
      </c>
      <c r="F83" s="92">
        <f>MATCH($D83,FAC_TOTALS_APTA!$A$2:$BO$2,)</f>
        <v>19</v>
      </c>
      <c r="G83" s="109" t="e">
        <f>VLOOKUP(G73,FAC_TOTALS_APTA!$A$4:$BO$120,$F83,FALSE)</f>
        <v>#N/A</v>
      </c>
      <c r="H83" s="109" t="e">
        <f>VLOOKUP(H73,FAC_TOTALS_APTA!$A$4:$BO$120,$F83,FALSE)</f>
        <v>#N/A</v>
      </c>
      <c r="I83" s="104" t="str">
        <f t="shared" si="18"/>
        <v>-</v>
      </c>
      <c r="J83" s="105" t="str">
        <f t="shared" si="19"/>
        <v/>
      </c>
      <c r="K83" s="105" t="str">
        <f t="shared" si="20"/>
        <v>YEARS_SINCE_TNC_BUS_FAC</v>
      </c>
      <c r="L83" s="92">
        <f>MATCH($K83,FAC_TOTALS_APTA!$A$2:$BM$2,)</f>
        <v>41</v>
      </c>
      <c r="M83" s="103" t="e">
        <f>IF(M73=0,0,VLOOKUP(M73,FAC_TOTALS_APTA!$A$4:$BO$120,$L83,FALSE))</f>
        <v>#N/A</v>
      </c>
      <c r="N83" s="103" t="e">
        <f>IF(N73=0,0,VLOOKUP(N73,FAC_TOTALS_APTA!$A$4:$BO$120,$L83,FALSE))</f>
        <v>#N/A</v>
      </c>
      <c r="O83" s="103" t="e">
        <f>IF(O73=0,0,VLOOKUP(O73,FAC_TOTALS_APTA!$A$4:$BO$120,$L83,FALSE))</f>
        <v>#N/A</v>
      </c>
      <c r="P83" s="103" t="e">
        <f>IF(P73=0,0,VLOOKUP(P73,FAC_TOTALS_APTA!$A$4:$BO$120,$L83,FALSE))</f>
        <v>#N/A</v>
      </c>
      <c r="Q83" s="103" t="e">
        <f>IF(Q73=0,0,VLOOKUP(Q73,FAC_TOTALS_APTA!$A$4:$BO$120,$L83,FALSE))</f>
        <v>#N/A</v>
      </c>
      <c r="R83" s="103" t="e">
        <f>IF(R73=0,0,VLOOKUP(R73,FAC_TOTALS_APTA!$A$4:$BO$120,$L83,FALSE))</f>
        <v>#N/A</v>
      </c>
      <c r="S83" s="103" t="e">
        <f>IF(S73=0,0,VLOOKUP(S73,FAC_TOTALS_APTA!$A$4:$BO$120,$L83,FALSE))</f>
        <v>#N/A</v>
      </c>
      <c r="T83" s="103" t="e">
        <f>IF(T73=0,0,VLOOKUP(T73,FAC_TOTALS_APTA!$A$4:$BO$120,$L83,FALSE))</f>
        <v>#N/A</v>
      </c>
      <c r="U83" s="103" t="e">
        <f>IF(U73=0,0,VLOOKUP(U73,FAC_TOTALS_APTA!$A$4:$BO$120,$L83,FALSE))</f>
        <v>#N/A</v>
      </c>
      <c r="V83" s="103" t="e">
        <f>IF(V73=0,0,VLOOKUP(V73,FAC_TOTALS_APTA!$A$4:$BO$120,$L83,FALSE))</f>
        <v>#N/A</v>
      </c>
      <c r="W83" s="103" t="e">
        <f>IF(W73=0,0,VLOOKUP(W73,FAC_TOTALS_APTA!$A$4:$BO$120,$L83,FALSE))</f>
        <v>#N/A</v>
      </c>
      <c r="X83" s="103" t="e">
        <f>IF(X73=0,0,VLOOKUP(X73,FAC_TOTALS_APTA!$A$4:$BO$120,$L83,FALSE))</f>
        <v>#N/A</v>
      </c>
      <c r="Y83" s="103" t="e">
        <f>IF(Y73=0,0,VLOOKUP(Y73,FAC_TOTALS_APTA!$A$4:$BO$120,$L83,FALSE))</f>
        <v>#N/A</v>
      </c>
      <c r="Z83" s="103" t="e">
        <f>IF(Z73=0,0,VLOOKUP(Z73,FAC_TOTALS_APTA!$A$4:$BO$120,$L83,FALSE))</f>
        <v>#N/A</v>
      </c>
      <c r="AA83" s="103" t="e">
        <f>IF(AA73=0,0,VLOOKUP(AA73,FAC_TOTALS_APTA!$A$4:$BO$120,$L83,FALSE))</f>
        <v>#N/A</v>
      </c>
      <c r="AB83" s="103" t="e">
        <f>IF(AB73=0,0,VLOOKUP(AB73,FAC_TOTALS_APTA!$A$4:$BO$120,$L83,FALSE))</f>
        <v>#N/A</v>
      </c>
      <c r="AC83" s="106" t="e">
        <f t="shared" si="21"/>
        <v>#N/A</v>
      </c>
      <c r="AD83" s="106" t="e">
        <f>AE83*G92</f>
        <v>#N/A</v>
      </c>
      <c r="AE83" s="107" t="e">
        <f>AC83/G90</f>
        <v>#N/A</v>
      </c>
    </row>
    <row r="84" spans="2:31" ht="15.75" customHeight="1" x14ac:dyDescent="0.2">
      <c r="B84" s="90" t="s">
        <v>121</v>
      </c>
      <c r="C84" s="93"/>
      <c r="D84" s="12" t="s">
        <v>75</v>
      </c>
      <c r="E84" s="85">
        <v>-9.9000000000000008E-3</v>
      </c>
      <c r="F84" s="92">
        <f>MATCH($D84,FAC_TOTALS_APTA!$A$2:$BO$2,)</f>
        <v>20</v>
      </c>
      <c r="G84" s="109" t="e">
        <f>VLOOKUP(G73,FAC_TOTALS_APTA!$A$4:$BO$120,$F84,FALSE)</f>
        <v>#N/A</v>
      </c>
      <c r="H84" s="109" t="e">
        <f>VLOOKUP(H73,FAC_TOTALS_APTA!$A$4:$BO$120,$F84,FALSE)</f>
        <v>#N/A</v>
      </c>
      <c r="I84" s="104" t="str">
        <f t="shared" si="18"/>
        <v>-</v>
      </c>
      <c r="J84" s="105" t="str">
        <f t="shared" si="19"/>
        <v/>
      </c>
      <c r="K84" s="105" t="str">
        <f t="shared" si="20"/>
        <v>YEARS_SINCE_TNC_RAIL_FAC</v>
      </c>
      <c r="L84" s="92">
        <f>MATCH($K84,FAC_TOTALS_APTA!$A$2:$BM$2,)</f>
        <v>43</v>
      </c>
      <c r="M84" s="103" t="e">
        <f>IF(M73=0,0,VLOOKUP(M73,FAC_TOTALS_APTA!$A$4:$BO$120,$L84,FALSE))</f>
        <v>#N/A</v>
      </c>
      <c r="N84" s="103" t="e">
        <f>IF(N73=0,0,VLOOKUP(N73,FAC_TOTALS_APTA!$A$4:$BO$120,$L84,FALSE))</f>
        <v>#N/A</v>
      </c>
      <c r="O84" s="103" t="e">
        <f>IF(O73=0,0,VLOOKUP(O73,FAC_TOTALS_APTA!$A$4:$BO$120,$L84,FALSE))</f>
        <v>#N/A</v>
      </c>
      <c r="P84" s="103" t="e">
        <f>IF(P73=0,0,VLOOKUP(P73,FAC_TOTALS_APTA!$A$4:$BO$120,$L84,FALSE))</f>
        <v>#N/A</v>
      </c>
      <c r="Q84" s="103" t="e">
        <f>IF(Q73=0,0,VLOOKUP(Q73,FAC_TOTALS_APTA!$A$4:$BO$120,$L84,FALSE))</f>
        <v>#N/A</v>
      </c>
      <c r="R84" s="103" t="e">
        <f>IF(R73=0,0,VLOOKUP(R73,FAC_TOTALS_APTA!$A$4:$BO$120,$L84,FALSE))</f>
        <v>#N/A</v>
      </c>
      <c r="S84" s="103" t="e">
        <f>IF(S73=0,0,VLOOKUP(S73,FAC_TOTALS_APTA!$A$4:$BO$120,$L84,FALSE))</f>
        <v>#N/A</v>
      </c>
      <c r="T84" s="103" t="e">
        <f>IF(T73=0,0,VLOOKUP(T73,FAC_TOTALS_APTA!$A$4:$BO$120,$L84,FALSE))</f>
        <v>#N/A</v>
      </c>
      <c r="U84" s="103" t="e">
        <f>IF(U73=0,0,VLOOKUP(U73,FAC_TOTALS_APTA!$A$4:$BO$120,$L84,FALSE))</f>
        <v>#N/A</v>
      </c>
      <c r="V84" s="103" t="e">
        <f>IF(V73=0,0,VLOOKUP(V73,FAC_TOTALS_APTA!$A$4:$BO$120,$L84,FALSE))</f>
        <v>#N/A</v>
      </c>
      <c r="W84" s="103" t="e">
        <f>IF(W73=0,0,VLOOKUP(W73,FAC_TOTALS_APTA!$A$4:$BO$120,$L84,FALSE))</f>
        <v>#N/A</v>
      </c>
      <c r="X84" s="103" t="e">
        <f>IF(X73=0,0,VLOOKUP(X73,FAC_TOTALS_APTA!$A$4:$BO$120,$L84,FALSE))</f>
        <v>#N/A</v>
      </c>
      <c r="Y84" s="103" t="e">
        <f>IF(Y73=0,0,VLOOKUP(Y73,FAC_TOTALS_APTA!$A$4:$BO$120,$L84,FALSE))</f>
        <v>#N/A</v>
      </c>
      <c r="Z84" s="103" t="e">
        <f>IF(Z73=0,0,VLOOKUP(Z73,FAC_TOTALS_APTA!$A$4:$BO$120,$L84,FALSE))</f>
        <v>#N/A</v>
      </c>
      <c r="AA84" s="103" t="e">
        <f>IF(AA73=0,0,VLOOKUP(AA73,FAC_TOTALS_APTA!$A$4:$BO$120,$L84,FALSE))</f>
        <v>#N/A</v>
      </c>
      <c r="AB84" s="103" t="e">
        <f>IF(AB73=0,0,VLOOKUP(AB73,FAC_TOTALS_APTA!$A$4:$BO$120,$L84,FALSE))</f>
        <v>#N/A</v>
      </c>
      <c r="AC84" s="106" t="e">
        <f t="shared" si="21"/>
        <v>#N/A</v>
      </c>
      <c r="AD84" s="106" t="e">
        <f>AE84*G92</f>
        <v>#N/A</v>
      </c>
      <c r="AE84" s="107" t="e">
        <f>AC84/G90</f>
        <v>#N/A</v>
      </c>
    </row>
    <row r="85" spans="2:31" ht="15.75" customHeight="1" x14ac:dyDescent="0.2">
      <c r="B85" s="90" t="s">
        <v>122</v>
      </c>
      <c r="C85" s="93"/>
      <c r="D85" s="12" t="s">
        <v>109</v>
      </c>
      <c r="E85" s="85">
        <v>2.1659999999999999E-5</v>
      </c>
      <c r="F85" s="92">
        <f>MATCH($D85,FAC_TOTALS_APTA!$A$2:$BO$2,)</f>
        <v>21</v>
      </c>
      <c r="G85" s="103" t="e">
        <f>VLOOKUP(G73,FAC_TOTALS_APTA!$A$4:$BO$120,$F85,FALSE)</f>
        <v>#N/A</v>
      </c>
      <c r="H85" s="103" t="e">
        <f>VLOOKUP(H73,FAC_TOTALS_APTA!$A$4:$BO$120,$F85,FALSE)</f>
        <v>#N/A</v>
      </c>
      <c r="I85" s="104" t="str">
        <f t="shared" si="18"/>
        <v>-</v>
      </c>
      <c r="J85" s="105" t="str">
        <f t="shared" si="19"/>
        <v/>
      </c>
      <c r="K85" s="105" t="str">
        <f t="shared" si="20"/>
        <v>BIKE_SHARE_FAC</v>
      </c>
      <c r="L85" s="92">
        <f>MATCH($K85,FAC_TOTALS_APTA!$A$2:$BM$2,)</f>
        <v>45</v>
      </c>
      <c r="M85" s="103" t="e">
        <f>IF(M73=0,0,VLOOKUP(M73,FAC_TOTALS_APTA!$A$4:$BO$120,$L85,FALSE))</f>
        <v>#N/A</v>
      </c>
      <c r="N85" s="103" t="e">
        <f>IF(N73=0,0,VLOOKUP(N73,FAC_TOTALS_APTA!$A$4:$BO$120,$L85,FALSE))</f>
        <v>#N/A</v>
      </c>
      <c r="O85" s="103" t="e">
        <f>IF(O73=0,0,VLOOKUP(O73,FAC_TOTALS_APTA!$A$4:$BO$120,$L85,FALSE))</f>
        <v>#N/A</v>
      </c>
      <c r="P85" s="103" t="e">
        <f>IF(P73=0,0,VLOOKUP(P73,FAC_TOTALS_APTA!$A$4:$BO$120,$L85,FALSE))</f>
        <v>#N/A</v>
      </c>
      <c r="Q85" s="103" t="e">
        <f>IF(Q73=0,0,VLOOKUP(Q73,FAC_TOTALS_APTA!$A$4:$BO$120,$L85,FALSE))</f>
        <v>#N/A</v>
      </c>
      <c r="R85" s="103" t="e">
        <f>IF(R73=0,0,VLOOKUP(R73,FAC_TOTALS_APTA!$A$4:$BO$120,$L85,FALSE))</f>
        <v>#N/A</v>
      </c>
      <c r="S85" s="103" t="e">
        <f>IF(S73=0,0,VLOOKUP(S73,FAC_TOTALS_APTA!$A$4:$BO$120,$L85,FALSE))</f>
        <v>#N/A</v>
      </c>
      <c r="T85" s="103" t="e">
        <f>IF(T73=0,0,VLOOKUP(T73,FAC_TOTALS_APTA!$A$4:$BO$120,$L85,FALSE))</f>
        <v>#N/A</v>
      </c>
      <c r="U85" s="103" t="e">
        <f>IF(U73=0,0,VLOOKUP(U73,FAC_TOTALS_APTA!$A$4:$BO$120,$L85,FALSE))</f>
        <v>#N/A</v>
      </c>
      <c r="V85" s="103" t="e">
        <f>IF(V73=0,0,VLOOKUP(V73,FAC_TOTALS_APTA!$A$4:$BO$120,$L85,FALSE))</f>
        <v>#N/A</v>
      </c>
      <c r="W85" s="103" t="e">
        <f>IF(W73=0,0,VLOOKUP(W73,FAC_TOTALS_APTA!$A$4:$BO$120,$L85,FALSE))</f>
        <v>#N/A</v>
      </c>
      <c r="X85" s="103" t="e">
        <f>IF(X73=0,0,VLOOKUP(X73,FAC_TOTALS_APTA!$A$4:$BO$120,$L85,FALSE))</f>
        <v>#N/A</v>
      </c>
      <c r="Y85" s="103" t="e">
        <f>IF(Y73=0,0,VLOOKUP(Y73,FAC_TOTALS_APTA!$A$4:$BO$120,$L85,FALSE))</f>
        <v>#N/A</v>
      </c>
      <c r="Z85" s="103" t="e">
        <f>IF(Z73=0,0,VLOOKUP(Z73,FAC_TOTALS_APTA!$A$4:$BO$120,$L85,FALSE))</f>
        <v>#N/A</v>
      </c>
      <c r="AA85" s="103" t="e">
        <f>IF(AA73=0,0,VLOOKUP(AA73,FAC_TOTALS_APTA!$A$4:$BO$120,$L85,FALSE))</f>
        <v>#N/A</v>
      </c>
      <c r="AB85" s="103" t="e">
        <f>IF(AB73=0,0,VLOOKUP(AB73,FAC_TOTALS_APTA!$A$4:$BO$120,$L85,FALSE))</f>
        <v>#N/A</v>
      </c>
      <c r="AC85" s="106" t="e">
        <f t="shared" si="21"/>
        <v>#N/A</v>
      </c>
      <c r="AD85" s="106" t="e">
        <f>AE85*G92</f>
        <v>#N/A</v>
      </c>
      <c r="AE85" s="107" t="e">
        <f>AC85/G90</f>
        <v>#N/A</v>
      </c>
    </row>
    <row r="86" spans="2:31" ht="15.75" customHeight="1" x14ac:dyDescent="0.2">
      <c r="B86" s="100" t="s">
        <v>123</v>
      </c>
      <c r="C86" s="101"/>
      <c r="D86" s="13" t="s">
        <v>110</v>
      </c>
      <c r="E86" s="86">
        <v>-3.6900000000000002E-2</v>
      </c>
      <c r="F86" s="102">
        <f>MATCH($D86,FAC_TOTALS_APTA!$A$2:$BO$2,)</f>
        <v>22</v>
      </c>
      <c r="G86" s="113" t="e">
        <f>VLOOKUP(G73,FAC_TOTALS_APTA!$A$4:$BO$120,$F86,FALSE)</f>
        <v>#N/A</v>
      </c>
      <c r="H86" s="113" t="e">
        <f>VLOOKUP(H73,FAC_TOTALS_APTA!$A$4:$BO$120,$F86,FALSE)</f>
        <v>#N/A</v>
      </c>
      <c r="I86" s="111" t="str">
        <f t="shared" si="18"/>
        <v>-</v>
      </c>
      <c r="J86" s="112" t="str">
        <f>IF(C86="Log","_log","")</f>
        <v/>
      </c>
      <c r="K86" s="112" t="str">
        <f>CONCATENATE(D86,J86,"_FAC")</f>
        <v>scooter_flag_FAC</v>
      </c>
      <c r="L86" s="102">
        <f>MATCH($K86,FAC_TOTALS_APTA!$A$2:$BM$2,)</f>
        <v>47</v>
      </c>
      <c r="M86" s="113" t="e">
        <f>IF(M73=0,0,VLOOKUP(M73,FAC_TOTALS_APTA!$A$4:$BO$120,$L86,FALSE))</f>
        <v>#N/A</v>
      </c>
      <c r="N86" s="113" t="e">
        <f>IF(N73=0,0,VLOOKUP(N73,FAC_TOTALS_APTA!$A$4:$BO$120,$L86,FALSE))</f>
        <v>#N/A</v>
      </c>
      <c r="O86" s="113" t="e">
        <f>IF(O73=0,0,VLOOKUP(O73,FAC_TOTALS_APTA!$A$4:$BO$120,$L86,FALSE))</f>
        <v>#N/A</v>
      </c>
      <c r="P86" s="113" t="e">
        <f>IF(P73=0,0,VLOOKUP(P73,FAC_TOTALS_APTA!$A$4:$BO$120,$L86,FALSE))</f>
        <v>#N/A</v>
      </c>
      <c r="Q86" s="113" t="e">
        <f>IF(Q73=0,0,VLOOKUP(Q73,FAC_TOTALS_APTA!$A$4:$BO$120,$L86,FALSE))</f>
        <v>#N/A</v>
      </c>
      <c r="R86" s="113" t="e">
        <f>IF(R73=0,0,VLOOKUP(R73,FAC_TOTALS_APTA!$A$4:$BO$120,$L86,FALSE))</f>
        <v>#N/A</v>
      </c>
      <c r="S86" s="113" t="e">
        <f>IF(S73=0,0,VLOOKUP(S73,FAC_TOTALS_APTA!$A$4:$BO$120,$L86,FALSE))</f>
        <v>#N/A</v>
      </c>
      <c r="T86" s="113" t="e">
        <f>IF(T73=0,0,VLOOKUP(T73,FAC_TOTALS_APTA!$A$4:$BO$120,$L86,FALSE))</f>
        <v>#N/A</v>
      </c>
      <c r="U86" s="113" t="e">
        <f>IF(U73=0,0,VLOOKUP(U73,FAC_TOTALS_APTA!$A$4:$BO$120,$L86,FALSE))</f>
        <v>#N/A</v>
      </c>
      <c r="V86" s="113" t="e">
        <f>IF(V73=0,0,VLOOKUP(V73,FAC_TOTALS_APTA!$A$4:$BO$120,$L86,FALSE))</f>
        <v>#N/A</v>
      </c>
      <c r="W86" s="113" t="e">
        <f>IF(W73=0,0,VLOOKUP(W73,FAC_TOTALS_APTA!$A$4:$BO$120,$L86,FALSE))</f>
        <v>#N/A</v>
      </c>
      <c r="X86" s="113" t="e">
        <f>IF(X73=0,0,VLOOKUP(X73,FAC_TOTALS_APTA!$A$4:$BO$120,$L86,FALSE))</f>
        <v>#N/A</v>
      </c>
      <c r="Y86" s="113" t="e">
        <f>IF(Y73=0,0,VLOOKUP(Y73,FAC_TOTALS_APTA!$A$4:$BO$120,$L86,FALSE))</f>
        <v>#N/A</v>
      </c>
      <c r="Z86" s="113" t="e">
        <f>IF(Z73=0,0,VLOOKUP(Z73,FAC_TOTALS_APTA!$A$4:$BO$120,$L86,FALSE))</f>
        <v>#N/A</v>
      </c>
      <c r="AA86" s="113" t="e">
        <f>IF(AA73=0,0,VLOOKUP(AA73,FAC_TOTALS_APTA!$A$4:$BO$120,$L86,FALSE))</f>
        <v>#N/A</v>
      </c>
      <c r="AB86" s="113" t="e">
        <f>IF(AB73=0,0,VLOOKUP(AB73,FAC_TOTALS_APTA!$A$4:$BO$120,$L86,FALSE))</f>
        <v>#N/A</v>
      </c>
      <c r="AC86" s="114" t="e">
        <f>SUM(M86:AB86)</f>
        <v>#N/A</v>
      </c>
      <c r="AD86" s="114" t="e">
        <f>AE86*G92</f>
        <v>#N/A</v>
      </c>
      <c r="AE86" s="115" t="e">
        <f>AC86/G90</f>
        <v>#N/A</v>
      </c>
    </row>
    <row r="87" spans="2:31" ht="15" x14ac:dyDescent="0.2">
      <c r="B87" s="116" t="s">
        <v>131</v>
      </c>
      <c r="C87" s="117"/>
      <c r="D87" s="116" t="s">
        <v>118</v>
      </c>
      <c r="E87" s="118"/>
      <c r="F87" s="119"/>
      <c r="G87" s="120"/>
      <c r="H87" s="120"/>
      <c r="I87" s="121"/>
      <c r="J87" s="122"/>
      <c r="K87" s="122" t="str">
        <f t="shared" ref="K87" si="22">CONCATENATE(D87,J87,"_FAC")</f>
        <v>New_Reporter_FAC</v>
      </c>
      <c r="L87" s="119">
        <f>MATCH($K87,FAC_TOTALS_APTA!$A$2:$BM$2,)</f>
        <v>58</v>
      </c>
      <c r="M87" s="120" t="e">
        <f>IF(M73=0,0,VLOOKUP(M73,FAC_TOTALS_APTA!$A$4:$BO$120,$L87,FALSE))</f>
        <v>#N/A</v>
      </c>
      <c r="N87" s="120" t="e">
        <f>IF(N73=0,0,VLOOKUP(N73,FAC_TOTALS_APTA!$A$4:$BO$120,$L87,FALSE))</f>
        <v>#N/A</v>
      </c>
      <c r="O87" s="120" t="e">
        <f>IF(O73=0,0,VLOOKUP(O73,FAC_TOTALS_APTA!$A$4:$BO$120,$L87,FALSE))</f>
        <v>#N/A</v>
      </c>
      <c r="P87" s="120" t="e">
        <f>IF(P73=0,0,VLOOKUP(P73,FAC_TOTALS_APTA!$A$4:$BO$120,$L87,FALSE))</f>
        <v>#N/A</v>
      </c>
      <c r="Q87" s="120" t="e">
        <f>IF(Q73=0,0,VLOOKUP(Q73,FAC_TOTALS_APTA!$A$4:$BO$120,$L87,FALSE))</f>
        <v>#N/A</v>
      </c>
      <c r="R87" s="120" t="e">
        <f>IF(R73=0,0,VLOOKUP(R73,FAC_TOTALS_APTA!$A$4:$BO$120,$L87,FALSE))</f>
        <v>#N/A</v>
      </c>
      <c r="S87" s="120" t="e">
        <f>IF(S73=0,0,VLOOKUP(S73,FAC_TOTALS_APTA!$A$4:$BO$120,$L87,FALSE))</f>
        <v>#N/A</v>
      </c>
      <c r="T87" s="120" t="e">
        <f>IF(T73=0,0,VLOOKUP(T73,FAC_TOTALS_APTA!$A$4:$BO$120,$L87,FALSE))</f>
        <v>#N/A</v>
      </c>
      <c r="U87" s="120" t="e">
        <f>IF(U73=0,0,VLOOKUP(U73,FAC_TOTALS_APTA!$A$4:$BO$120,$L87,FALSE))</f>
        <v>#N/A</v>
      </c>
      <c r="V87" s="120" t="e">
        <f>IF(V73=0,0,VLOOKUP(V73,FAC_TOTALS_APTA!$A$4:$BO$120,$L87,FALSE))</f>
        <v>#N/A</v>
      </c>
      <c r="W87" s="120" t="e">
        <f>IF(W73=0,0,VLOOKUP(W73,FAC_TOTALS_APTA!$A$4:$BO$120,$L87,FALSE))</f>
        <v>#N/A</v>
      </c>
      <c r="X87" s="120" t="e">
        <f>IF(X73=0,0,VLOOKUP(X73,FAC_TOTALS_APTA!$A$4:$BO$120,$L87,FALSE))</f>
        <v>#N/A</v>
      </c>
      <c r="Y87" s="120" t="e">
        <f>IF(Y73=0,0,VLOOKUP(Y73,FAC_TOTALS_APTA!$A$4:$BO$120,$L87,FALSE))</f>
        <v>#N/A</v>
      </c>
      <c r="Z87" s="120" t="e">
        <f>IF(Z73=0,0,VLOOKUP(Z73,FAC_TOTALS_APTA!$A$4:$BO$120,$L87,FALSE))</f>
        <v>#N/A</v>
      </c>
      <c r="AA87" s="120" t="e">
        <f>IF(AA73=0,0,VLOOKUP(AA73,FAC_TOTALS_APTA!$A$4:$BO$120,$L87,FALSE))</f>
        <v>#N/A</v>
      </c>
      <c r="AB87" s="120" t="e">
        <f>IF(AB73=0,0,VLOOKUP(AB73,FAC_TOTALS_APTA!$A$4:$BO$120,$L87,FALSE))</f>
        <v>#N/A</v>
      </c>
      <c r="AC87" s="123" t="e">
        <f>SUM(M87:AB87)</f>
        <v>#N/A</v>
      </c>
      <c r="AD87" s="123" t="e">
        <f>AC87</f>
        <v>#N/A</v>
      </c>
      <c r="AE87" s="124" t="e">
        <f>AC87/G92</f>
        <v>#N/A</v>
      </c>
    </row>
    <row r="88" spans="2:31" ht="15.75" hidden="1" customHeight="1" x14ac:dyDescent="0.2">
      <c r="B88" s="90"/>
      <c r="C88" s="92"/>
      <c r="D88" s="92"/>
      <c r="E88" s="92"/>
      <c r="F88" s="92"/>
      <c r="G88" s="92"/>
      <c r="H88" s="92"/>
      <c r="I88" s="125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106"/>
      <c r="AE88" s="92"/>
    </row>
    <row r="89" spans="2:31" ht="15" x14ac:dyDescent="0.2">
      <c r="B89" s="90" t="s">
        <v>67</v>
      </c>
      <c r="C89" s="93"/>
      <c r="D89" s="92"/>
      <c r="E89" s="126"/>
      <c r="F89" s="92"/>
      <c r="G89" s="103"/>
      <c r="H89" s="103"/>
      <c r="I89" s="104"/>
      <c r="J89" s="105"/>
      <c r="K89" s="112"/>
      <c r="L89" s="102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6" t="e">
        <f>SUM(AC75:AC87)</f>
        <v>#N/A</v>
      </c>
      <c r="AD89" s="106" t="e">
        <f>SUM(AD75:AD87)</f>
        <v>#N/A</v>
      </c>
      <c r="AE89" s="107" t="e">
        <f>AC89/G92</f>
        <v>#N/A</v>
      </c>
    </row>
    <row r="90" spans="2:31" ht="15.75" hidden="1" customHeight="1" x14ac:dyDescent="0.2">
      <c r="B90" s="127" t="s">
        <v>34</v>
      </c>
      <c r="C90" s="128"/>
      <c r="D90" s="129" t="s">
        <v>7</v>
      </c>
      <c r="E90" s="130"/>
      <c r="F90" s="129">
        <f>MATCH($D90,FAC_TOTALS_APTA!$A$2:$BM$2,)</f>
        <v>9</v>
      </c>
      <c r="G90" s="131" t="e">
        <f>VLOOKUP(G73,FAC_TOTALS_APTA!$A$4:$BO$120,$F90,FALSE)</f>
        <v>#N/A</v>
      </c>
      <c r="H90" s="131" t="e">
        <f>VLOOKUP(H73,FAC_TOTALS_APTA!$A$4:$BM$120,$F90,FALSE)</f>
        <v>#N/A</v>
      </c>
      <c r="I90" s="132" t="e">
        <f t="shared" ref="I90" si="23">H90/G90-1</f>
        <v>#N/A</v>
      </c>
      <c r="J90" s="133"/>
      <c r="K90" s="112"/>
      <c r="L90" s="102"/>
      <c r="M90" s="134" t="e">
        <f t="shared" ref="M90:AB90" si="24">SUM(M75:M80)</f>
        <v>#N/A</v>
      </c>
      <c r="N90" s="134" t="e">
        <f t="shared" si="24"/>
        <v>#N/A</v>
      </c>
      <c r="O90" s="134" t="e">
        <f t="shared" si="24"/>
        <v>#N/A</v>
      </c>
      <c r="P90" s="134" t="e">
        <f t="shared" si="24"/>
        <v>#N/A</v>
      </c>
      <c r="Q90" s="134" t="e">
        <f t="shared" si="24"/>
        <v>#N/A</v>
      </c>
      <c r="R90" s="134" t="e">
        <f t="shared" si="24"/>
        <v>#N/A</v>
      </c>
      <c r="S90" s="134" t="e">
        <f t="shared" si="24"/>
        <v>#N/A</v>
      </c>
      <c r="T90" s="134" t="e">
        <f t="shared" si="24"/>
        <v>#N/A</v>
      </c>
      <c r="U90" s="134" t="e">
        <f t="shared" si="24"/>
        <v>#N/A</v>
      </c>
      <c r="V90" s="134" t="e">
        <f t="shared" si="24"/>
        <v>#N/A</v>
      </c>
      <c r="W90" s="134" t="e">
        <f t="shared" si="24"/>
        <v>#N/A</v>
      </c>
      <c r="X90" s="134" t="e">
        <f t="shared" si="24"/>
        <v>#N/A</v>
      </c>
      <c r="Y90" s="134" t="e">
        <f t="shared" si="24"/>
        <v>#N/A</v>
      </c>
      <c r="Z90" s="134" t="e">
        <f t="shared" si="24"/>
        <v>#N/A</v>
      </c>
      <c r="AA90" s="134" t="e">
        <f t="shared" si="24"/>
        <v>#N/A</v>
      </c>
      <c r="AB90" s="134" t="e">
        <f t="shared" si="24"/>
        <v>#N/A</v>
      </c>
      <c r="AC90" s="135"/>
      <c r="AD90" s="135"/>
      <c r="AE90" s="136"/>
    </row>
    <row r="91" spans="2:31" ht="16" thickBot="1" x14ac:dyDescent="0.25">
      <c r="B91" s="100" t="s">
        <v>71</v>
      </c>
      <c r="C91" s="101"/>
      <c r="D91" s="102"/>
      <c r="E91" s="137"/>
      <c r="F91" s="102"/>
      <c r="G91" s="113"/>
      <c r="H91" s="113"/>
      <c r="I91" s="111"/>
      <c r="J91" s="112"/>
      <c r="K91" s="112"/>
      <c r="L91" s="102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14" t="e">
        <f>AC92-AC89</f>
        <v>#N/A</v>
      </c>
      <c r="AD91" s="114"/>
      <c r="AE91" s="115" t="e">
        <f>AE92-AE89</f>
        <v>#N/A</v>
      </c>
    </row>
    <row r="92" spans="2:31" ht="16" hidden="1" thickBot="1" x14ac:dyDescent="0.25">
      <c r="B92" s="139" t="s">
        <v>127</v>
      </c>
      <c r="C92" s="98"/>
      <c r="D92" s="98" t="s">
        <v>5</v>
      </c>
      <c r="E92" s="98"/>
      <c r="F92" s="98">
        <f>MATCH($D92,FAC_TOTALS_APTA!$A$2:$BM$2,)</f>
        <v>7</v>
      </c>
      <c r="G92" s="140" t="e">
        <f>VLOOKUP(G73,FAC_TOTALS_APTA!$A$4:$BM$120,$F92,FALSE)</f>
        <v>#N/A</v>
      </c>
      <c r="H92" s="140" t="e">
        <f>VLOOKUP(H73,FAC_TOTALS_APTA!$A$4:$BM$120,$F92,FALSE)</f>
        <v>#N/A</v>
      </c>
      <c r="I92" s="141" t="e">
        <f t="shared" ref="I92" si="25">H92/G92-1</f>
        <v>#N/A</v>
      </c>
      <c r="J92" s="142"/>
      <c r="K92" s="142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143" t="e">
        <f>H92-G92</f>
        <v>#N/A</v>
      </c>
      <c r="AD92" s="143"/>
      <c r="AE92" s="144" t="e">
        <f>I92</f>
        <v>#N/A</v>
      </c>
    </row>
    <row r="93" spans="2:31" ht="17" thickTop="1" thickBot="1" x14ac:dyDescent="0.25">
      <c r="B93" s="151" t="s">
        <v>134</v>
      </c>
      <c r="C93" s="152"/>
      <c r="D93" s="152"/>
      <c r="E93" s="152"/>
      <c r="F93" s="152"/>
      <c r="G93" s="153"/>
      <c r="H93" s="153"/>
      <c r="I93" s="154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5" t="e">
        <f>AE92</f>
        <v>#N/A</v>
      </c>
    </row>
    <row r="94" spans="2:31" ht="15" thickTop="1" x14ac:dyDescent="0.2"/>
    <row r="96" spans="2:31" ht="15" x14ac:dyDescent="0.2">
      <c r="B96" s="23" t="s">
        <v>65</v>
      </c>
      <c r="C96" s="24"/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2:31" ht="15" x14ac:dyDescent="0.2">
      <c r="B97" s="27" t="s">
        <v>25</v>
      </c>
      <c r="C97" s="28" t="s">
        <v>26</v>
      </c>
      <c r="D97" s="18"/>
      <c r="E97" s="12"/>
      <c r="F97" s="18"/>
      <c r="G97" s="18"/>
      <c r="H97" s="18"/>
      <c r="I97" s="29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2:31" x14ac:dyDescent="0.2">
      <c r="B98" s="27"/>
      <c r="C98" s="28"/>
      <c r="D98" s="18"/>
      <c r="E98" s="12"/>
      <c r="F98" s="18"/>
      <c r="G98" s="18"/>
      <c r="H98" s="18"/>
      <c r="I98" s="29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2:31" ht="15" x14ac:dyDescent="0.2">
      <c r="B99" s="30" t="s">
        <v>24</v>
      </c>
      <c r="C99" s="31">
        <v>1</v>
      </c>
      <c r="D99" s="18"/>
      <c r="E99" s="12"/>
      <c r="F99" s="18"/>
      <c r="G99" s="18"/>
      <c r="H99" s="18"/>
      <c r="I99" s="29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2:31" ht="16" thickBot="1" x14ac:dyDescent="0.25">
      <c r="B100" s="32" t="s">
        <v>101</v>
      </c>
      <c r="C100" s="33">
        <v>10</v>
      </c>
      <c r="D100" s="34"/>
      <c r="E100" s="35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2:31" ht="15" thickTop="1" x14ac:dyDescent="0.2">
      <c r="B101" s="37"/>
      <c r="C101" s="12"/>
      <c r="D101" s="12"/>
      <c r="E101" s="12"/>
      <c r="F101" s="12"/>
      <c r="G101" s="171" t="s">
        <v>128</v>
      </c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171" t="s">
        <v>135</v>
      </c>
      <c r="AD101" s="171"/>
      <c r="AE101" s="171"/>
    </row>
    <row r="102" spans="2:31" ht="15" x14ac:dyDescent="0.2">
      <c r="B102" s="16" t="s">
        <v>28</v>
      </c>
      <c r="C102" s="39" t="s">
        <v>29</v>
      </c>
      <c r="D102" s="13" t="s">
        <v>30</v>
      </c>
      <c r="E102" s="13" t="s">
        <v>66</v>
      </c>
      <c r="F102" s="13"/>
      <c r="G102" s="39">
        <f>$C$1</f>
        <v>2002</v>
      </c>
      <c r="H102" s="39">
        <f>$C$2</f>
        <v>2018</v>
      </c>
      <c r="I102" s="39" t="s">
        <v>62</v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 t="s">
        <v>133</v>
      </c>
      <c r="AD102" s="39" t="s">
        <v>64</v>
      </c>
      <c r="AE102" s="39" t="s">
        <v>62</v>
      </c>
    </row>
    <row r="103" spans="2:31" hidden="1" x14ac:dyDescent="0.2">
      <c r="B103" s="37"/>
      <c r="C103" s="40"/>
      <c r="D103" s="12"/>
      <c r="E103" s="12"/>
      <c r="F103" s="12"/>
      <c r="G103" s="12"/>
      <c r="H103" s="12"/>
      <c r="I103" s="40"/>
      <c r="J103" s="12"/>
      <c r="K103" s="12"/>
      <c r="L103" s="12"/>
      <c r="M103" s="12">
        <v>1</v>
      </c>
      <c r="N103" s="12">
        <v>2</v>
      </c>
      <c r="O103" s="12">
        <v>3</v>
      </c>
      <c r="P103" s="12">
        <v>4</v>
      </c>
      <c r="Q103" s="12">
        <v>5</v>
      </c>
      <c r="R103" s="12">
        <v>6</v>
      </c>
      <c r="S103" s="12">
        <v>7</v>
      </c>
      <c r="T103" s="12">
        <v>8</v>
      </c>
      <c r="U103" s="12">
        <v>9</v>
      </c>
      <c r="V103" s="12">
        <v>10</v>
      </c>
      <c r="W103" s="12">
        <v>11</v>
      </c>
      <c r="X103" s="12">
        <v>12</v>
      </c>
      <c r="Y103" s="12">
        <v>13</v>
      </c>
      <c r="Z103" s="12">
        <v>14</v>
      </c>
      <c r="AA103" s="12">
        <v>15</v>
      </c>
      <c r="AB103" s="12">
        <v>16</v>
      </c>
      <c r="AC103" s="12"/>
      <c r="AD103" s="12"/>
      <c r="AE103" s="12"/>
    </row>
    <row r="104" spans="2:31" hidden="1" x14ac:dyDescent="0.2">
      <c r="B104" s="37"/>
      <c r="C104" s="40"/>
      <c r="D104" s="12"/>
      <c r="E104" s="12"/>
      <c r="F104" s="12"/>
      <c r="G104" s="12" t="str">
        <f>CONCATENATE($C99,"_",$C100,"_",G102)</f>
        <v>1_10_2002</v>
      </c>
      <c r="H104" s="12" t="str">
        <f>CONCATENATE($C99,"_",$C100,"_",H102)</f>
        <v>1_10_2018</v>
      </c>
      <c r="I104" s="40"/>
      <c r="J104" s="12"/>
      <c r="K104" s="12"/>
      <c r="L104" s="12"/>
      <c r="M104" s="12" t="str">
        <f>IF($G102+M103&gt;$H102,0,CONCATENATE($C99,"_",$C100,"_",$G102+M103))</f>
        <v>1_10_2003</v>
      </c>
      <c r="N104" s="12" t="str">
        <f t="shared" ref="N104:AB104" si="26">IF($G102+N103&gt;$H102,0,CONCATENATE($C99,"_",$C100,"_",$G102+N103))</f>
        <v>1_10_2004</v>
      </c>
      <c r="O104" s="12" t="str">
        <f t="shared" si="26"/>
        <v>1_10_2005</v>
      </c>
      <c r="P104" s="12" t="str">
        <f t="shared" si="26"/>
        <v>1_10_2006</v>
      </c>
      <c r="Q104" s="12" t="str">
        <f t="shared" si="26"/>
        <v>1_10_2007</v>
      </c>
      <c r="R104" s="12" t="str">
        <f t="shared" si="26"/>
        <v>1_10_2008</v>
      </c>
      <c r="S104" s="12" t="str">
        <f t="shared" si="26"/>
        <v>1_10_2009</v>
      </c>
      <c r="T104" s="12" t="str">
        <f t="shared" si="26"/>
        <v>1_10_2010</v>
      </c>
      <c r="U104" s="12" t="str">
        <f t="shared" si="26"/>
        <v>1_10_2011</v>
      </c>
      <c r="V104" s="12" t="str">
        <f t="shared" si="26"/>
        <v>1_10_2012</v>
      </c>
      <c r="W104" s="12" t="str">
        <f t="shared" si="26"/>
        <v>1_10_2013</v>
      </c>
      <c r="X104" s="12" t="str">
        <f t="shared" si="26"/>
        <v>1_10_2014</v>
      </c>
      <c r="Y104" s="12" t="str">
        <f t="shared" si="26"/>
        <v>1_10_2015</v>
      </c>
      <c r="Z104" s="12" t="str">
        <f t="shared" si="26"/>
        <v>1_10_2016</v>
      </c>
      <c r="AA104" s="12" t="str">
        <f t="shared" si="26"/>
        <v>1_10_2017</v>
      </c>
      <c r="AB104" s="12" t="str">
        <f t="shared" si="26"/>
        <v>1_10_2018</v>
      </c>
      <c r="AC104" s="12"/>
      <c r="AD104" s="12"/>
      <c r="AE104" s="12"/>
    </row>
    <row r="105" spans="2:31" hidden="1" x14ac:dyDescent="0.2">
      <c r="B105" s="37"/>
      <c r="C105" s="40"/>
      <c r="D105" s="12"/>
      <c r="E105" s="12"/>
      <c r="F105" s="12" t="s">
        <v>63</v>
      </c>
      <c r="G105" s="41"/>
      <c r="H105" s="41"/>
      <c r="I105" s="40"/>
      <c r="J105" s="12"/>
      <c r="K105" s="12"/>
      <c r="L105" s="12" t="s">
        <v>63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2:31" ht="15" x14ac:dyDescent="0.2">
      <c r="B106" s="37" t="s">
        <v>95</v>
      </c>
      <c r="C106" s="40" t="s">
        <v>31</v>
      </c>
      <c r="D106" s="12" t="s">
        <v>9</v>
      </c>
      <c r="E106" s="85">
        <v>0.77910000000000001</v>
      </c>
      <c r="F106" s="12">
        <f>MATCH($D106,FAC_TOTALS_APTA!$A$2:$BO$2,)</f>
        <v>11</v>
      </c>
      <c r="G106" s="41">
        <f>VLOOKUP(G104,FAC_TOTALS_APTA!$A$4:$BO$120,$F106,FALSE)</f>
        <v>0</v>
      </c>
      <c r="H106" s="41">
        <f>VLOOKUP(H104,FAC_TOTALS_APTA!$A$4:$BO$120,$F106,FALSE)</f>
        <v>559394026.10000002</v>
      </c>
      <c r="I106" s="43" t="str">
        <f>IFERROR(H106/G106-1,"-")</f>
        <v>-</v>
      </c>
      <c r="J106" s="44" t="str">
        <f>IF(C106="Log","_log","")</f>
        <v>_log</v>
      </c>
      <c r="K106" s="44" t="str">
        <f>CONCATENATE(D106,J106,"_FAC")</f>
        <v>VRM_ADJ_log_FAC</v>
      </c>
      <c r="L106" s="12">
        <f>MATCH($K106,FAC_TOTALS_APTA!$A$2:$BM$2,)</f>
        <v>25</v>
      </c>
      <c r="M106" s="41">
        <f>IF(M104=0,0,VLOOKUP(M104,FAC_TOTALS_APTA!$A$4:$BO$120,$L106,FALSE))</f>
        <v>95876315.700180307</v>
      </c>
      <c r="N106" s="41">
        <f>IF(N104=0,0,VLOOKUP(N104,FAC_TOTALS_APTA!$A$4:$BO$120,$L106,FALSE))</f>
        <v>56421822.976576798</v>
      </c>
      <c r="O106" s="41">
        <f>IF(O104=0,0,VLOOKUP(O104,FAC_TOTALS_APTA!$A$4:$BO$120,$L106,FALSE))</f>
        <v>19358321.994918399</v>
      </c>
      <c r="P106" s="41">
        <f>IF(P104=0,0,VLOOKUP(P104,FAC_TOTALS_APTA!$A$4:$BO$120,$L106,FALSE))</f>
        <v>44149676.309830397</v>
      </c>
      <c r="Q106" s="41">
        <f>IF(Q104=0,0,VLOOKUP(Q104,FAC_TOTALS_APTA!$A$4:$BO$120,$L106,FALSE))</f>
        <v>11806220.396052901</v>
      </c>
      <c r="R106" s="41">
        <f>IF(R104=0,0,VLOOKUP(R104,FAC_TOTALS_APTA!$A$4:$BO$120,$L106,FALSE))</f>
        <v>60196751.8065845</v>
      </c>
      <c r="S106" s="41">
        <f>IF(S104=0,0,VLOOKUP(S104,FAC_TOTALS_APTA!$A$4:$BO$120,$L106,FALSE))</f>
        <v>14807626.596445899</v>
      </c>
      <c r="T106" s="41">
        <f>IF(T104=0,0,VLOOKUP(T104,FAC_TOTALS_APTA!$A$4:$BO$120,$L106,FALSE))</f>
        <v>-36684202.761617899</v>
      </c>
      <c r="U106" s="41">
        <f>IF(U104=0,0,VLOOKUP(U104,FAC_TOTALS_APTA!$A$4:$BO$120,$L106,FALSE))</f>
        <v>-38429403.246041499</v>
      </c>
      <c r="V106" s="41">
        <f>IF(V104=0,0,VLOOKUP(V104,FAC_TOTALS_APTA!$A$4:$BO$120,$L106,FALSE))</f>
        <v>-6820251.9957456104</v>
      </c>
      <c r="W106" s="41">
        <f>IF(W104=0,0,VLOOKUP(W104,FAC_TOTALS_APTA!$A$4:$BO$120,$L106,FALSE))</f>
        <v>50602772.345608696</v>
      </c>
      <c r="X106" s="41">
        <f>IF(X104=0,0,VLOOKUP(X104,FAC_TOTALS_APTA!$A$4:$BO$120,$L106,FALSE))</f>
        <v>29277436.999796402</v>
      </c>
      <c r="Y106" s="41">
        <f>IF(Y104=0,0,VLOOKUP(Y104,FAC_TOTALS_APTA!$A$4:$BO$120,$L106,FALSE))</f>
        <v>5215662.6330834599</v>
      </c>
      <c r="Z106" s="41">
        <f>IF(Z104=0,0,VLOOKUP(Z104,FAC_TOTALS_APTA!$A$4:$BO$120,$L106,FALSE))</f>
        <v>-2156642.1502541802</v>
      </c>
      <c r="AA106" s="41">
        <f>IF(AA104=0,0,VLOOKUP(AA104,FAC_TOTALS_APTA!$A$4:$BO$120,$L106,FALSE))</f>
        <v>13881297.5037365</v>
      </c>
      <c r="AB106" s="41">
        <f>IF(AB104=0,0,VLOOKUP(AB104,FAC_TOTALS_APTA!$A$4:$BO$120,$L106,FALSE))</f>
        <v>-19656440.910363302</v>
      </c>
      <c r="AC106" s="45">
        <f>SUM(M106:AB106)</f>
        <v>297846964.19879174</v>
      </c>
      <c r="AD106" s="45">
        <f>AE106*G123</f>
        <v>258634124.54356652</v>
      </c>
      <c r="AE106" s="46">
        <f>AC106/G121</f>
        <v>0.12750279635802711</v>
      </c>
    </row>
    <row r="107" spans="2:31" ht="15" x14ac:dyDescent="0.2">
      <c r="B107" s="37" t="s">
        <v>129</v>
      </c>
      <c r="C107" s="40" t="s">
        <v>31</v>
      </c>
      <c r="D107" s="12" t="s">
        <v>23</v>
      </c>
      <c r="E107" s="85">
        <v>-0.3624</v>
      </c>
      <c r="F107" s="12">
        <f>MATCH($D107,FAC_TOTALS_APTA!$A$2:$BO$2,)</f>
        <v>12</v>
      </c>
      <c r="G107" s="84">
        <f>VLOOKUP(G104,FAC_TOTALS_APTA!$A$4:$BO$120,$F107,FALSE)</f>
        <v>0</v>
      </c>
      <c r="H107" s="84">
        <f>VLOOKUP(H104,FAC_TOTALS_APTA!$A$4:$BO$120,$F107,FALSE)</f>
        <v>1.956607269</v>
      </c>
      <c r="I107" s="43" t="str">
        <f t="shared" ref="I107:I117" si="27">IFERROR(H107/G107-1,"-")</f>
        <v>-</v>
      </c>
      <c r="J107" s="44" t="str">
        <f t="shared" ref="J107:J117" si="28">IF(C107="Log","_log","")</f>
        <v>_log</v>
      </c>
      <c r="K107" s="44" t="str">
        <f t="shared" ref="K107:K117" si="29">CONCATENATE(D107,J107,"_FAC")</f>
        <v>FARE_per_UPT_2018_log_FAC</v>
      </c>
      <c r="L107" s="12">
        <f>MATCH($K107,FAC_TOTALS_APTA!$A$2:$BM$2,)</f>
        <v>27</v>
      </c>
      <c r="M107" s="41">
        <f>IF(M104=0,0,VLOOKUP(M104,FAC_TOTALS_APTA!$A$4:$BO$120,$L107,FALSE))</f>
        <v>-43011712.942693397</v>
      </c>
      <c r="N107" s="41">
        <f>IF(N104=0,0,VLOOKUP(N104,FAC_TOTALS_APTA!$A$4:$BO$120,$L107,FALSE))</f>
        <v>6778434.8855516501</v>
      </c>
      <c r="O107" s="41">
        <f>IF(O104=0,0,VLOOKUP(O104,FAC_TOTALS_APTA!$A$4:$BO$120,$L107,FALSE))</f>
        <v>83266002.035615996</v>
      </c>
      <c r="P107" s="41">
        <f>IF(P104=0,0,VLOOKUP(P104,FAC_TOTALS_APTA!$A$4:$BO$120,$L107,FALSE))</f>
        <v>7373145.4350354802</v>
      </c>
      <c r="Q107" s="41">
        <f>IF(Q104=0,0,VLOOKUP(Q104,FAC_TOTALS_APTA!$A$4:$BO$120,$L107,FALSE))</f>
        <v>23628620.241026301</v>
      </c>
      <c r="R107" s="41">
        <f>IF(R104=0,0,VLOOKUP(R104,FAC_TOTALS_APTA!$A$4:$BO$120,$L107,FALSE))</f>
        <v>-9807837.9691409301</v>
      </c>
      <c r="S107" s="41">
        <f>IF(S104=0,0,VLOOKUP(S104,FAC_TOTALS_APTA!$A$4:$BO$120,$L107,FALSE))</f>
        <v>-32756973.724565402</v>
      </c>
      <c r="T107" s="41">
        <f>IF(T104=0,0,VLOOKUP(T104,FAC_TOTALS_APTA!$A$4:$BO$120,$L107,FALSE))</f>
        <v>-546324.70587294805</v>
      </c>
      <c r="U107" s="41">
        <f>IF(U104=0,0,VLOOKUP(U104,FAC_TOTALS_APTA!$A$4:$BO$120,$L107,FALSE))</f>
        <v>-39332295.376102701</v>
      </c>
      <c r="V107" s="41">
        <f>IF(V104=0,0,VLOOKUP(V104,FAC_TOTALS_APTA!$A$4:$BO$120,$L107,FALSE))</f>
        <v>15801954.7766228</v>
      </c>
      <c r="W107" s="41">
        <f>IF(W104=0,0,VLOOKUP(W104,FAC_TOTALS_APTA!$A$4:$BO$120,$L107,FALSE))</f>
        <v>-23749595.959237099</v>
      </c>
      <c r="X107" s="41">
        <f>IF(X104=0,0,VLOOKUP(X104,FAC_TOTALS_APTA!$A$4:$BO$120,$L107,FALSE))</f>
        <v>3653288.4793259501</v>
      </c>
      <c r="Y107" s="41">
        <f>IF(Y104=0,0,VLOOKUP(Y104,FAC_TOTALS_APTA!$A$4:$BO$120,$L107,FALSE))</f>
        <v>-54202605.056482099</v>
      </c>
      <c r="Z107" s="41">
        <f>IF(Z104=0,0,VLOOKUP(Z104,FAC_TOTALS_APTA!$A$4:$BO$120,$L107,FALSE))</f>
        <v>-3748089.9333270201</v>
      </c>
      <c r="AA107" s="41">
        <f>IF(AA104=0,0,VLOOKUP(AA104,FAC_TOTALS_APTA!$A$4:$BO$120,$L107,FALSE))</f>
        <v>-1509084.3739732499</v>
      </c>
      <c r="AB107" s="41">
        <f>IF(AB104=0,0,VLOOKUP(AB104,FAC_TOTALS_APTA!$A$4:$BO$120,$L107,FALSE))</f>
        <v>-22073695.5700441</v>
      </c>
      <c r="AC107" s="45">
        <f t="shared" ref="AC107:AC117" si="30">SUM(M107:AB107)</f>
        <v>-90236769.758260772</v>
      </c>
      <c r="AD107" s="45">
        <f>AE107*G123</f>
        <v>-78356709.160515353</v>
      </c>
      <c r="AE107" s="46">
        <f>AC107/G121</f>
        <v>-3.8628698161968289E-2</v>
      </c>
    </row>
    <row r="108" spans="2:31" ht="15" x14ac:dyDescent="0.2">
      <c r="B108" s="37" t="s">
        <v>125</v>
      </c>
      <c r="C108" s="40" t="s">
        <v>31</v>
      </c>
      <c r="D108" s="12" t="s">
        <v>11</v>
      </c>
      <c r="E108" s="85">
        <v>0.36709999999999998</v>
      </c>
      <c r="F108" s="12">
        <f>MATCH($D108,FAC_TOTALS_APTA!$A$2:$BO$2,)</f>
        <v>13</v>
      </c>
      <c r="G108" s="41">
        <f>VLOOKUP(G104,FAC_TOTALS_APTA!$A$4:$BO$120,$F108,FALSE)</f>
        <v>0</v>
      </c>
      <c r="H108" s="41">
        <f>VLOOKUP(H104,FAC_TOTALS_APTA!$A$4:$BO$120,$F108,FALSE)</f>
        <v>29807700.839999899</v>
      </c>
      <c r="I108" s="43" t="str">
        <f t="shared" si="27"/>
        <v>-</v>
      </c>
      <c r="J108" s="44" t="str">
        <f t="shared" si="28"/>
        <v>_log</v>
      </c>
      <c r="K108" s="44" t="str">
        <f t="shared" si="29"/>
        <v>POP_EMP_log_FAC</v>
      </c>
      <c r="L108" s="12">
        <f>MATCH($K108,FAC_TOTALS_APTA!$A$2:$BM$2,)</f>
        <v>29</v>
      </c>
      <c r="M108" s="41">
        <f>IF(M104=0,0,VLOOKUP(M104,FAC_TOTALS_APTA!$A$4:$BO$120,$L108,FALSE))</f>
        <v>9948450.1446343102</v>
      </c>
      <c r="N108" s="41">
        <f>IF(N104=0,0,VLOOKUP(N104,FAC_TOTALS_APTA!$A$4:$BO$120,$L108,FALSE))</f>
        <v>14611946.7726321</v>
      </c>
      <c r="O108" s="41">
        <f>IF(O104=0,0,VLOOKUP(O104,FAC_TOTALS_APTA!$A$4:$BO$120,$L108,FALSE))</f>
        <v>15033154.7891401</v>
      </c>
      <c r="P108" s="41">
        <f>IF(P104=0,0,VLOOKUP(P104,FAC_TOTALS_APTA!$A$4:$BO$120,$L108,FALSE))</f>
        <v>19376763.2500461</v>
      </c>
      <c r="Q108" s="41">
        <f>IF(Q104=0,0,VLOOKUP(Q104,FAC_TOTALS_APTA!$A$4:$BO$120,$L108,FALSE))</f>
        <v>2041657.2678652001</v>
      </c>
      <c r="R108" s="41">
        <f>IF(R104=0,0,VLOOKUP(R104,FAC_TOTALS_APTA!$A$4:$BO$120,$L108,FALSE))</f>
        <v>8819948.5045502093</v>
      </c>
      <c r="S108" s="41">
        <f>IF(S104=0,0,VLOOKUP(S104,FAC_TOTALS_APTA!$A$4:$BO$120,$L108,FALSE))</f>
        <v>-8248094.1382169202</v>
      </c>
      <c r="T108" s="41">
        <f>IF(T104=0,0,VLOOKUP(T104,FAC_TOTALS_APTA!$A$4:$BO$120,$L108,FALSE))</f>
        <v>-6521994.7406336404</v>
      </c>
      <c r="U108" s="41">
        <f>IF(U104=0,0,VLOOKUP(U104,FAC_TOTALS_APTA!$A$4:$BO$120,$L108,FALSE))</f>
        <v>4829043.62001401</v>
      </c>
      <c r="V108" s="41">
        <f>IF(V104=0,0,VLOOKUP(V104,FAC_TOTALS_APTA!$A$4:$BO$120,$L108,FALSE))</f>
        <v>8614617.6699347496</v>
      </c>
      <c r="W108" s="41">
        <f>IF(W104=0,0,VLOOKUP(W104,FAC_TOTALS_APTA!$A$4:$BO$120,$L108,FALSE))</f>
        <v>34640824.187954202</v>
      </c>
      <c r="X108" s="41">
        <f>IF(X104=0,0,VLOOKUP(X104,FAC_TOTALS_APTA!$A$4:$BO$120,$L108,FALSE))</f>
        <v>11242253.376472401</v>
      </c>
      <c r="Y108" s="41">
        <f>IF(Y104=0,0,VLOOKUP(Y104,FAC_TOTALS_APTA!$A$4:$BO$120,$L108,FALSE))</f>
        <v>10552530.765923999</v>
      </c>
      <c r="Z108" s="41">
        <f>IF(Z104=0,0,VLOOKUP(Z104,FAC_TOTALS_APTA!$A$4:$BO$120,$L108,FALSE))</f>
        <v>2259831.4343213402</v>
      </c>
      <c r="AA108" s="41">
        <f>IF(AA104=0,0,VLOOKUP(AA104,FAC_TOTALS_APTA!$A$4:$BO$120,$L108,FALSE))</f>
        <v>8810393.5045125894</v>
      </c>
      <c r="AB108" s="41">
        <f>IF(AB104=0,0,VLOOKUP(AB104,FAC_TOTALS_APTA!$A$4:$BO$120,$L108,FALSE))</f>
        <v>5320216.8189596301</v>
      </c>
      <c r="AC108" s="45">
        <f t="shared" si="30"/>
        <v>141331543.22811037</v>
      </c>
      <c r="AD108" s="45">
        <f>AE108*G123</f>
        <v>122724634.95312615</v>
      </c>
      <c r="AE108" s="46">
        <f>AC108/G121</f>
        <v>6.0501429059898949E-2</v>
      </c>
    </row>
    <row r="109" spans="2:31" ht="15" x14ac:dyDescent="0.2">
      <c r="B109" s="37" t="s">
        <v>126</v>
      </c>
      <c r="C109" s="40" t="s">
        <v>31</v>
      </c>
      <c r="D109" s="48" t="s">
        <v>22</v>
      </c>
      <c r="E109" s="85">
        <v>0.2283</v>
      </c>
      <c r="F109" s="12">
        <f>MATCH($D109,FAC_TOTALS_APTA!$A$2:$BO$2,)</f>
        <v>14</v>
      </c>
      <c r="G109" s="84">
        <f>VLOOKUP(G104,FAC_TOTALS_APTA!$A$4:$BO$120,$F109,FALSE)</f>
        <v>0</v>
      </c>
      <c r="H109" s="84">
        <f>VLOOKUP(H104,FAC_TOTALS_APTA!$A$4:$BO$120,$F109,FALSE)</f>
        <v>2.9199999999999902</v>
      </c>
      <c r="I109" s="43" t="str">
        <f t="shared" si="27"/>
        <v>-</v>
      </c>
      <c r="J109" s="44" t="str">
        <f t="shared" si="28"/>
        <v>_log</v>
      </c>
      <c r="K109" s="44" t="str">
        <f t="shared" si="29"/>
        <v>GAS_PRICE_2018_log_FAC</v>
      </c>
      <c r="L109" s="12">
        <f>MATCH($K109,FAC_TOTALS_APTA!$A$2:$BM$2,)</f>
        <v>31</v>
      </c>
      <c r="M109" s="41">
        <f>IF(M104=0,0,VLOOKUP(M104,FAC_TOTALS_APTA!$A$4:$BO$120,$L109,FALSE))</f>
        <v>41043214.847124897</v>
      </c>
      <c r="N109" s="41">
        <f>IF(N104=0,0,VLOOKUP(N104,FAC_TOTALS_APTA!$A$4:$BO$120,$L109,FALSE))</f>
        <v>43384054.914977401</v>
      </c>
      <c r="O109" s="41">
        <f>IF(O104=0,0,VLOOKUP(O104,FAC_TOTALS_APTA!$A$4:$BO$120,$L109,FALSE))</f>
        <v>59946698.258179799</v>
      </c>
      <c r="P109" s="41">
        <f>IF(P104=0,0,VLOOKUP(P104,FAC_TOTALS_APTA!$A$4:$BO$120,$L109,FALSE))</f>
        <v>43893840.3088843</v>
      </c>
      <c r="Q109" s="41">
        <f>IF(Q104=0,0,VLOOKUP(Q104,FAC_TOTALS_APTA!$A$4:$BO$120,$L109,FALSE))</f>
        <v>14963773.0985542</v>
      </c>
      <c r="R109" s="41">
        <f>IF(R104=0,0,VLOOKUP(R104,FAC_TOTALS_APTA!$A$4:$BO$120,$L109,FALSE))</f>
        <v>62180765.799574398</v>
      </c>
      <c r="S109" s="41">
        <f>IF(S104=0,0,VLOOKUP(S104,FAC_TOTALS_APTA!$A$4:$BO$120,$L109,FALSE))</f>
        <v>-154469359.44224599</v>
      </c>
      <c r="T109" s="41">
        <f>IF(T104=0,0,VLOOKUP(T104,FAC_TOTALS_APTA!$A$4:$BO$120,$L109,FALSE))</f>
        <v>68944064.878573</v>
      </c>
      <c r="U109" s="41">
        <f>IF(U104=0,0,VLOOKUP(U104,FAC_TOTALS_APTA!$A$4:$BO$120,$L109,FALSE))</f>
        <v>108899241.25763699</v>
      </c>
      <c r="V109" s="41">
        <f>IF(V104=0,0,VLOOKUP(V104,FAC_TOTALS_APTA!$A$4:$BO$120,$L109,FALSE))</f>
        <v>5643276.0883533498</v>
      </c>
      <c r="W109" s="41">
        <f>IF(W104=0,0,VLOOKUP(W104,FAC_TOTALS_APTA!$A$4:$BO$120,$L109,FALSE))</f>
        <v>-22155509.3722363</v>
      </c>
      <c r="X109" s="41">
        <f>IF(X104=0,0,VLOOKUP(X104,FAC_TOTALS_APTA!$A$4:$BO$120,$L109,FALSE))</f>
        <v>-26898186.155014601</v>
      </c>
      <c r="Y109" s="41">
        <f>IF(Y104=0,0,VLOOKUP(Y104,FAC_TOTALS_APTA!$A$4:$BO$120,$L109,FALSE))</f>
        <v>-173521387.20479</v>
      </c>
      <c r="Z109" s="41">
        <f>IF(Z104=0,0,VLOOKUP(Z104,FAC_TOTALS_APTA!$A$4:$BO$120,$L109,FALSE))</f>
        <v>-53699654.0396678</v>
      </c>
      <c r="AA109" s="41">
        <f>IF(AA104=0,0,VLOOKUP(AA104,FAC_TOTALS_APTA!$A$4:$BO$120,$L109,FALSE))</f>
        <v>53099012.624995001</v>
      </c>
      <c r="AB109" s="41">
        <f>IF(AB104=0,0,VLOOKUP(AB104,FAC_TOTALS_APTA!$A$4:$BO$120,$L109,FALSE))</f>
        <v>42408428.250890501</v>
      </c>
      <c r="AC109" s="45">
        <f t="shared" si="30"/>
        <v>113662274.11378911</v>
      </c>
      <c r="AD109" s="45">
        <f>AE109*G123</f>
        <v>98698144.660055533</v>
      </c>
      <c r="AE109" s="46">
        <f>AC109/G121</f>
        <v>4.8656724868439999E-2</v>
      </c>
    </row>
    <row r="110" spans="2:31" ht="15" x14ac:dyDescent="0.2">
      <c r="B110" s="37" t="s">
        <v>33</v>
      </c>
      <c r="C110" s="40"/>
      <c r="D110" s="12" t="s">
        <v>12</v>
      </c>
      <c r="E110" s="85">
        <v>5.7999999999999996E-3</v>
      </c>
      <c r="F110" s="12">
        <f>MATCH($D110,FAC_TOTALS_APTA!$A$2:$BO$2,)</f>
        <v>15</v>
      </c>
      <c r="G110" s="47">
        <f>VLOOKUP(G104,FAC_TOTALS_APTA!$A$4:$BO$120,$F110,FALSE)</f>
        <v>0</v>
      </c>
      <c r="H110" s="47">
        <f>VLOOKUP(H104,FAC_TOTALS_APTA!$A$4:$BO$120,$F110,FALSE)</f>
        <v>30.01</v>
      </c>
      <c r="I110" s="43" t="str">
        <f t="shared" si="27"/>
        <v>-</v>
      </c>
      <c r="J110" s="44" t="str">
        <f t="shared" si="28"/>
        <v/>
      </c>
      <c r="K110" s="44" t="str">
        <f t="shared" si="29"/>
        <v>PCT_HH_NO_VEH_FAC</v>
      </c>
      <c r="L110" s="12">
        <f>MATCH($K110,FAC_TOTALS_APTA!$A$2:$BM$2,)</f>
        <v>33</v>
      </c>
      <c r="M110" s="41">
        <f>IF(M104=0,0,VLOOKUP(M104,FAC_TOTALS_APTA!$A$4:$BO$120,$L110,FALSE))</f>
        <v>-4084522.8325726599</v>
      </c>
      <c r="N110" s="41">
        <f>IF(N104=0,0,VLOOKUP(N104,FAC_TOTALS_APTA!$A$4:$BO$120,$L110,FALSE))</f>
        <v>-4141853.6397265801</v>
      </c>
      <c r="O110" s="41">
        <f>IF(O104=0,0,VLOOKUP(O104,FAC_TOTALS_APTA!$A$4:$BO$120,$L110,FALSE))</f>
        <v>-3894363.9000978698</v>
      </c>
      <c r="P110" s="41">
        <f>IF(P104=0,0,VLOOKUP(P104,FAC_TOTALS_APTA!$A$4:$BO$120,$L110,FALSE))</f>
        <v>-7209096.1067321496</v>
      </c>
      <c r="Q110" s="41">
        <f>IF(Q104=0,0,VLOOKUP(Q104,FAC_TOTALS_APTA!$A$4:$BO$120,$L110,FALSE))</f>
        <v>3300842.8334332001</v>
      </c>
      <c r="R110" s="41">
        <f>IF(R104=0,0,VLOOKUP(R104,FAC_TOTALS_APTA!$A$4:$BO$120,$L110,FALSE))</f>
        <v>316879.75669611699</v>
      </c>
      <c r="S110" s="41">
        <f>IF(S104=0,0,VLOOKUP(S104,FAC_TOTALS_APTA!$A$4:$BO$120,$L110,FALSE))</f>
        <v>3085876.8181163399</v>
      </c>
      <c r="T110" s="41">
        <f>IF(T104=0,0,VLOOKUP(T104,FAC_TOTALS_APTA!$A$4:$BO$120,$L110,FALSE))</f>
        <v>5012191.97484871</v>
      </c>
      <c r="U110" s="41">
        <f>IF(U104=0,0,VLOOKUP(U104,FAC_TOTALS_APTA!$A$4:$BO$120,$L110,FALSE))</f>
        <v>5999918.8364999704</v>
      </c>
      <c r="V110" s="41">
        <f>IF(V104=0,0,VLOOKUP(V104,FAC_TOTALS_APTA!$A$4:$BO$120,$L110,FALSE))</f>
        <v>3479660.2096668999</v>
      </c>
      <c r="W110" s="41">
        <f>IF(W104=0,0,VLOOKUP(W104,FAC_TOTALS_APTA!$A$4:$BO$120,$L110,FALSE))</f>
        <v>-26509593.982868601</v>
      </c>
      <c r="X110" s="41">
        <f>IF(X104=0,0,VLOOKUP(X104,FAC_TOTALS_APTA!$A$4:$BO$120,$L110,FALSE))</f>
        <v>4708608.2729173303</v>
      </c>
      <c r="Y110" s="41">
        <f>IF(Y104=0,0,VLOOKUP(Y104,FAC_TOTALS_APTA!$A$4:$BO$120,$L110,FALSE))</f>
        <v>-541497.14826464804</v>
      </c>
      <c r="Z110" s="41">
        <f>IF(Z104=0,0,VLOOKUP(Z104,FAC_TOTALS_APTA!$A$4:$BO$120,$L110,FALSE))</f>
        <v>-5084883.4496116498</v>
      </c>
      <c r="AA110" s="41">
        <f>IF(AA104=0,0,VLOOKUP(AA104,FAC_TOTALS_APTA!$A$4:$BO$120,$L110,FALSE))</f>
        <v>2122094.7975296802</v>
      </c>
      <c r="AB110" s="41">
        <f>IF(AB104=0,0,VLOOKUP(AB104,FAC_TOTALS_APTA!$A$4:$BO$120,$L110,FALSE))</f>
        <v>177996.926178447</v>
      </c>
      <c r="AC110" s="45">
        <f t="shared" si="30"/>
        <v>-23261740.63398746</v>
      </c>
      <c r="AD110" s="45">
        <f>AE110*G123</f>
        <v>-20199231.979465179</v>
      </c>
      <c r="AE110" s="46">
        <f>AC110/G121</f>
        <v>-9.9579224752782587E-3</v>
      </c>
    </row>
    <row r="111" spans="2:31" ht="15" x14ac:dyDescent="0.2">
      <c r="B111" s="37" t="s">
        <v>124</v>
      </c>
      <c r="C111" s="40"/>
      <c r="D111" s="12" t="s">
        <v>13</v>
      </c>
      <c r="E111" s="85">
        <v>7.3000000000000001E-3</v>
      </c>
      <c r="F111" s="12">
        <f>MATCH($D111,FAC_TOTALS_APTA!$A$2:$BO$2,)</f>
        <v>16</v>
      </c>
      <c r="G111" s="84">
        <f>VLOOKUP(G104,FAC_TOTALS_APTA!$A$4:$BO$120,$F111,FALSE)</f>
        <v>0</v>
      </c>
      <c r="H111" s="84">
        <f>VLOOKUP(H104,FAC_TOTALS_APTA!$A$4:$BO$120,$F111,FALSE)</f>
        <v>67.468769080655605</v>
      </c>
      <c r="I111" s="43" t="str">
        <f t="shared" si="27"/>
        <v>-</v>
      </c>
      <c r="J111" s="44" t="str">
        <f t="shared" si="28"/>
        <v/>
      </c>
      <c r="K111" s="44" t="str">
        <f t="shared" si="29"/>
        <v>TSD_POP_PCT_FAC</v>
      </c>
      <c r="L111" s="12">
        <f>MATCH($K111,FAC_TOTALS_APTA!$A$2:$BM$2,)</f>
        <v>35</v>
      </c>
      <c r="M111" s="41">
        <f>IF(M104=0,0,VLOOKUP(M104,FAC_TOTALS_APTA!$A$4:$BO$120,$L111,FALSE))</f>
        <v>-31750656.759124499</v>
      </c>
      <c r="N111" s="41">
        <f>IF(N104=0,0,VLOOKUP(N104,FAC_TOTALS_APTA!$A$4:$BO$120,$L111,FALSE))</f>
        <v>-30461327.125916898</v>
      </c>
      <c r="O111" s="41">
        <f>IF(O104=0,0,VLOOKUP(O104,FAC_TOTALS_APTA!$A$4:$BO$120,$L111,FALSE))</f>
        <v>-29107766.427336998</v>
      </c>
      <c r="P111" s="41">
        <f>IF(P104=0,0,VLOOKUP(P104,FAC_TOTALS_APTA!$A$4:$BO$120,$L111,FALSE))</f>
        <v>-41297937.7779034</v>
      </c>
      <c r="Q111" s="41">
        <f>IF(Q104=0,0,VLOOKUP(Q104,FAC_TOTALS_APTA!$A$4:$BO$120,$L111,FALSE))</f>
        <v>-8310906.5375026502</v>
      </c>
      <c r="R111" s="41">
        <f>IF(R104=0,0,VLOOKUP(R104,FAC_TOTALS_APTA!$A$4:$BO$120,$L111,FALSE))</f>
        <v>-23088650.972821102</v>
      </c>
      <c r="S111" s="41">
        <f>IF(S104=0,0,VLOOKUP(S104,FAC_TOTALS_APTA!$A$4:$BO$120,$L111,FALSE))</f>
        <v>-13792396.6385732</v>
      </c>
      <c r="T111" s="41">
        <f>IF(T104=0,0,VLOOKUP(T104,FAC_TOTALS_APTA!$A$4:$BO$120,$L111,FALSE))</f>
        <v>2014226.8748404901</v>
      </c>
      <c r="U111" s="41">
        <f>IF(U104=0,0,VLOOKUP(U104,FAC_TOTALS_APTA!$A$4:$BO$120,$L111,FALSE))</f>
        <v>-16208485.5480722</v>
      </c>
      <c r="V111" s="41">
        <f>IF(V104=0,0,VLOOKUP(V104,FAC_TOTALS_APTA!$A$4:$BO$120,$L111,FALSE))</f>
        <v>341481.82496242999</v>
      </c>
      <c r="W111" s="41">
        <f>IF(W104=0,0,VLOOKUP(W104,FAC_TOTALS_APTA!$A$4:$BO$120,$L111,FALSE))</f>
        <v>-46466466.662800401</v>
      </c>
      <c r="X111" s="41">
        <f>IF(X104=0,0,VLOOKUP(X104,FAC_TOTALS_APTA!$A$4:$BO$120,$L111,FALSE))</f>
        <v>3547477.3493826101</v>
      </c>
      <c r="Y111" s="41">
        <f>IF(Y104=0,0,VLOOKUP(Y104,FAC_TOTALS_APTA!$A$4:$BO$120,$L111,FALSE))</f>
        <v>4887137.14648428</v>
      </c>
      <c r="Z111" s="41">
        <f>IF(Z104=0,0,VLOOKUP(Z104,FAC_TOTALS_APTA!$A$4:$BO$120,$L111,FALSE))</f>
        <v>7447452.0692341998</v>
      </c>
      <c r="AA111" s="41">
        <f>IF(AA104=0,0,VLOOKUP(AA104,FAC_TOTALS_APTA!$A$4:$BO$120,$L111,FALSE))</f>
        <v>3150798.8054774799</v>
      </c>
      <c r="AB111" s="41">
        <f>IF(AB104=0,0,VLOOKUP(AB104,FAC_TOTALS_APTA!$A$4:$BO$120,$L111,FALSE))</f>
        <v>4211266.3422810603</v>
      </c>
      <c r="AC111" s="45">
        <f t="shared" si="30"/>
        <v>-214884754.03738877</v>
      </c>
      <c r="AD111" s="45">
        <f>AE111*G123</f>
        <v>-186594247.77996483</v>
      </c>
      <c r="AE111" s="46">
        <f>AC111/G121</f>
        <v>-9.1988203096766918E-2</v>
      </c>
    </row>
    <row r="112" spans="2:31" ht="15" x14ac:dyDescent="0.2">
      <c r="B112" s="37" t="s">
        <v>119</v>
      </c>
      <c r="C112" s="40" t="s">
        <v>31</v>
      </c>
      <c r="D112" s="12" t="s">
        <v>21</v>
      </c>
      <c r="E112" s="85">
        <v>-0.25840000000000002</v>
      </c>
      <c r="F112" s="12">
        <f>MATCH($D112,FAC_TOTALS_APTA!$A$2:$BO$2,)</f>
        <v>17</v>
      </c>
      <c r="G112" s="41">
        <f>VLOOKUP(G104,FAC_TOTALS_APTA!$A$4:$BO$120,$F112,FALSE)</f>
        <v>0</v>
      </c>
      <c r="H112" s="41">
        <f>VLOOKUP(H104,FAC_TOTALS_APTA!$A$4:$BO$120,$F112,FALSE)</f>
        <v>36801.5</v>
      </c>
      <c r="I112" s="43" t="str">
        <f t="shared" si="27"/>
        <v>-</v>
      </c>
      <c r="J112" s="44" t="str">
        <f t="shared" si="28"/>
        <v>_log</v>
      </c>
      <c r="K112" s="44" t="str">
        <f t="shared" si="29"/>
        <v>TOTAL_MED_INC_INDIV_2018_log_FAC</v>
      </c>
      <c r="L112" s="12">
        <f>MATCH($K112,FAC_TOTALS_APTA!$A$2:$BM$2,)</f>
        <v>37</v>
      </c>
      <c r="M112" s="41">
        <f>IF(M104=0,0,VLOOKUP(M104,FAC_TOTALS_APTA!$A$4:$BO$120,$L112,FALSE))</f>
        <v>16250478.243756199</v>
      </c>
      <c r="N112" s="41">
        <f>IF(N104=0,0,VLOOKUP(N104,FAC_TOTALS_APTA!$A$4:$BO$120,$L112,FALSE))</f>
        <v>20825632.4931468</v>
      </c>
      <c r="O112" s="41">
        <f>IF(O104=0,0,VLOOKUP(O104,FAC_TOTALS_APTA!$A$4:$BO$120,$L112,FALSE))</f>
        <v>20012157.0403823</v>
      </c>
      <c r="P112" s="41">
        <f>IF(P104=0,0,VLOOKUP(P104,FAC_TOTALS_APTA!$A$4:$BO$120,$L112,FALSE))</f>
        <v>36769379.771979101</v>
      </c>
      <c r="Q112" s="41">
        <f>IF(Q104=0,0,VLOOKUP(Q104,FAC_TOTALS_APTA!$A$4:$BO$120,$L112,FALSE))</f>
        <v>-11670308.708928799</v>
      </c>
      <c r="R112" s="41">
        <f>IF(R104=0,0,VLOOKUP(R104,FAC_TOTALS_APTA!$A$4:$BO$120,$L112,FALSE))</f>
        <v>-1091820.8906646401</v>
      </c>
      <c r="S112" s="41">
        <f>IF(S104=0,0,VLOOKUP(S104,FAC_TOTALS_APTA!$A$4:$BO$120,$L112,FALSE))</f>
        <v>24775239.325081799</v>
      </c>
      <c r="T112" s="41">
        <f>IF(T104=0,0,VLOOKUP(T104,FAC_TOTALS_APTA!$A$4:$BO$120,$L112,FALSE))</f>
        <v>5592500.4522478404</v>
      </c>
      <c r="U112" s="41">
        <f>IF(U104=0,0,VLOOKUP(U104,FAC_TOTALS_APTA!$A$4:$BO$120,$L112,FALSE))</f>
        <v>22417959.910066601</v>
      </c>
      <c r="V112" s="41">
        <f>IF(V104=0,0,VLOOKUP(V104,FAC_TOTALS_APTA!$A$4:$BO$120,$L112,FALSE))</f>
        <v>4025520.0375669198</v>
      </c>
      <c r="W112" s="41">
        <f>IF(W104=0,0,VLOOKUP(W104,FAC_TOTALS_APTA!$A$4:$BO$120,$L112,FALSE))</f>
        <v>5884801.3525965502</v>
      </c>
      <c r="X112" s="41">
        <f>IF(X104=0,0,VLOOKUP(X104,FAC_TOTALS_APTA!$A$4:$BO$120,$L112,FALSE))</f>
        <v>2779248.0042217402</v>
      </c>
      <c r="Y112" s="41">
        <f>IF(Y104=0,0,VLOOKUP(Y104,FAC_TOTALS_APTA!$A$4:$BO$120,$L112,FALSE))</f>
        <v>-14135569.688984601</v>
      </c>
      <c r="Z112" s="41">
        <f>IF(Z104=0,0,VLOOKUP(Z104,FAC_TOTALS_APTA!$A$4:$BO$120,$L112,FALSE))</f>
        <v>-25480180.234379798</v>
      </c>
      <c r="AA112" s="41">
        <f>IF(AA104=0,0,VLOOKUP(AA104,FAC_TOTALS_APTA!$A$4:$BO$120,$L112,FALSE))</f>
        <v>-14301453.7000592</v>
      </c>
      <c r="AB112" s="41">
        <f>IF(AB104=0,0,VLOOKUP(AB104,FAC_TOTALS_APTA!$A$4:$BO$120,$L112,FALSE))</f>
        <v>-18732034.554591</v>
      </c>
      <c r="AC112" s="45">
        <f t="shared" si="30"/>
        <v>73921548.853437811</v>
      </c>
      <c r="AD112" s="45">
        <f>AE112*G123</f>
        <v>64189457.576116286</v>
      </c>
      <c r="AE112" s="46">
        <f>AC112/G121</f>
        <v>3.1644452765478503E-2</v>
      </c>
    </row>
    <row r="113" spans="2:31" ht="15" x14ac:dyDescent="0.2">
      <c r="B113" s="37" t="s">
        <v>120</v>
      </c>
      <c r="C113" s="40"/>
      <c r="D113" s="12" t="s">
        <v>73</v>
      </c>
      <c r="E113" s="85">
        <v>-1.38E-2</v>
      </c>
      <c r="F113" s="12">
        <f>MATCH($D113,FAC_TOTALS_APTA!$A$2:$BO$2,)</f>
        <v>18</v>
      </c>
      <c r="G113" s="47">
        <f>VLOOKUP(G104,FAC_TOTALS_APTA!$A$4:$BO$120,$F113,FALSE)</f>
        <v>0</v>
      </c>
      <c r="H113" s="47">
        <f>VLOOKUP(H104,FAC_TOTALS_APTA!$A$4:$BO$120,$F113,FALSE)</f>
        <v>4.5999999999999996</v>
      </c>
      <c r="I113" s="43" t="str">
        <f t="shared" si="27"/>
        <v>-</v>
      </c>
      <c r="J113" s="44" t="str">
        <f t="shared" si="28"/>
        <v/>
      </c>
      <c r="K113" s="44" t="str">
        <f t="shared" si="29"/>
        <v>JTW_HOME_PCT_FAC</v>
      </c>
      <c r="L113" s="12">
        <f>MATCH($K113,FAC_TOTALS_APTA!$A$2:$BM$2,)</f>
        <v>39</v>
      </c>
      <c r="M113" s="41">
        <f>IF(M104=0,0,VLOOKUP(M104,FAC_TOTALS_APTA!$A$4:$BO$120,$L113,FALSE))</f>
        <v>0</v>
      </c>
      <c r="N113" s="41">
        <f>IF(N104=0,0,VLOOKUP(N104,FAC_TOTALS_APTA!$A$4:$BO$120,$L113,FALSE))</f>
        <v>0</v>
      </c>
      <c r="O113" s="41">
        <f>IF(O104=0,0,VLOOKUP(O104,FAC_TOTALS_APTA!$A$4:$BO$120,$L113,FALSE))</f>
        <v>0</v>
      </c>
      <c r="P113" s="41">
        <f>IF(P104=0,0,VLOOKUP(P104,FAC_TOTALS_APTA!$A$4:$BO$120,$L113,FALSE))</f>
        <v>-6932021.81330577</v>
      </c>
      <c r="Q113" s="41">
        <f>IF(Q104=0,0,VLOOKUP(Q104,FAC_TOTALS_APTA!$A$4:$BO$120,$L113,FALSE))</f>
        <v>3606805.4339993899</v>
      </c>
      <c r="R113" s="41">
        <f>IF(R104=0,0,VLOOKUP(R104,FAC_TOTALS_APTA!$A$4:$BO$120,$L113,FALSE))</f>
        <v>-3805695.00836031</v>
      </c>
      <c r="S113" s="41">
        <f>IF(S104=0,0,VLOOKUP(S104,FAC_TOTALS_APTA!$A$4:$BO$120,$L113,FALSE))</f>
        <v>-7793119.7095507896</v>
      </c>
      <c r="T113" s="41">
        <f>IF(T104=0,0,VLOOKUP(T104,FAC_TOTALS_APTA!$A$4:$BO$120,$L113,FALSE))</f>
        <v>0</v>
      </c>
      <c r="U113" s="41">
        <f>IF(U104=0,0,VLOOKUP(U104,FAC_TOTALS_APTA!$A$4:$BO$120,$L113,FALSE))</f>
        <v>0</v>
      </c>
      <c r="V113" s="41">
        <f>IF(V104=0,0,VLOOKUP(V104,FAC_TOTALS_APTA!$A$4:$BO$120,$L113,FALSE))</f>
        <v>-7950215.2830841597</v>
      </c>
      <c r="W113" s="41">
        <f>IF(W104=0,0,VLOOKUP(W104,FAC_TOTALS_APTA!$A$4:$BO$120,$L113,FALSE))</f>
        <v>-4048692.9605470798</v>
      </c>
      <c r="X113" s="41">
        <f>IF(X104=0,0,VLOOKUP(X104,FAC_TOTALS_APTA!$A$4:$BO$120,$L113,FALSE))</f>
        <v>0</v>
      </c>
      <c r="Y113" s="41">
        <f>IF(Y104=0,0,VLOOKUP(Y104,FAC_TOTALS_APTA!$A$4:$BO$120,$L113,FALSE))</f>
        <v>4342183.10801253</v>
      </c>
      <c r="Z113" s="41">
        <f>IF(Z104=0,0,VLOOKUP(Z104,FAC_TOTALS_APTA!$A$4:$BO$120,$L113,FALSE))</f>
        <v>-16826694.295653399</v>
      </c>
      <c r="AA113" s="41">
        <f>IF(AA104=0,0,VLOOKUP(AA104,FAC_TOTALS_APTA!$A$4:$BO$120,$L113,FALSE))</f>
        <v>0</v>
      </c>
      <c r="AB113" s="41">
        <f>IF(AB104=0,0,VLOOKUP(AB104,FAC_TOTALS_APTA!$A$4:$BO$120,$L113,FALSE))</f>
        <v>-4275574.6013828898</v>
      </c>
      <c r="AC113" s="45">
        <f t="shared" si="30"/>
        <v>-43683025.129872479</v>
      </c>
      <c r="AD113" s="45">
        <f>AE113*G123</f>
        <v>-37931966.143319905</v>
      </c>
      <c r="AE113" s="46">
        <f>AC113/G121</f>
        <v>-1.8699898024541643E-2</v>
      </c>
    </row>
    <row r="114" spans="2:31" ht="15" x14ac:dyDescent="0.2">
      <c r="B114" s="37" t="s">
        <v>121</v>
      </c>
      <c r="C114" s="40"/>
      <c r="D114" s="12" t="s">
        <v>74</v>
      </c>
      <c r="E114" s="85">
        <v>-0.17100000000000001</v>
      </c>
      <c r="F114" s="12">
        <f>MATCH($D114,FAC_TOTALS_APTA!$A$2:$BO$2,)</f>
        <v>19</v>
      </c>
      <c r="G114" s="47">
        <f>VLOOKUP(G104,FAC_TOTALS_APTA!$A$4:$BO$120,$F114,FALSE)</f>
        <v>0</v>
      </c>
      <c r="H114" s="47">
        <f>VLOOKUP(H104,FAC_TOTALS_APTA!$A$4:$BO$120,$F114,FALSE)</f>
        <v>0</v>
      </c>
      <c r="I114" s="43" t="str">
        <f t="shared" si="27"/>
        <v>-</v>
      </c>
      <c r="J114" s="44" t="str">
        <f t="shared" si="28"/>
        <v/>
      </c>
      <c r="K114" s="44" t="str">
        <f t="shared" si="29"/>
        <v>YEARS_SINCE_TNC_BUS_FAC</v>
      </c>
      <c r="L114" s="12">
        <f>MATCH($K114,FAC_TOTALS_APTA!$A$2:$BM$2,)</f>
        <v>41</v>
      </c>
      <c r="M114" s="41">
        <f>IF(M104=0,0,VLOOKUP(M104,FAC_TOTALS_APTA!$A$4:$BO$120,$L114,FALSE))</f>
        <v>0</v>
      </c>
      <c r="N114" s="41">
        <f>IF(N104=0,0,VLOOKUP(N104,FAC_TOTALS_APTA!$A$4:$BO$120,$L114,FALSE))</f>
        <v>0</v>
      </c>
      <c r="O114" s="41">
        <f>IF(O104=0,0,VLOOKUP(O104,FAC_TOTALS_APTA!$A$4:$BO$120,$L114,FALSE))</f>
        <v>0</v>
      </c>
      <c r="P114" s="41">
        <f>IF(P104=0,0,VLOOKUP(P104,FAC_TOTALS_APTA!$A$4:$BO$120,$L114,FALSE))</f>
        <v>0</v>
      </c>
      <c r="Q114" s="41">
        <f>IF(Q104=0,0,VLOOKUP(Q104,FAC_TOTALS_APTA!$A$4:$BO$120,$L114,FALSE))</f>
        <v>0</v>
      </c>
      <c r="R114" s="41">
        <f>IF(R104=0,0,VLOOKUP(R104,FAC_TOTALS_APTA!$A$4:$BO$120,$L114,FALSE))</f>
        <v>0</v>
      </c>
      <c r="S114" s="41">
        <f>IF(S104=0,0,VLOOKUP(S104,FAC_TOTALS_APTA!$A$4:$BO$120,$L114,FALSE))</f>
        <v>0</v>
      </c>
      <c r="T114" s="41">
        <f>IF(T104=0,0,VLOOKUP(T104,FAC_TOTALS_APTA!$A$4:$BO$120,$L114,FALSE))</f>
        <v>0</v>
      </c>
      <c r="U114" s="41">
        <f>IF(U104=0,0,VLOOKUP(U104,FAC_TOTALS_APTA!$A$4:$BO$120,$L114,FALSE))</f>
        <v>0</v>
      </c>
      <c r="V114" s="41">
        <f>IF(V104=0,0,VLOOKUP(V104,FAC_TOTALS_APTA!$A$4:$BO$120,$L114,FALSE))</f>
        <v>0</v>
      </c>
      <c r="W114" s="41">
        <f>IF(W104=0,0,VLOOKUP(W104,FAC_TOTALS_APTA!$A$4:$BO$120,$L114,FALSE))</f>
        <v>0</v>
      </c>
      <c r="X114" s="41">
        <f>IF(X104=0,0,VLOOKUP(X104,FAC_TOTALS_APTA!$A$4:$BO$120,$L114,FALSE))</f>
        <v>0</v>
      </c>
      <c r="Y114" s="41">
        <f>IF(Y104=0,0,VLOOKUP(Y104,FAC_TOTALS_APTA!$A$4:$BO$120,$L114,FALSE))</f>
        <v>0</v>
      </c>
      <c r="Z114" s="41">
        <f>IF(Z104=0,0,VLOOKUP(Z104,FAC_TOTALS_APTA!$A$4:$BO$120,$L114,FALSE))</f>
        <v>0</v>
      </c>
      <c r="AA114" s="41">
        <f>IF(AA104=0,0,VLOOKUP(AA104,FAC_TOTALS_APTA!$A$4:$BO$120,$L114,FALSE))</f>
        <v>0</v>
      </c>
      <c r="AB114" s="41">
        <f>IF(AB104=0,0,VLOOKUP(AB104,FAC_TOTALS_APTA!$A$4:$BO$120,$L114,FALSE))</f>
        <v>0</v>
      </c>
      <c r="AC114" s="45">
        <f t="shared" si="30"/>
        <v>0</v>
      </c>
      <c r="AD114" s="45">
        <f>AE114*G123</f>
        <v>0</v>
      </c>
      <c r="AE114" s="46">
        <f>AC114/G121</f>
        <v>0</v>
      </c>
    </row>
    <row r="115" spans="2:31" ht="15.75" customHeight="1" x14ac:dyDescent="0.2">
      <c r="B115" s="37" t="s">
        <v>121</v>
      </c>
      <c r="C115" s="40"/>
      <c r="D115" s="12" t="s">
        <v>75</v>
      </c>
      <c r="E115" s="85">
        <v>-9.9000000000000008E-3</v>
      </c>
      <c r="F115" s="12">
        <f>MATCH($D115,FAC_TOTALS_APTA!$A$2:$BO$2,)</f>
        <v>20</v>
      </c>
      <c r="G115" s="47">
        <f>VLOOKUP(G104,FAC_TOTALS_APTA!$A$4:$BO$120,$F115,FALSE)</f>
        <v>0</v>
      </c>
      <c r="H115" s="47">
        <f>VLOOKUP(H104,FAC_TOTALS_APTA!$A$4:$BO$120,$F115,FALSE)</f>
        <v>7</v>
      </c>
      <c r="I115" s="43" t="str">
        <f t="shared" si="27"/>
        <v>-</v>
      </c>
      <c r="J115" s="44" t="str">
        <f t="shared" si="28"/>
        <v/>
      </c>
      <c r="K115" s="44" t="str">
        <f t="shared" si="29"/>
        <v>YEARS_SINCE_TNC_RAIL_FAC</v>
      </c>
      <c r="L115" s="12">
        <f>MATCH($K115,FAC_TOTALS_APTA!$A$2:$BM$2,)</f>
        <v>43</v>
      </c>
      <c r="M115" s="41">
        <f>IF(M104=0,0,VLOOKUP(M104,FAC_TOTALS_APTA!$A$4:$BO$120,$L115,FALSE))</f>
        <v>0</v>
      </c>
      <c r="N115" s="41">
        <f>IF(N104=0,0,VLOOKUP(N104,FAC_TOTALS_APTA!$A$4:$BO$120,$L115,FALSE))</f>
        <v>0</v>
      </c>
      <c r="O115" s="41">
        <f>IF(O104=0,0,VLOOKUP(O104,FAC_TOTALS_APTA!$A$4:$BO$120,$L115,FALSE))</f>
        <v>0</v>
      </c>
      <c r="P115" s="41">
        <f>IF(P104=0,0,VLOOKUP(P104,FAC_TOTALS_APTA!$A$4:$BO$120,$L115,FALSE))</f>
        <v>0</v>
      </c>
      <c r="Q115" s="41">
        <f>IF(Q104=0,0,VLOOKUP(Q104,FAC_TOTALS_APTA!$A$4:$BO$120,$L115,FALSE))</f>
        <v>0</v>
      </c>
      <c r="R115" s="41">
        <f>IF(R104=0,0,VLOOKUP(R104,FAC_TOTALS_APTA!$A$4:$BO$120,$L115,FALSE))</f>
        <v>0</v>
      </c>
      <c r="S115" s="41">
        <f>IF(S104=0,0,VLOOKUP(S104,FAC_TOTALS_APTA!$A$4:$BO$120,$L115,FALSE))</f>
        <v>0</v>
      </c>
      <c r="T115" s="41">
        <f>IF(T104=0,0,VLOOKUP(T104,FAC_TOTALS_APTA!$A$4:$BO$120,$L115,FALSE))</f>
        <v>0</v>
      </c>
      <c r="U115" s="41">
        <f>IF(U104=0,0,VLOOKUP(U104,FAC_TOTALS_APTA!$A$4:$BO$120,$L115,FALSE))</f>
        <v>0</v>
      </c>
      <c r="V115" s="41">
        <f>IF(V104=0,0,VLOOKUP(V104,FAC_TOTALS_APTA!$A$4:$BO$120,$L115,FALSE))</f>
        <v>-28217874.606306098</v>
      </c>
      <c r="W115" s="41">
        <f>IF(W104=0,0,VLOOKUP(W104,FAC_TOTALS_APTA!$A$4:$BO$120,$L115,FALSE))</f>
        <v>-28720351.371955901</v>
      </c>
      <c r="X115" s="41">
        <f>IF(X104=0,0,VLOOKUP(X104,FAC_TOTALS_APTA!$A$4:$BO$120,$L115,FALSE))</f>
        <v>-29693439.348608401</v>
      </c>
      <c r="Y115" s="41">
        <f>IF(Y104=0,0,VLOOKUP(Y104,FAC_TOTALS_APTA!$A$4:$BO$120,$L115,FALSE))</f>
        <v>-30759681.3853494</v>
      </c>
      <c r="Z115" s="41">
        <f>IF(Z104=0,0,VLOOKUP(Z104,FAC_TOTALS_APTA!$A$4:$BO$120,$L115,FALSE))</f>
        <v>-29903017.169296902</v>
      </c>
      <c r="AA115" s="41">
        <f>IF(AA104=0,0,VLOOKUP(AA104,FAC_TOTALS_APTA!$A$4:$BO$120,$L115,FALSE))</f>
        <v>-30123321.601567499</v>
      </c>
      <c r="AB115" s="41">
        <f>IF(AB104=0,0,VLOOKUP(AB104,FAC_TOTALS_APTA!$A$4:$BO$120,$L115,FALSE))</f>
        <v>-30329789.4074299</v>
      </c>
      <c r="AC115" s="45">
        <f t="shared" si="30"/>
        <v>-207747474.89051411</v>
      </c>
      <c r="AD115" s="45">
        <f>AE115*G123</f>
        <v>-180396622.26868734</v>
      </c>
      <c r="AE115" s="46">
        <f>AC115/G121</f>
        <v>-8.8932865426758045E-2</v>
      </c>
    </row>
    <row r="116" spans="2:31" ht="15" x14ac:dyDescent="0.2">
      <c r="B116" s="37" t="s">
        <v>122</v>
      </c>
      <c r="C116" s="40"/>
      <c r="D116" s="12" t="s">
        <v>109</v>
      </c>
      <c r="E116" s="85">
        <v>2.1659999999999999E-5</v>
      </c>
      <c r="F116" s="12">
        <f>MATCH($D116,FAC_TOTALS_APTA!$A$2:$BO$2,)</f>
        <v>21</v>
      </c>
      <c r="G116" s="47">
        <f>VLOOKUP(G104,FAC_TOTALS_APTA!$A$4:$BO$120,$F116,FALSE)</f>
        <v>0</v>
      </c>
      <c r="H116" s="47">
        <f>VLOOKUP(H104,FAC_TOTALS_APTA!$A$4:$BO$120,$F116,FALSE)</f>
        <v>1</v>
      </c>
      <c r="I116" s="43" t="str">
        <f t="shared" si="27"/>
        <v>-</v>
      </c>
      <c r="J116" s="44" t="str">
        <f t="shared" si="28"/>
        <v/>
      </c>
      <c r="K116" s="44" t="str">
        <f t="shared" si="29"/>
        <v>BIKE_SHARE_FAC</v>
      </c>
      <c r="L116" s="12">
        <f>MATCH($K116,FAC_TOTALS_APTA!$A$2:$BM$2,)</f>
        <v>45</v>
      </c>
      <c r="M116" s="41">
        <f>IF(M104=0,0,VLOOKUP(M104,FAC_TOTALS_APTA!$A$4:$BO$120,$L116,FALSE))</f>
        <v>0</v>
      </c>
      <c r="N116" s="41">
        <f>IF(N104=0,0,VLOOKUP(N104,FAC_TOTALS_APTA!$A$4:$BO$120,$L116,FALSE))</f>
        <v>0</v>
      </c>
      <c r="O116" s="41">
        <f>IF(O104=0,0,VLOOKUP(O104,FAC_TOTALS_APTA!$A$4:$BO$120,$L116,FALSE))</f>
        <v>0</v>
      </c>
      <c r="P116" s="41">
        <f>IF(P104=0,0,VLOOKUP(P104,FAC_TOTALS_APTA!$A$4:$BO$120,$L116,FALSE))</f>
        <v>0</v>
      </c>
      <c r="Q116" s="41">
        <f>IF(Q104=0,0,VLOOKUP(Q104,FAC_TOTALS_APTA!$A$4:$BO$120,$L116,FALSE))</f>
        <v>0</v>
      </c>
      <c r="R116" s="41">
        <f>IF(R104=0,0,VLOOKUP(R104,FAC_TOTALS_APTA!$A$4:$BO$120,$L116,FALSE))</f>
        <v>0</v>
      </c>
      <c r="S116" s="41">
        <f>IF(S104=0,0,VLOOKUP(S104,FAC_TOTALS_APTA!$A$4:$BO$120,$L116,FALSE))</f>
        <v>0</v>
      </c>
      <c r="T116" s="41">
        <f>IF(T104=0,0,VLOOKUP(T104,FAC_TOTALS_APTA!$A$4:$BO$120,$L116,FALSE))</f>
        <v>0</v>
      </c>
      <c r="U116" s="41">
        <f>IF(U104=0,0,VLOOKUP(U104,FAC_TOTALS_APTA!$A$4:$BO$120,$L116,FALSE))</f>
        <v>0</v>
      </c>
      <c r="V116" s="41">
        <f>IF(V104=0,0,VLOOKUP(V104,FAC_TOTALS_APTA!$A$4:$BO$120,$L116,FALSE))</f>
        <v>0</v>
      </c>
      <c r="W116" s="41">
        <f>IF(W104=0,0,VLOOKUP(W104,FAC_TOTALS_APTA!$A$4:$BO$120,$L116,FALSE))</f>
        <v>63384.1517551543</v>
      </c>
      <c r="X116" s="41">
        <f>IF(X104=0,0,VLOOKUP(X104,FAC_TOTALS_APTA!$A$4:$BO$120,$L116,FALSE))</f>
        <v>0</v>
      </c>
      <c r="Y116" s="41">
        <f>IF(Y104=0,0,VLOOKUP(Y104,FAC_TOTALS_APTA!$A$4:$BO$120,$L116,FALSE))</f>
        <v>0</v>
      </c>
      <c r="Z116" s="41">
        <f>IF(Z104=0,0,VLOOKUP(Z104,FAC_TOTALS_APTA!$A$4:$BO$120,$L116,FALSE))</f>
        <v>0</v>
      </c>
      <c r="AA116" s="41">
        <f>IF(AA104=0,0,VLOOKUP(AA104,FAC_TOTALS_APTA!$A$4:$BO$120,$L116,FALSE))</f>
        <v>0</v>
      </c>
      <c r="AB116" s="41">
        <f>IF(AB104=0,0,VLOOKUP(AB104,FAC_TOTALS_APTA!$A$4:$BO$120,$L116,FALSE))</f>
        <v>0</v>
      </c>
      <c r="AC116" s="45">
        <f t="shared" si="30"/>
        <v>63384.1517551543</v>
      </c>
      <c r="AD116" s="45">
        <f>AE116*G123</f>
        <v>55039.35433160745</v>
      </c>
      <c r="AE116" s="46">
        <f>AC116/G121</f>
        <v>2.7133587261174137E-5</v>
      </c>
    </row>
    <row r="117" spans="2:31" ht="15" x14ac:dyDescent="0.2">
      <c r="B117" s="16" t="s">
        <v>123</v>
      </c>
      <c r="C117" s="39"/>
      <c r="D117" s="13" t="s">
        <v>110</v>
      </c>
      <c r="E117" s="86">
        <v>-3.6900000000000002E-2</v>
      </c>
      <c r="F117" s="13">
        <f>MATCH($D117,FAC_TOTALS_APTA!$A$2:$BO$2,)</f>
        <v>22</v>
      </c>
      <c r="G117" s="50">
        <f>VLOOKUP(G104,FAC_TOTALS_APTA!$A$4:$BO$120,$F117,FALSE)</f>
        <v>0</v>
      </c>
      <c r="H117" s="50">
        <f>VLOOKUP(H104,FAC_TOTALS_APTA!$A$4:$BO$120,$F117,FALSE)</f>
        <v>1</v>
      </c>
      <c r="I117" s="51" t="str">
        <f t="shared" si="27"/>
        <v>-</v>
      </c>
      <c r="J117" s="52" t="str">
        <f t="shared" si="28"/>
        <v/>
      </c>
      <c r="K117" s="52" t="str">
        <f t="shared" si="29"/>
        <v>scooter_flag_FAC</v>
      </c>
      <c r="L117" s="13">
        <f>MATCH($K117,FAC_TOTALS_APTA!$A$2:$BM$2,)</f>
        <v>47</v>
      </c>
      <c r="M117" s="53">
        <f>IF(M104=0,0,VLOOKUP(M104,FAC_TOTALS_APTA!$A$4:$BO$120,$L117,FALSE))</f>
        <v>0</v>
      </c>
      <c r="N117" s="53">
        <f>IF(N104=0,0,VLOOKUP(N104,FAC_TOTALS_APTA!$A$4:$BO$120,$L117,FALSE))</f>
        <v>0</v>
      </c>
      <c r="O117" s="53">
        <f>IF(O104=0,0,VLOOKUP(O104,FAC_TOTALS_APTA!$A$4:$BO$120,$L117,FALSE))</f>
        <v>0</v>
      </c>
      <c r="P117" s="53">
        <f>IF(P104=0,0,VLOOKUP(P104,FAC_TOTALS_APTA!$A$4:$BO$120,$L117,FALSE))</f>
        <v>0</v>
      </c>
      <c r="Q117" s="53">
        <f>IF(Q104=0,0,VLOOKUP(Q104,FAC_TOTALS_APTA!$A$4:$BO$120,$L117,FALSE))</f>
        <v>0</v>
      </c>
      <c r="R117" s="53">
        <f>IF(R104=0,0,VLOOKUP(R104,FAC_TOTALS_APTA!$A$4:$BO$120,$L117,FALSE))</f>
        <v>0</v>
      </c>
      <c r="S117" s="53">
        <f>IF(S104=0,0,VLOOKUP(S104,FAC_TOTALS_APTA!$A$4:$BO$120,$L117,FALSE))</f>
        <v>0</v>
      </c>
      <c r="T117" s="53">
        <f>IF(T104=0,0,VLOOKUP(T104,FAC_TOTALS_APTA!$A$4:$BO$120,$L117,FALSE))</f>
        <v>0</v>
      </c>
      <c r="U117" s="53">
        <f>IF(U104=0,0,VLOOKUP(U104,FAC_TOTALS_APTA!$A$4:$BO$120,$L117,FALSE))</f>
        <v>0</v>
      </c>
      <c r="V117" s="53">
        <f>IF(V104=0,0,VLOOKUP(V104,FAC_TOTALS_APTA!$A$4:$BO$120,$L117,FALSE))</f>
        <v>0</v>
      </c>
      <c r="W117" s="53">
        <f>IF(W104=0,0,VLOOKUP(W104,FAC_TOTALS_APTA!$A$4:$BO$120,$L117,FALSE))</f>
        <v>0</v>
      </c>
      <c r="X117" s="53">
        <f>IF(X104=0,0,VLOOKUP(X104,FAC_TOTALS_APTA!$A$4:$BO$120,$L117,FALSE))</f>
        <v>0</v>
      </c>
      <c r="Y117" s="53">
        <f>IF(Y104=0,0,VLOOKUP(Y104,FAC_TOTALS_APTA!$A$4:$BO$120,$L117,FALSE))</f>
        <v>0</v>
      </c>
      <c r="Z117" s="53">
        <f>IF(Z104=0,0,VLOOKUP(Z104,FAC_TOTALS_APTA!$A$4:$BO$120,$L117,FALSE))</f>
        <v>0</v>
      </c>
      <c r="AA117" s="53">
        <f>IF(AA104=0,0,VLOOKUP(AA104,FAC_TOTALS_APTA!$A$4:$BO$120,$L117,FALSE))</f>
        <v>0</v>
      </c>
      <c r="AB117" s="53">
        <f>IF(AB104=0,0,VLOOKUP(AB104,FAC_TOTALS_APTA!$A$4:$BO$120,$L117,FALSE))</f>
        <v>-112088833.813403</v>
      </c>
      <c r="AC117" s="54">
        <f t="shared" si="30"/>
        <v>-112088833.813403</v>
      </c>
      <c r="AD117" s="54">
        <f>AE117*G123</f>
        <v>-97331854.573108986</v>
      </c>
      <c r="AE117" s="55">
        <f>AC117/G121</f>
        <v>-4.7983164072743098E-2</v>
      </c>
    </row>
    <row r="118" spans="2:31" ht="15" x14ac:dyDescent="0.2">
      <c r="B118" s="56" t="s">
        <v>131</v>
      </c>
      <c r="C118" s="57"/>
      <c r="D118" s="56" t="s">
        <v>118</v>
      </c>
      <c r="E118" s="58"/>
      <c r="F118" s="59"/>
      <c r="G118" s="60"/>
      <c r="H118" s="60"/>
      <c r="I118" s="61"/>
      <c r="J118" s="62"/>
      <c r="K118" s="62" t="str">
        <f t="shared" ref="K118" si="31">CONCATENATE(D118,J118,"_FAC")</f>
        <v>New_Reporter_FAC</v>
      </c>
      <c r="L118" s="59">
        <f>MATCH($K118,FAC_TOTALS_APTA!$A$2:$BM$2,)</f>
        <v>58</v>
      </c>
      <c r="M118" s="60">
        <f>IF(M104=0,0,VLOOKUP(M104,FAC_TOTALS_APTA!$A$4:$BO$120,$L118,FALSE))</f>
        <v>0</v>
      </c>
      <c r="N118" s="60">
        <f>IF(N104=0,0,VLOOKUP(N104,FAC_TOTALS_APTA!$A$4:$BO$120,$L118,FALSE))</f>
        <v>0</v>
      </c>
      <c r="O118" s="60">
        <f>IF(O104=0,0,VLOOKUP(O104,FAC_TOTALS_APTA!$A$4:$BO$120,$L118,FALSE))</f>
        <v>0</v>
      </c>
      <c r="P118" s="60">
        <f>IF(P104=0,0,VLOOKUP(P104,FAC_TOTALS_APTA!$A$4:$BO$120,$L118,FALSE))</f>
        <v>0</v>
      </c>
      <c r="Q118" s="60">
        <f>IF(Q104=0,0,VLOOKUP(Q104,FAC_TOTALS_APTA!$A$4:$BO$120,$L118,FALSE))</f>
        <v>0</v>
      </c>
      <c r="R118" s="60">
        <f>IF(R104=0,0,VLOOKUP(R104,FAC_TOTALS_APTA!$A$4:$BO$120,$L118,FALSE))</f>
        <v>0</v>
      </c>
      <c r="S118" s="60">
        <f>IF(S104=0,0,VLOOKUP(S104,FAC_TOTALS_APTA!$A$4:$BO$120,$L118,FALSE))</f>
        <v>0</v>
      </c>
      <c r="T118" s="60">
        <f>IF(T104=0,0,VLOOKUP(T104,FAC_TOTALS_APTA!$A$4:$BO$120,$L118,FALSE))</f>
        <v>0</v>
      </c>
      <c r="U118" s="60">
        <f>IF(U104=0,0,VLOOKUP(U104,FAC_TOTALS_APTA!$A$4:$BO$120,$L118,FALSE))</f>
        <v>0</v>
      </c>
      <c r="V118" s="60">
        <f>IF(V104=0,0,VLOOKUP(V104,FAC_TOTALS_APTA!$A$4:$BO$120,$L118,FALSE))</f>
        <v>0</v>
      </c>
      <c r="W118" s="60">
        <f>IF(W104=0,0,VLOOKUP(W104,FAC_TOTALS_APTA!$A$4:$BO$120,$L118,FALSE))</f>
        <v>0</v>
      </c>
      <c r="X118" s="60">
        <f>IF(X104=0,0,VLOOKUP(X104,FAC_TOTALS_APTA!$A$4:$BO$120,$L118,FALSE))</f>
        <v>0</v>
      </c>
      <c r="Y118" s="60">
        <f>IF(Y104=0,0,VLOOKUP(Y104,FAC_TOTALS_APTA!$A$4:$BO$120,$L118,FALSE))</f>
        <v>0</v>
      </c>
      <c r="Z118" s="60">
        <f>IF(Z104=0,0,VLOOKUP(Z104,FAC_TOTALS_APTA!$A$4:$BO$120,$L118,FALSE))</f>
        <v>0</v>
      </c>
      <c r="AA118" s="60">
        <f>IF(AA104=0,0,VLOOKUP(AA104,FAC_TOTALS_APTA!$A$4:$BO$120,$L118,FALSE))</f>
        <v>0</v>
      </c>
      <c r="AB118" s="60">
        <f>IF(AB104=0,0,VLOOKUP(AB104,FAC_TOTALS_APTA!$A$4:$BO$120,$L118,FALSE))</f>
        <v>0</v>
      </c>
      <c r="AC118" s="63">
        <f>SUM(M118:AB118)</f>
        <v>0</v>
      </c>
      <c r="AD118" s="63">
        <f>AC118</f>
        <v>0</v>
      </c>
      <c r="AE118" s="64">
        <f>AC118/G123</f>
        <v>0</v>
      </c>
    </row>
    <row r="119" spans="2:31" ht="15.75" hidden="1" customHeight="1" x14ac:dyDescent="0.2">
      <c r="B119" s="37"/>
      <c r="C119" s="12"/>
      <c r="D119" s="12"/>
      <c r="E119" s="12"/>
      <c r="F119" s="12"/>
      <c r="G119" s="12"/>
      <c r="H119" s="12"/>
      <c r="I119" s="65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45"/>
      <c r="AE119" s="12"/>
    </row>
    <row r="120" spans="2:31" ht="15" x14ac:dyDescent="0.2">
      <c r="B120" s="37" t="s">
        <v>67</v>
      </c>
      <c r="C120" s="40"/>
      <c r="D120" s="12"/>
      <c r="E120" s="42"/>
      <c r="F120" s="12"/>
      <c r="G120" s="41"/>
      <c r="H120" s="41"/>
      <c r="I120" s="43"/>
      <c r="J120" s="44"/>
      <c r="K120" s="52"/>
      <c r="L120" s="1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5">
        <f>SUM(AC106:AC118)</f>
        <v>-65076883.717542455</v>
      </c>
      <c r="AD120" s="45">
        <f>SUM(AD106:AD118)</f>
        <v>-56509230.817865543</v>
      </c>
      <c r="AE120" s="46">
        <f>AC120/G123</f>
        <v>-3.2081940721844414E-2</v>
      </c>
    </row>
    <row r="121" spans="2:31" ht="15.75" hidden="1" customHeight="1" x14ac:dyDescent="0.2">
      <c r="B121" s="14" t="s">
        <v>34</v>
      </c>
      <c r="C121" s="66"/>
      <c r="D121" s="15" t="s">
        <v>7</v>
      </c>
      <c r="E121" s="67"/>
      <c r="F121" s="15">
        <f>MATCH($D121,FAC_TOTALS_APTA!$A$2:$BM$2,)</f>
        <v>9</v>
      </c>
      <c r="G121" s="68">
        <f>VLOOKUP(G104,FAC_TOTALS_APTA!$A$4:$BO$120,$F121,FALSE)</f>
        <v>2336003387.4271998</v>
      </c>
      <c r="H121" s="68">
        <f>VLOOKUP(H104,FAC_TOTALS_APTA!$A$4:$BM$120,$F121,FALSE)</f>
        <v>2419691285.5737801</v>
      </c>
      <c r="I121" s="69">
        <f t="shared" ref="I121" si="32">H121/G121-1</f>
        <v>3.5825246914025888E-2</v>
      </c>
      <c r="J121" s="70"/>
      <c r="K121" s="52"/>
      <c r="L121" s="13"/>
      <c r="M121" s="71">
        <f t="shared" ref="M121:AB121" si="33">SUM(M106:M111)</f>
        <v>68021088.157548964</v>
      </c>
      <c r="N121" s="71">
        <f t="shared" si="33"/>
        <v>86593078.784094483</v>
      </c>
      <c r="O121" s="71">
        <f t="shared" si="33"/>
        <v>144602046.75041941</v>
      </c>
      <c r="P121" s="71">
        <f t="shared" si="33"/>
        <v>66286391.419160746</v>
      </c>
      <c r="Q121" s="71">
        <f t="shared" si="33"/>
        <v>47430207.299429163</v>
      </c>
      <c r="R121" s="71">
        <f t="shared" si="33"/>
        <v>98617856.925443202</v>
      </c>
      <c r="S121" s="71">
        <f t="shared" si="33"/>
        <v>-191373320.52903926</v>
      </c>
      <c r="T121" s="71">
        <f t="shared" si="33"/>
        <v>32217961.520137712</v>
      </c>
      <c r="U121" s="71">
        <f t="shared" si="33"/>
        <v>25758019.543934587</v>
      </c>
      <c r="V121" s="71">
        <f t="shared" si="33"/>
        <v>27060738.573794618</v>
      </c>
      <c r="W121" s="71">
        <f t="shared" si="33"/>
        <v>-33637569.443579495</v>
      </c>
      <c r="X121" s="71">
        <f t="shared" si="33"/>
        <v>25530878.322880093</v>
      </c>
      <c r="Y121" s="71">
        <f t="shared" si="33"/>
        <v>-207610158.86404499</v>
      </c>
      <c r="Z121" s="71">
        <f t="shared" si="33"/>
        <v>-54981986.069305107</v>
      </c>
      <c r="AA121" s="71">
        <f t="shared" si="33"/>
        <v>79554512.862278014</v>
      </c>
      <c r="AB121" s="71">
        <f t="shared" si="33"/>
        <v>10387771.857902236</v>
      </c>
      <c r="AC121" s="72"/>
      <c r="AD121" s="72"/>
      <c r="AE121" s="73"/>
    </row>
    <row r="122" spans="2:31" ht="16" thickBot="1" x14ac:dyDescent="0.25">
      <c r="B122" s="16" t="s">
        <v>71</v>
      </c>
      <c r="C122" s="39"/>
      <c r="D122" s="13"/>
      <c r="E122" s="49"/>
      <c r="F122" s="13"/>
      <c r="G122" s="53"/>
      <c r="H122" s="53"/>
      <c r="I122" s="51"/>
      <c r="J122" s="52"/>
      <c r="K122" s="52"/>
      <c r="L122" s="13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54">
        <f>AC123-AC120</f>
        <v>1062517563.7175324</v>
      </c>
      <c r="AD122" s="54"/>
      <c r="AE122" s="55">
        <f>AE123-AE120</f>
        <v>0.52380543670556223</v>
      </c>
    </row>
    <row r="123" spans="2:31" ht="16" hidden="1" thickBot="1" x14ac:dyDescent="0.25">
      <c r="B123" s="17" t="s">
        <v>127</v>
      </c>
      <c r="C123" s="35"/>
      <c r="D123" s="35" t="s">
        <v>5</v>
      </c>
      <c r="E123" s="35"/>
      <c r="F123" s="35">
        <f>MATCH($D123,FAC_TOTALS_APTA!$A$2:$BM$2,)</f>
        <v>7</v>
      </c>
      <c r="G123" s="75">
        <f>VLOOKUP(G104,FAC_TOTALS_APTA!$A$4:$BM$120,$F123,FALSE)</f>
        <v>2028458449</v>
      </c>
      <c r="H123" s="75">
        <f>VLOOKUP(H104,FAC_TOTALS_APTA!$A$4:$BM$120,$F123,FALSE)</f>
        <v>3025899128.99999</v>
      </c>
      <c r="I123" s="76">
        <f t="shared" ref="I123" si="34">H123/G123-1</f>
        <v>0.49172349598371778</v>
      </c>
      <c r="J123" s="77"/>
      <c r="K123" s="7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78">
        <f>H123-G123</f>
        <v>997440679.99998999</v>
      </c>
      <c r="AD123" s="78"/>
      <c r="AE123" s="79">
        <f>I123</f>
        <v>0.49172349598371778</v>
      </c>
    </row>
    <row r="124" spans="2:31" ht="17" thickTop="1" thickBot="1" x14ac:dyDescent="0.25">
      <c r="B124" s="145" t="s">
        <v>134</v>
      </c>
      <c r="C124" s="146"/>
      <c r="D124" s="146"/>
      <c r="E124" s="147"/>
      <c r="F124" s="146"/>
      <c r="G124" s="148"/>
      <c r="H124" s="148"/>
      <c r="I124" s="149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50">
        <f>AE123</f>
        <v>0.49172349598371778</v>
      </c>
    </row>
    <row r="125" spans="2:31" ht="15" thickTop="1" x14ac:dyDescent="0.2"/>
  </sheetData>
  <mergeCells count="8">
    <mergeCell ref="G101:I101"/>
    <mergeCell ref="AC101:AE101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  <ignoredErrors>
    <ignoredError sqref="AE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2DEF-8C5A-447F-B493-7F8320CA0D0C}">
  <dimension ref="A1:AH125"/>
  <sheetViews>
    <sheetView showGridLines="0" topLeftCell="A8" workbookViewId="0">
      <selection activeCell="D8" sqref="D1:D1048576"/>
    </sheetView>
  </sheetViews>
  <sheetFormatPr baseColWidth="10" defaultColWidth="11" defaultRowHeight="14" x14ac:dyDescent="0.2"/>
  <cols>
    <col min="1" max="1" width="11" style="18"/>
    <col min="2" max="2" width="26.83203125" style="19" bestFit="1" customWidth="1"/>
    <col min="3" max="3" width="6.5" style="20" customWidth="1"/>
    <col min="4" max="4" width="25.33203125" style="20" hidden="1" customWidth="1"/>
    <col min="5" max="5" width="5" style="21" customWidth="1"/>
    <col min="6" max="6" width="11" style="20" hidden="1" customWidth="1"/>
    <col min="7" max="7" width="16.33203125" style="20" customWidth="1"/>
    <col min="8" max="8" width="15" style="20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16.5" style="20" hidden="1" customWidth="1"/>
    <col min="30" max="30" width="11" style="20" hidden="1" customWidth="1"/>
    <col min="31" max="31" width="15.33203125" style="20" customWidth="1"/>
    <col min="32" max="32" width="15.33203125" style="18" customWidth="1"/>
    <col min="33" max="16384" width="11" style="20"/>
  </cols>
  <sheetData>
    <row r="1" spans="1:32" ht="15" x14ac:dyDescent="0.2">
      <c r="B1" s="19" t="s">
        <v>102</v>
      </c>
      <c r="C1" s="20">
        <v>2012</v>
      </c>
    </row>
    <row r="2" spans="1:32" ht="15" x14ac:dyDescent="0.2">
      <c r="B2" s="19" t="s">
        <v>103</v>
      </c>
      <c r="C2" s="20">
        <v>2018</v>
      </c>
    </row>
    <row r="3" spans="1:32" ht="15" x14ac:dyDescent="0.2">
      <c r="B3" s="23" t="s">
        <v>65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2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 x14ac:dyDescent="0.2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 ht="15" x14ac:dyDescent="0.2">
      <c r="B6" s="30" t="s">
        <v>24</v>
      </c>
      <c r="C6" s="31">
        <v>1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2" ht="15" thickTop="1" x14ac:dyDescent="0.2">
      <c r="B8" s="37"/>
      <c r="C8" s="12"/>
      <c r="D8" s="12"/>
      <c r="E8" s="12"/>
      <c r="F8" s="12"/>
      <c r="G8" s="171" t="s">
        <v>128</v>
      </c>
      <c r="H8" s="171"/>
      <c r="I8" s="17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71" t="s">
        <v>135</v>
      </c>
      <c r="AD8" s="171"/>
      <c r="AE8" s="171"/>
    </row>
    <row r="9" spans="1:32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39">
        <f>$C$1</f>
        <v>2012</v>
      </c>
      <c r="H9" s="39">
        <f>$C$2</f>
        <v>2018</v>
      </c>
      <c r="I9" s="39" t="s">
        <v>62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 t="s">
        <v>133</v>
      </c>
      <c r="AD9" s="39" t="s">
        <v>64</v>
      </c>
      <c r="AE9" s="39" t="s">
        <v>62</v>
      </c>
    </row>
    <row r="10" spans="1:32" s="21" customFormat="1" hidden="1" x14ac:dyDescent="0.2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  <c r="AF10" s="12"/>
    </row>
    <row r="11" spans="1:32" hidden="1" x14ac:dyDescent="0.2">
      <c r="B11" s="37"/>
      <c r="C11" s="40"/>
      <c r="D11" s="12"/>
      <c r="E11" s="12"/>
      <c r="F11" s="12"/>
      <c r="G11" s="12" t="str">
        <f>CONCATENATE($C6,"_",$C7,"_",G9)</f>
        <v>1_1_2012</v>
      </c>
      <c r="H11" s="12" t="str">
        <f>CONCATENATE($C6,"_",$C7,"_",H9)</f>
        <v>1_1_2018</v>
      </c>
      <c r="I11" s="40"/>
      <c r="J11" s="12"/>
      <c r="K11" s="12"/>
      <c r="L11" s="12"/>
      <c r="M11" s="12" t="str">
        <f>IF($G9+M10&gt;$H9,0,CONCATENATE($C6,"_",$C7,"_",$G9+M10))</f>
        <v>1_1_2013</v>
      </c>
      <c r="N11" s="12" t="str">
        <f t="shared" ref="N11:AB11" si="0">IF($G9+N10&gt;$H9,0,CONCATENATE($C6,"_",$C7,"_",$G9+N10))</f>
        <v>1_1_2014</v>
      </c>
      <c r="O11" s="12" t="str">
        <f t="shared" si="0"/>
        <v>1_1_2015</v>
      </c>
      <c r="P11" s="12" t="str">
        <f t="shared" si="0"/>
        <v>1_1_2016</v>
      </c>
      <c r="Q11" s="12" t="str">
        <f t="shared" si="0"/>
        <v>1_1_2017</v>
      </c>
      <c r="R11" s="12" t="str">
        <f t="shared" si="0"/>
        <v>1_1_2018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2" hidden="1" x14ac:dyDescent="0.2">
      <c r="B12" s="37"/>
      <c r="C12" s="40"/>
      <c r="D12" s="12"/>
      <c r="E12" s="12"/>
      <c r="F12" s="12" t="s">
        <v>63</v>
      </c>
      <c r="G12" s="41"/>
      <c r="H12" s="41"/>
      <c r="I12" s="40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2" s="21" customFormat="1" ht="15" x14ac:dyDescent="0.2">
      <c r="A13" s="12"/>
      <c r="B13" s="37" t="s">
        <v>95</v>
      </c>
      <c r="C13" s="40" t="s">
        <v>31</v>
      </c>
      <c r="D13" s="12" t="s">
        <v>9</v>
      </c>
      <c r="E13" s="85">
        <v>0.77910000000000001</v>
      </c>
      <c r="F13" s="12">
        <f>MATCH($D13,FAC_TOTALS_APTA!$A$2:$BO$2,)</f>
        <v>11</v>
      </c>
      <c r="G13" s="41">
        <f>VLOOKUP(G11,FAC_TOTALS_APTA!$A$4:$BO$120,$F13,FALSE)</f>
        <v>62027441.152067497</v>
      </c>
      <c r="H13" s="41">
        <f>VLOOKUP(H11,FAC_TOTALS_APTA!$A$4:$BO$120,$F13,FALSE)</f>
        <v>67281869.411406696</v>
      </c>
      <c r="I13" s="43">
        <f>IFERROR(H13/G13-1,"-")</f>
        <v>8.4711349714674755E-2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26244700.580044899</v>
      </c>
      <c r="N13" s="41">
        <f>IF(N11=0,0,VLOOKUP(N11,FAC_TOTALS_APTA!$A$4:$BO$120,$L13,FALSE))</f>
        <v>47803601.0793036</v>
      </c>
      <c r="O13" s="41">
        <f>IF(O11=0,0,VLOOKUP(O11,FAC_TOTALS_APTA!$A$4:$BO$120,$L13,FALSE))</f>
        <v>26418945.6747454</v>
      </c>
      <c r="P13" s="41">
        <f>IF(P11=0,0,VLOOKUP(P11,FAC_TOTALS_APTA!$A$4:$BO$120,$L13,FALSE))</f>
        <v>23140034.718164299</v>
      </c>
      <c r="Q13" s="41">
        <f>IF(Q11=0,0,VLOOKUP(Q11,FAC_TOTALS_APTA!$A$4:$BO$120,$L13,FALSE))</f>
        <v>29603318.0294149</v>
      </c>
      <c r="R13" s="41">
        <f>IF(R11=0,0,VLOOKUP(R11,FAC_TOTALS_APTA!$A$4:$BO$120,$L13,FALSE))</f>
        <v>8854635.7614759896</v>
      </c>
      <c r="S13" s="41">
        <f>IF(S11=0,0,VLOOKUP(S11,FAC_TOTALS_APTA!$A$4:$BO$120,$L13,FALSE))</f>
        <v>0</v>
      </c>
      <c r="T13" s="41">
        <f>IF(T11=0,0,VLOOKUP(T11,FAC_TOTALS_APTA!$A$4:$BO$120,$L13,FALSE))</f>
        <v>0</v>
      </c>
      <c r="U13" s="41">
        <f>IF(U11=0,0,VLOOKUP(U11,FAC_TOTALS_APTA!$A$4:$BO$120,$L13,FALSE))</f>
        <v>0</v>
      </c>
      <c r="V13" s="41">
        <f>IF(V11=0,0,VLOOKUP(V11,FAC_TOTALS_APTA!$A$4:$BO$120,$L13,FALSE))</f>
        <v>0</v>
      </c>
      <c r="W13" s="41">
        <f>IF(W11=0,0,VLOOKUP(W11,FAC_TOTALS_APTA!$A$4:$BO$120,$L13,FALSE))</f>
        <v>0</v>
      </c>
      <c r="X13" s="41">
        <f>IF(X11=0,0,VLOOKUP(X11,FAC_TOTALS_APTA!$A$4:$BO$120,$L13,FALSE))</f>
        <v>0</v>
      </c>
      <c r="Y13" s="41">
        <f>IF(Y11=0,0,VLOOKUP(Y11,FAC_TOTALS_APTA!$A$4:$BO$120,$L13,FALSE))</f>
        <v>0</v>
      </c>
      <c r="Z13" s="41">
        <f>IF(Z11=0,0,VLOOKUP(Z11,FAC_TOTALS_APTA!$A$4:$BO$120,$L13,FALSE))</f>
        <v>0</v>
      </c>
      <c r="AA13" s="41">
        <f>IF(AA11=0,0,VLOOKUP(AA11,FAC_TOTALS_APTA!$A$4:$BO$120,$L13,FALSE))</f>
        <v>0</v>
      </c>
      <c r="AB13" s="41">
        <f>IF(AB11=0,0,VLOOKUP(AB11,FAC_TOTALS_APTA!$A$4:$BO$120,$L13,FALSE))</f>
        <v>0</v>
      </c>
      <c r="AC13" s="45">
        <f>SUM(M13:AB13)</f>
        <v>162065235.84314907</v>
      </c>
      <c r="AD13" s="45">
        <f>AE13*G30</f>
        <v>157263571.0419468</v>
      </c>
      <c r="AE13" s="46">
        <f>AC13/G28</f>
        <v>0.1029194598877762</v>
      </c>
      <c r="AF13" s="12"/>
    </row>
    <row r="14" spans="1:32" s="21" customFormat="1" ht="15" x14ac:dyDescent="0.2">
      <c r="A14" s="12"/>
      <c r="B14" s="37" t="s">
        <v>129</v>
      </c>
      <c r="C14" s="40" t="s">
        <v>31</v>
      </c>
      <c r="D14" s="12" t="s">
        <v>23</v>
      </c>
      <c r="E14" s="85">
        <v>-0.3624</v>
      </c>
      <c r="F14" s="12">
        <f>MATCH($D14,FAC_TOTALS_APTA!$A$2:$BO$2,)</f>
        <v>12</v>
      </c>
      <c r="G14" s="84">
        <f>VLOOKUP(G11,FAC_TOTALS_APTA!$A$4:$BO$120,$F14,FALSE)</f>
        <v>1.8887306695902899</v>
      </c>
      <c r="H14" s="84">
        <f>VLOOKUP(H11,FAC_TOTALS_APTA!$A$4:$BO$120,$F14,FALSE)</f>
        <v>2.1234660514154702</v>
      </c>
      <c r="I14" s="43">
        <f t="shared" ref="I14:I24" si="1">IFERROR(H14/G14-1,"-")</f>
        <v>0.12428208299074206</v>
      </c>
      <c r="J14" s="44" t="str">
        <f t="shared" ref="J14:J24" si="2">IF(C14="Log","_log","")</f>
        <v>_log</v>
      </c>
      <c r="K14" s="44" t="str">
        <f t="shared" ref="K14:K24" si="3">CONCATENATE(D14,J14,"_FAC")</f>
        <v>FARE_per_UPT_2018_log_FAC</v>
      </c>
      <c r="L14" s="12">
        <f>MATCH($K14,FAC_TOTALS_APTA!$A$2:$BM$2,)</f>
        <v>27</v>
      </c>
      <c r="M14" s="41">
        <f>IF(M11=0,0,VLOOKUP(M11,FAC_TOTALS_APTA!$A$4:$BO$120,$L14,FALSE))</f>
        <v>-23932528.042079099</v>
      </c>
      <c r="N14" s="41">
        <f>IF(N11=0,0,VLOOKUP(N11,FAC_TOTALS_APTA!$A$4:$BO$120,$L14,FALSE))</f>
        <v>2374338.7595277</v>
      </c>
      <c r="O14" s="41">
        <f>IF(O11=0,0,VLOOKUP(O11,FAC_TOTALS_APTA!$A$4:$BO$120,$L14,FALSE))</f>
        <v>-24119510.1162696</v>
      </c>
      <c r="P14" s="41">
        <f>IF(P11=0,0,VLOOKUP(P11,FAC_TOTALS_APTA!$A$4:$BO$120,$L14,FALSE))</f>
        <v>-8994776.0166349206</v>
      </c>
      <c r="Q14" s="41">
        <f>IF(Q11=0,0,VLOOKUP(Q11,FAC_TOTALS_APTA!$A$4:$BO$120,$L14,FALSE))</f>
        <v>5466191.4812772702</v>
      </c>
      <c r="R14" s="41">
        <f>IF(R11=0,0,VLOOKUP(R11,FAC_TOTALS_APTA!$A$4:$BO$120,$L14,FALSE))</f>
        <v>2007416.64763513</v>
      </c>
      <c r="S14" s="41">
        <f>IF(S11=0,0,VLOOKUP(S11,FAC_TOTALS_APTA!$A$4:$BO$120,$L14,FALSE))</f>
        <v>0</v>
      </c>
      <c r="T14" s="41">
        <f>IF(T11=0,0,VLOOKUP(T11,FAC_TOTALS_APTA!$A$4:$BO$120,$L14,FALSE))</f>
        <v>0</v>
      </c>
      <c r="U14" s="41">
        <f>IF(U11=0,0,VLOOKUP(U11,FAC_TOTALS_APTA!$A$4:$BO$120,$L14,FALSE))</f>
        <v>0</v>
      </c>
      <c r="V14" s="41">
        <f>IF(V11=0,0,VLOOKUP(V11,FAC_TOTALS_APTA!$A$4:$BO$120,$L14,FALSE))</f>
        <v>0</v>
      </c>
      <c r="W14" s="41">
        <f>IF(W11=0,0,VLOOKUP(W11,FAC_TOTALS_APTA!$A$4:$BO$120,$L14,FALSE))</f>
        <v>0</v>
      </c>
      <c r="X14" s="41">
        <f>IF(X11=0,0,VLOOKUP(X11,FAC_TOTALS_APTA!$A$4:$BO$120,$L14,FALSE))</f>
        <v>0</v>
      </c>
      <c r="Y14" s="41">
        <f>IF(Y11=0,0,VLOOKUP(Y11,FAC_TOTALS_APTA!$A$4:$BO$120,$L14,FALSE))</f>
        <v>0</v>
      </c>
      <c r="Z14" s="41">
        <f>IF(Z11=0,0,VLOOKUP(Z11,FAC_TOTALS_APTA!$A$4:$BO$120,$L14,FALSE))</f>
        <v>0</v>
      </c>
      <c r="AA14" s="41">
        <f>IF(AA11=0,0,VLOOKUP(AA11,FAC_TOTALS_APTA!$A$4:$BO$120,$L14,FALSE))</f>
        <v>0</v>
      </c>
      <c r="AB14" s="41">
        <f>IF(AB11=0,0,VLOOKUP(AB11,FAC_TOTALS_APTA!$A$4:$BO$120,$L14,FALSE))</f>
        <v>0</v>
      </c>
      <c r="AC14" s="45">
        <f t="shared" ref="AC14:AC24" si="4">SUM(M14:AB14)</f>
        <v>-47198867.286543511</v>
      </c>
      <c r="AD14" s="45">
        <f>AE14*G30</f>
        <v>-45800460.413364649</v>
      </c>
      <c r="AE14" s="46">
        <f>AC14/G28</f>
        <v>-2.9973620827277715E-2</v>
      </c>
      <c r="AF14" s="12"/>
    </row>
    <row r="15" spans="1:32" s="21" customFormat="1" ht="15" x14ac:dyDescent="0.2">
      <c r="A15" s="12"/>
      <c r="B15" s="37" t="s">
        <v>125</v>
      </c>
      <c r="C15" s="40" t="s">
        <v>31</v>
      </c>
      <c r="D15" s="12" t="s">
        <v>11</v>
      </c>
      <c r="E15" s="85">
        <v>0.36709999999999998</v>
      </c>
      <c r="F15" s="12">
        <f>MATCH($D15,FAC_TOTALS_APTA!$A$2:$BO$2,)</f>
        <v>13</v>
      </c>
      <c r="G15" s="41">
        <f>VLOOKUP(G11,FAC_TOTALS_APTA!$A$4:$BO$120,$F15,FALSE)</f>
        <v>8742449.9561320394</v>
      </c>
      <c r="H15" s="41">
        <f>VLOOKUP(H11,FAC_TOTALS_APTA!$A$4:$BO$120,$F15,FALSE)</f>
        <v>9163824.1818603799</v>
      </c>
      <c r="I15" s="43">
        <f t="shared" si="1"/>
        <v>4.8198643154117704E-2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6159585.2908982104</v>
      </c>
      <c r="N15" s="41">
        <f>IF(N11=0,0,VLOOKUP(N11,FAC_TOTALS_APTA!$A$4:$BO$120,$L15,FALSE))</f>
        <v>7179503.1208848199</v>
      </c>
      <c r="O15" s="41">
        <f>IF(O11=0,0,VLOOKUP(O11,FAC_TOTALS_APTA!$A$4:$BO$120,$L15,FALSE))</f>
        <v>6969086.7081745202</v>
      </c>
      <c r="P15" s="41">
        <f>IF(P11=0,0,VLOOKUP(P11,FAC_TOTALS_APTA!$A$4:$BO$120,$L15,FALSE))</f>
        <v>5284178.2596993595</v>
      </c>
      <c r="Q15" s="41">
        <f>IF(Q11=0,0,VLOOKUP(Q11,FAC_TOTALS_APTA!$A$4:$BO$120,$L15,FALSE))</f>
        <v>6367272.2845898699</v>
      </c>
      <c r="R15" s="41">
        <f>IF(R11=0,0,VLOOKUP(R11,FAC_TOTALS_APTA!$A$4:$BO$120,$L15,FALSE))</f>
        <v>5681704.8091572504</v>
      </c>
      <c r="S15" s="41">
        <f>IF(S11=0,0,VLOOKUP(S11,FAC_TOTALS_APTA!$A$4:$BO$120,$L15,FALSE))</f>
        <v>0</v>
      </c>
      <c r="T15" s="41">
        <f>IF(T11=0,0,VLOOKUP(T11,FAC_TOTALS_APTA!$A$4:$BO$120,$L15,FALSE))</f>
        <v>0</v>
      </c>
      <c r="U15" s="41">
        <f>IF(U11=0,0,VLOOKUP(U11,FAC_TOTALS_APTA!$A$4:$BO$120,$L15,FALSE))</f>
        <v>0</v>
      </c>
      <c r="V15" s="41">
        <f>IF(V11=0,0,VLOOKUP(V11,FAC_TOTALS_APTA!$A$4:$BO$120,$L15,FALSE))</f>
        <v>0</v>
      </c>
      <c r="W15" s="41">
        <f>IF(W11=0,0,VLOOKUP(W11,FAC_TOTALS_APTA!$A$4:$BO$120,$L15,FALSE))</f>
        <v>0</v>
      </c>
      <c r="X15" s="41">
        <f>IF(X11=0,0,VLOOKUP(X11,FAC_TOTALS_APTA!$A$4:$BO$120,$L15,FALSE))</f>
        <v>0</v>
      </c>
      <c r="Y15" s="41">
        <f>IF(Y11=0,0,VLOOKUP(Y11,FAC_TOTALS_APTA!$A$4:$BO$120,$L15,FALSE))</f>
        <v>0</v>
      </c>
      <c r="Z15" s="41">
        <f>IF(Z11=0,0,VLOOKUP(Z11,FAC_TOTALS_APTA!$A$4:$BO$120,$L15,FALSE))</f>
        <v>0</v>
      </c>
      <c r="AA15" s="41">
        <f>IF(AA11=0,0,VLOOKUP(AA11,FAC_TOTALS_APTA!$A$4:$BO$120,$L15,FALSE))</f>
        <v>0</v>
      </c>
      <c r="AB15" s="41">
        <f>IF(AB11=0,0,VLOOKUP(AB11,FAC_TOTALS_APTA!$A$4:$BO$120,$L15,FALSE))</f>
        <v>0</v>
      </c>
      <c r="AC15" s="45">
        <f t="shared" si="4"/>
        <v>37641330.473404035</v>
      </c>
      <c r="AD15" s="45">
        <f>AE15*G30</f>
        <v>36526094.06465631</v>
      </c>
      <c r="AE15" s="46">
        <f>AC15/G28</f>
        <v>2.3904111092211144E-2</v>
      </c>
      <c r="AF15" s="12"/>
    </row>
    <row r="16" spans="1:32" s="21" customFormat="1" ht="15" x14ac:dyDescent="0.2">
      <c r="A16" s="12"/>
      <c r="B16" s="37" t="s">
        <v>126</v>
      </c>
      <c r="C16" s="40" t="s">
        <v>31</v>
      </c>
      <c r="D16" s="48" t="s">
        <v>22</v>
      </c>
      <c r="E16" s="85">
        <v>0.2283</v>
      </c>
      <c r="F16" s="12">
        <f>MATCH($D16,FAC_TOTALS_APTA!$A$2:$BO$2,)</f>
        <v>14</v>
      </c>
      <c r="G16" s="84">
        <f>VLOOKUP(G11,FAC_TOTALS_APTA!$A$4:$BO$120,$F16,FALSE)</f>
        <v>4.07257961420801</v>
      </c>
      <c r="H16" s="84">
        <f>VLOOKUP(H11,FAC_TOTALS_APTA!$A$4:$BO$120,$F16,FALSE)</f>
        <v>2.9074199515158701</v>
      </c>
      <c r="I16" s="43">
        <f t="shared" si="1"/>
        <v>-0.28609868266963945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-10856001.3487377</v>
      </c>
      <c r="N16" s="41">
        <f>IF(N11=0,0,VLOOKUP(N11,FAC_TOTALS_APTA!$A$4:$BO$120,$L16,FALSE))</f>
        <v>-15293443.903181501</v>
      </c>
      <c r="O16" s="41">
        <f>IF(O11=0,0,VLOOKUP(O11,FAC_TOTALS_APTA!$A$4:$BO$120,$L16,FALSE))</f>
        <v>-84212694.8479276</v>
      </c>
      <c r="P16" s="41">
        <f>IF(P11=0,0,VLOOKUP(P11,FAC_TOTALS_APTA!$A$4:$BO$120,$L16,FALSE))</f>
        <v>-29894639.505732998</v>
      </c>
      <c r="Q16" s="41">
        <f>IF(Q11=0,0,VLOOKUP(Q11,FAC_TOTALS_APTA!$A$4:$BO$120,$L16,FALSE))</f>
        <v>21637907.997310299</v>
      </c>
      <c r="R16" s="41">
        <f>IF(R11=0,0,VLOOKUP(R11,FAC_TOTALS_APTA!$A$4:$BO$120,$L16,FALSE))</f>
        <v>24954918.502085</v>
      </c>
      <c r="S16" s="41">
        <f>IF(S11=0,0,VLOOKUP(S11,FAC_TOTALS_APTA!$A$4:$BO$120,$L16,FALSE))</f>
        <v>0</v>
      </c>
      <c r="T16" s="41">
        <f>IF(T11=0,0,VLOOKUP(T11,FAC_TOTALS_APTA!$A$4:$BO$120,$L16,FALSE))</f>
        <v>0</v>
      </c>
      <c r="U16" s="41">
        <f>IF(U11=0,0,VLOOKUP(U11,FAC_TOTALS_APTA!$A$4:$BO$120,$L16,FALSE))</f>
        <v>0</v>
      </c>
      <c r="V16" s="41">
        <f>IF(V11=0,0,VLOOKUP(V11,FAC_TOTALS_APTA!$A$4:$BO$120,$L16,FALSE))</f>
        <v>0</v>
      </c>
      <c r="W16" s="41">
        <f>IF(W11=0,0,VLOOKUP(W11,FAC_TOTALS_APTA!$A$4:$BO$120,$L16,FALSE))</f>
        <v>0</v>
      </c>
      <c r="X16" s="41">
        <f>IF(X11=0,0,VLOOKUP(X11,FAC_TOTALS_APTA!$A$4:$BO$120,$L16,FALSE))</f>
        <v>0</v>
      </c>
      <c r="Y16" s="41">
        <f>IF(Y11=0,0,VLOOKUP(Y11,FAC_TOTALS_APTA!$A$4:$BO$120,$L16,FALSE))</f>
        <v>0</v>
      </c>
      <c r="Z16" s="41">
        <f>IF(Z11=0,0,VLOOKUP(Z11,FAC_TOTALS_APTA!$A$4:$BO$120,$L16,FALSE))</f>
        <v>0</v>
      </c>
      <c r="AA16" s="41">
        <f>IF(AA11=0,0,VLOOKUP(AA11,FAC_TOTALS_APTA!$A$4:$BO$120,$L16,FALSE))</f>
        <v>0</v>
      </c>
      <c r="AB16" s="41">
        <f>IF(AB11=0,0,VLOOKUP(AB11,FAC_TOTALS_APTA!$A$4:$BO$120,$L16,FALSE))</f>
        <v>0</v>
      </c>
      <c r="AC16" s="45">
        <f t="shared" si="4"/>
        <v>-93663953.106184497</v>
      </c>
      <c r="AD16" s="45">
        <f>AE16*G30</f>
        <v>-90888879.818988606</v>
      </c>
      <c r="AE16" s="46">
        <f>AC16/G28</f>
        <v>-5.9481254042490626E-2</v>
      </c>
      <c r="AF16" s="12"/>
    </row>
    <row r="17" spans="1:32" s="21" customFormat="1" ht="15" x14ac:dyDescent="0.2">
      <c r="A17" s="12"/>
      <c r="B17" s="37" t="s">
        <v>130</v>
      </c>
      <c r="C17" s="40"/>
      <c r="D17" s="12" t="s">
        <v>12</v>
      </c>
      <c r="E17" s="85">
        <v>5.7999999999999996E-3</v>
      </c>
      <c r="F17" s="12">
        <f>MATCH($D17,FAC_TOTALS_APTA!$A$2:$BO$2,)</f>
        <v>15</v>
      </c>
      <c r="G17" s="47">
        <f>VLOOKUP(G11,FAC_TOTALS_APTA!$A$4:$BO$120,$F17,FALSE)</f>
        <v>11.423983390212699</v>
      </c>
      <c r="H17" s="47">
        <f>VLOOKUP(H11,FAC_TOTALS_APTA!$A$4:$BO$120,$F17,FALSE)</f>
        <v>10.5117300310269</v>
      </c>
      <c r="I17" s="43">
        <f t="shared" si="1"/>
        <v>-7.9854226676078333E-2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-3054956.5064564398</v>
      </c>
      <c r="N17" s="41">
        <f>IF(N11=0,0,VLOOKUP(N11,FAC_TOTALS_APTA!$A$4:$BO$120,$L17,FALSE))</f>
        <v>-308670.21731644799</v>
      </c>
      <c r="O17" s="41">
        <f>IF(O11=0,0,VLOOKUP(O11,FAC_TOTALS_APTA!$A$4:$BO$120,$L17,FALSE))</f>
        <v>165250.38260240501</v>
      </c>
      <c r="P17" s="41">
        <f>IF(P11=0,0,VLOOKUP(P11,FAC_TOTALS_APTA!$A$4:$BO$120,$L17,FALSE))</f>
        <v>-897807.21915837401</v>
      </c>
      <c r="Q17" s="41">
        <f>IF(Q11=0,0,VLOOKUP(Q11,FAC_TOTALS_APTA!$A$4:$BO$120,$L17,FALSE))</f>
        <v>-1492534.7945487001</v>
      </c>
      <c r="R17" s="41">
        <f>IF(R11=0,0,VLOOKUP(R11,FAC_TOTALS_APTA!$A$4:$BO$120,$L17,FALSE))</f>
        <v>-1277983.4092167199</v>
      </c>
      <c r="S17" s="41">
        <f>IF(S11=0,0,VLOOKUP(S11,FAC_TOTALS_APTA!$A$4:$BO$120,$L17,FALSE))</f>
        <v>0</v>
      </c>
      <c r="T17" s="41">
        <f>IF(T11=0,0,VLOOKUP(T11,FAC_TOTALS_APTA!$A$4:$BO$120,$L17,FALSE))</f>
        <v>0</v>
      </c>
      <c r="U17" s="41">
        <f>IF(U11=0,0,VLOOKUP(U11,FAC_TOTALS_APTA!$A$4:$BO$120,$L17,FALSE))</f>
        <v>0</v>
      </c>
      <c r="V17" s="41">
        <f>IF(V11=0,0,VLOOKUP(V11,FAC_TOTALS_APTA!$A$4:$BO$120,$L17,FALSE))</f>
        <v>0</v>
      </c>
      <c r="W17" s="41">
        <f>IF(W11=0,0,VLOOKUP(W11,FAC_TOTALS_APTA!$A$4:$BO$120,$L17,FALSE))</f>
        <v>0</v>
      </c>
      <c r="X17" s="41">
        <f>IF(X11=0,0,VLOOKUP(X11,FAC_TOTALS_APTA!$A$4:$BO$120,$L17,FALSE))</f>
        <v>0</v>
      </c>
      <c r="Y17" s="41">
        <f>IF(Y11=0,0,VLOOKUP(Y11,FAC_TOTALS_APTA!$A$4:$BO$120,$L17,FALSE))</f>
        <v>0</v>
      </c>
      <c r="Z17" s="41">
        <f>IF(Z11=0,0,VLOOKUP(Z11,FAC_TOTALS_APTA!$A$4:$BO$120,$L17,FALSE))</f>
        <v>0</v>
      </c>
      <c r="AA17" s="41">
        <f>IF(AA11=0,0,VLOOKUP(AA11,FAC_TOTALS_APTA!$A$4:$BO$120,$L17,FALSE))</f>
        <v>0</v>
      </c>
      <c r="AB17" s="41">
        <f>IF(AB11=0,0,VLOOKUP(AB11,FAC_TOTALS_APTA!$A$4:$BO$120,$L17,FALSE))</f>
        <v>0</v>
      </c>
      <c r="AC17" s="45">
        <f t="shared" si="4"/>
        <v>-6866701.7640942773</v>
      </c>
      <c r="AD17" s="45">
        <f>AE17*G30</f>
        <v>-6663255.2939770473</v>
      </c>
      <c r="AE17" s="46">
        <f>AC17/G28</f>
        <v>-4.3606960684338392E-3</v>
      </c>
      <c r="AF17" s="12"/>
    </row>
    <row r="18" spans="1:32" s="21" customFormat="1" ht="15" x14ac:dyDescent="0.2">
      <c r="A18" s="12"/>
      <c r="B18" s="37" t="s">
        <v>124</v>
      </c>
      <c r="C18" s="40"/>
      <c r="D18" s="12" t="s">
        <v>13</v>
      </c>
      <c r="E18" s="85">
        <v>7.3000000000000001E-3</v>
      </c>
      <c r="F18" s="12">
        <f>MATCH($D18,FAC_TOTALS_APTA!$A$2:$BO$2,)</f>
        <v>16</v>
      </c>
      <c r="G18" s="84">
        <f>VLOOKUP(G11,FAC_TOTALS_APTA!$A$4:$BO$120,$F18,FALSE)</f>
        <v>37.092800198782399</v>
      </c>
      <c r="H18" s="84">
        <f>VLOOKUP(H11,FAC_TOTALS_APTA!$A$4:$BO$120,$F18,FALSE)</f>
        <v>37.978054116380498</v>
      </c>
      <c r="I18" s="43">
        <f t="shared" si="1"/>
        <v>2.3865923113218113E-2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-169278.37175186799</v>
      </c>
      <c r="N18" s="41">
        <f>IF(N11=0,0,VLOOKUP(N11,FAC_TOTALS_APTA!$A$4:$BO$120,$L18,FALSE))</f>
        <v>267563.17904823902</v>
      </c>
      <c r="O18" s="41">
        <f>IF(O11=0,0,VLOOKUP(O11,FAC_TOTALS_APTA!$A$4:$BO$120,$L18,FALSE))</f>
        <v>837741.41317988804</v>
      </c>
      <c r="P18" s="41">
        <f>IF(P11=0,0,VLOOKUP(P11,FAC_TOTALS_APTA!$A$4:$BO$120,$L18,FALSE))</f>
        <v>1247185.5327129301</v>
      </c>
      <c r="Q18" s="41">
        <f>IF(Q11=0,0,VLOOKUP(Q11,FAC_TOTALS_APTA!$A$4:$BO$120,$L18,FALSE))</f>
        <v>378937.77781168302</v>
      </c>
      <c r="R18" s="41">
        <f>IF(R11=0,0,VLOOKUP(R11,FAC_TOTALS_APTA!$A$4:$BO$120,$L18,FALSE))</f>
        <v>554845.31708200602</v>
      </c>
      <c r="S18" s="41">
        <f>IF(S11=0,0,VLOOKUP(S11,FAC_TOTALS_APTA!$A$4:$BO$120,$L18,FALSE))</f>
        <v>0</v>
      </c>
      <c r="T18" s="41">
        <f>IF(T11=0,0,VLOOKUP(T11,FAC_TOTALS_APTA!$A$4:$BO$120,$L18,FALSE))</f>
        <v>0</v>
      </c>
      <c r="U18" s="41">
        <f>IF(U11=0,0,VLOOKUP(U11,FAC_TOTALS_APTA!$A$4:$BO$120,$L18,FALSE))</f>
        <v>0</v>
      </c>
      <c r="V18" s="41">
        <f>IF(V11=0,0,VLOOKUP(V11,FAC_TOTALS_APTA!$A$4:$BO$120,$L18,FALSE))</f>
        <v>0</v>
      </c>
      <c r="W18" s="41">
        <f>IF(W11=0,0,VLOOKUP(W11,FAC_TOTALS_APTA!$A$4:$BO$120,$L18,FALSE))</f>
        <v>0</v>
      </c>
      <c r="X18" s="41">
        <f>IF(X11=0,0,VLOOKUP(X11,FAC_TOTALS_APTA!$A$4:$BO$120,$L18,FALSE))</f>
        <v>0</v>
      </c>
      <c r="Y18" s="41">
        <f>IF(Y11=0,0,VLOOKUP(Y11,FAC_TOTALS_APTA!$A$4:$BO$120,$L18,FALSE))</f>
        <v>0</v>
      </c>
      <c r="Z18" s="41">
        <f>IF(Z11=0,0,VLOOKUP(Z11,FAC_TOTALS_APTA!$A$4:$BO$120,$L18,FALSE))</f>
        <v>0</v>
      </c>
      <c r="AA18" s="41">
        <f>IF(AA11=0,0,VLOOKUP(AA11,FAC_TOTALS_APTA!$A$4:$BO$120,$L18,FALSE))</f>
        <v>0</v>
      </c>
      <c r="AB18" s="41">
        <f>IF(AB11=0,0,VLOOKUP(AB11,FAC_TOTALS_APTA!$A$4:$BO$120,$L18,FALSE))</f>
        <v>0</v>
      </c>
      <c r="AC18" s="45">
        <f t="shared" si="4"/>
        <v>3116994.8480828782</v>
      </c>
      <c r="AD18" s="45">
        <f>AE18*G30</f>
        <v>3024644.6017780281</v>
      </c>
      <c r="AE18" s="46">
        <f>AC18/G28</f>
        <v>1.9794462678482685E-3</v>
      </c>
      <c r="AF18" s="12"/>
    </row>
    <row r="19" spans="1:32" s="21" customFormat="1" ht="15" x14ac:dyDescent="0.2">
      <c r="A19" s="12"/>
      <c r="B19" s="37" t="s">
        <v>119</v>
      </c>
      <c r="C19" s="40" t="s">
        <v>31</v>
      </c>
      <c r="D19" s="12" t="s">
        <v>21</v>
      </c>
      <c r="E19" s="85">
        <v>-0.25840000000000002</v>
      </c>
      <c r="F19" s="12">
        <f>MATCH($D19,FAC_TOTALS_APTA!$A$2:$BO$2,)</f>
        <v>17</v>
      </c>
      <c r="G19" s="41">
        <f>VLOOKUP(G11,FAC_TOTALS_APTA!$A$4:$BO$120,$F19,FALSE)</f>
        <v>35707.256419658697</v>
      </c>
      <c r="H19" s="41">
        <f>VLOOKUP(H11,FAC_TOTALS_APTA!$A$4:$BO$120,$F19,FALSE)</f>
        <v>39401.747177395599</v>
      </c>
      <c r="I19" s="43">
        <f t="shared" si="1"/>
        <v>0.10346610544132684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-3849858.6225773902</v>
      </c>
      <c r="N19" s="41">
        <f>IF(N11=0,0,VLOOKUP(N11,FAC_TOTALS_APTA!$A$4:$BO$120,$L19,FALSE))</f>
        <v>-1679083.4831962399</v>
      </c>
      <c r="O19" s="41">
        <f>IF(O11=0,0,VLOOKUP(O11,FAC_TOTALS_APTA!$A$4:$BO$120,$L19,FALSE))</f>
        <v>-11713889.3317679</v>
      </c>
      <c r="P19" s="41">
        <f>IF(P11=0,0,VLOOKUP(P11,FAC_TOTALS_APTA!$A$4:$BO$120,$L19,FALSE))</f>
        <v>-8670492.0273243897</v>
      </c>
      <c r="Q19" s="41">
        <f>IF(Q11=0,0,VLOOKUP(Q11,FAC_TOTALS_APTA!$A$4:$BO$120,$L19,FALSE))</f>
        <v>-7967446.6057385197</v>
      </c>
      <c r="R19" s="41">
        <f>IF(R11=0,0,VLOOKUP(R11,FAC_TOTALS_APTA!$A$4:$BO$120,$L19,FALSE))</f>
        <v>-8662866.92713717</v>
      </c>
      <c r="S19" s="41">
        <f>IF(S11=0,0,VLOOKUP(S11,FAC_TOTALS_APTA!$A$4:$BO$120,$L19,FALSE))</f>
        <v>0</v>
      </c>
      <c r="T19" s="41">
        <f>IF(T11=0,0,VLOOKUP(T11,FAC_TOTALS_APTA!$A$4:$BO$120,$L19,FALSE))</f>
        <v>0</v>
      </c>
      <c r="U19" s="41">
        <f>IF(U11=0,0,VLOOKUP(U11,FAC_TOTALS_APTA!$A$4:$BO$120,$L19,FALSE))</f>
        <v>0</v>
      </c>
      <c r="V19" s="41">
        <f>IF(V11=0,0,VLOOKUP(V11,FAC_TOTALS_APTA!$A$4:$BO$120,$L19,FALSE))</f>
        <v>0</v>
      </c>
      <c r="W19" s="41">
        <f>IF(W11=0,0,VLOOKUP(W11,FAC_TOTALS_APTA!$A$4:$BO$120,$L19,FALSE))</f>
        <v>0</v>
      </c>
      <c r="X19" s="41">
        <f>IF(X11=0,0,VLOOKUP(X11,FAC_TOTALS_APTA!$A$4:$BO$120,$L19,FALSE))</f>
        <v>0</v>
      </c>
      <c r="Y19" s="41">
        <f>IF(Y11=0,0,VLOOKUP(Y11,FAC_TOTALS_APTA!$A$4:$BO$120,$L19,FALSE))</f>
        <v>0</v>
      </c>
      <c r="Z19" s="41">
        <f>IF(Z11=0,0,VLOOKUP(Z11,FAC_TOTALS_APTA!$A$4:$BO$120,$L19,FALSE))</f>
        <v>0</v>
      </c>
      <c r="AA19" s="41">
        <f>IF(AA11=0,0,VLOOKUP(AA11,FAC_TOTALS_APTA!$A$4:$BO$120,$L19,FALSE))</f>
        <v>0</v>
      </c>
      <c r="AB19" s="41">
        <f>IF(AB11=0,0,VLOOKUP(AB11,FAC_TOTALS_APTA!$A$4:$BO$120,$L19,FALSE))</f>
        <v>0</v>
      </c>
      <c r="AC19" s="45">
        <f t="shared" si="4"/>
        <v>-42543636.99774161</v>
      </c>
      <c r="AD19" s="45">
        <f>AE19*G30</f>
        <v>-41283155.172479033</v>
      </c>
      <c r="AE19" s="46">
        <f>AC19/G28</f>
        <v>-2.7017318789495801E-2</v>
      </c>
      <c r="AF19" s="12"/>
    </row>
    <row r="20" spans="1:32" s="21" customFormat="1" ht="15" x14ac:dyDescent="0.2">
      <c r="A20" s="12"/>
      <c r="B20" s="37" t="s">
        <v>120</v>
      </c>
      <c r="C20" s="40"/>
      <c r="D20" s="12" t="s">
        <v>73</v>
      </c>
      <c r="E20" s="85">
        <v>-1.38E-2</v>
      </c>
      <c r="F20" s="12">
        <f>MATCH($D20,FAC_TOTALS_APTA!$A$2:$BO$2,)</f>
        <v>18</v>
      </c>
      <c r="G20" s="47">
        <f>VLOOKUP(G11,FAC_TOTALS_APTA!$A$4:$BO$120,$F20,FALSE)</f>
        <v>4.8651370568718804</v>
      </c>
      <c r="H20" s="47">
        <f>VLOOKUP(H11,FAC_TOTALS_APTA!$A$4:$BO$120,$F20,FALSE)</f>
        <v>6.11354174638159</v>
      </c>
      <c r="I20" s="43">
        <f t="shared" si="1"/>
        <v>0.25660216247070999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135503.32054425799</v>
      </c>
      <c r="N20" s="41">
        <f>IF(N11=0,0,VLOOKUP(N11,FAC_TOTALS_APTA!$A$4:$BO$120,$L20,FALSE))</f>
        <v>-5749256.9284813805</v>
      </c>
      <c r="O20" s="41">
        <f>IF(O11=0,0,VLOOKUP(O11,FAC_TOTALS_APTA!$A$4:$BO$120,$L20,FALSE))</f>
        <v>-244908.75238621901</v>
      </c>
      <c r="P20" s="41">
        <f>IF(P11=0,0,VLOOKUP(P11,FAC_TOTALS_APTA!$A$4:$BO$120,$L20,FALSE))</f>
        <v>-11612595.185015799</v>
      </c>
      <c r="Q20" s="41">
        <f>IF(Q11=0,0,VLOOKUP(Q11,FAC_TOTALS_APTA!$A$4:$BO$120,$L20,FALSE))</f>
        <v>-3113139.63081295</v>
      </c>
      <c r="R20" s="41">
        <f>IF(R11=0,0,VLOOKUP(R11,FAC_TOTALS_APTA!$A$4:$BO$120,$L20,FALSE))</f>
        <v>-5070346.7128886003</v>
      </c>
      <c r="S20" s="41">
        <f>IF(S11=0,0,VLOOKUP(S11,FAC_TOTALS_APTA!$A$4:$BO$120,$L20,FALSE))</f>
        <v>0</v>
      </c>
      <c r="T20" s="41">
        <f>IF(T11=0,0,VLOOKUP(T11,FAC_TOTALS_APTA!$A$4:$BO$120,$L20,FALSE))</f>
        <v>0</v>
      </c>
      <c r="U20" s="41">
        <f>IF(U11=0,0,VLOOKUP(U11,FAC_TOTALS_APTA!$A$4:$BO$120,$L20,FALSE))</f>
        <v>0</v>
      </c>
      <c r="V20" s="41">
        <f>IF(V11=0,0,VLOOKUP(V11,FAC_TOTALS_APTA!$A$4:$BO$120,$L20,FALSE))</f>
        <v>0</v>
      </c>
      <c r="W20" s="41">
        <f>IF(W11=0,0,VLOOKUP(W11,FAC_TOTALS_APTA!$A$4:$BO$120,$L20,FALSE))</f>
        <v>0</v>
      </c>
      <c r="X20" s="41">
        <f>IF(X11=0,0,VLOOKUP(X11,FAC_TOTALS_APTA!$A$4:$BO$120,$L20,FALSE))</f>
        <v>0</v>
      </c>
      <c r="Y20" s="41">
        <f>IF(Y11=0,0,VLOOKUP(Y11,FAC_TOTALS_APTA!$A$4:$BO$120,$L20,FALSE))</f>
        <v>0</v>
      </c>
      <c r="Z20" s="41">
        <f>IF(Z11=0,0,VLOOKUP(Z11,FAC_TOTALS_APTA!$A$4:$BO$120,$L20,FALSE))</f>
        <v>0</v>
      </c>
      <c r="AA20" s="41">
        <f>IF(AA11=0,0,VLOOKUP(AA11,FAC_TOTALS_APTA!$A$4:$BO$120,$L20,FALSE))</f>
        <v>0</v>
      </c>
      <c r="AB20" s="41">
        <f>IF(AB11=0,0,VLOOKUP(AB11,FAC_TOTALS_APTA!$A$4:$BO$120,$L20,FALSE))</f>
        <v>0</v>
      </c>
      <c r="AC20" s="45">
        <f t="shared" si="4"/>
        <v>-25654743.889040694</v>
      </c>
      <c r="AD20" s="45">
        <f>AE20*G30</f>
        <v>-24894645.77129823</v>
      </c>
      <c r="AE20" s="46">
        <f>AC20/G28</f>
        <v>-1.6292034321134213E-2</v>
      </c>
      <c r="AF20" s="12"/>
    </row>
    <row r="21" spans="1:32" s="21" customFormat="1" ht="15" x14ac:dyDescent="0.2">
      <c r="A21" s="12"/>
      <c r="B21" s="37" t="s">
        <v>121</v>
      </c>
      <c r="C21" s="40"/>
      <c r="D21" s="12" t="s">
        <v>74</v>
      </c>
      <c r="E21" s="85">
        <v>-0.17100000000000001</v>
      </c>
      <c r="F21" s="12">
        <f>MATCH($D21,FAC_TOTALS_APTA!$A$2:$BO$2,)</f>
        <v>19</v>
      </c>
      <c r="G21" s="47">
        <f>VLOOKUP(G11,FAC_TOTALS_APTA!$A$4:$BO$120,$F21,FALSE)</f>
        <v>0</v>
      </c>
      <c r="H21" s="47">
        <f>VLOOKUP(H11,FAC_TOTALS_APTA!$A$4:$BO$120,$F21,FALSE)</f>
        <v>0</v>
      </c>
      <c r="I21" s="43" t="str">
        <f t="shared" si="1"/>
        <v>-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MATCH($K21,FAC_TOTALS_APTA!$A$2:$BM$2,)</f>
        <v>41</v>
      </c>
      <c r="M21" s="41">
        <f>IF(M11=0,0,VLOOKUP(M11,FAC_TOTALS_APTA!$A$4:$BO$120,$L21,FALSE))</f>
        <v>0</v>
      </c>
      <c r="N21" s="41">
        <f>IF(N11=0,0,VLOOKUP(N11,FAC_TOTALS_APTA!$A$4:$BO$120,$L21,FALSE))</f>
        <v>0</v>
      </c>
      <c r="O21" s="41">
        <f>IF(O11=0,0,VLOOKUP(O11,FAC_TOTALS_APTA!$A$4:$BO$120,$L21,FALSE))</f>
        <v>0</v>
      </c>
      <c r="P21" s="41">
        <f>IF(P11=0,0,VLOOKUP(P11,FAC_TOTALS_APTA!$A$4:$BO$120,$L21,FALSE))</f>
        <v>0</v>
      </c>
      <c r="Q21" s="41">
        <f>IF(Q11=0,0,VLOOKUP(Q11,FAC_TOTALS_APTA!$A$4:$BO$120,$L21,FALSE))</f>
        <v>0</v>
      </c>
      <c r="R21" s="41">
        <f>IF(R11=0,0,VLOOKUP(R11,FAC_TOTALS_APTA!$A$4:$BO$120,$L21,FALSE))</f>
        <v>0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0</v>
      </c>
      <c r="V21" s="41">
        <f>IF(V11=0,0,VLOOKUP(V11,FAC_TOTALS_APTA!$A$4:$BO$120,$L21,FALSE))</f>
        <v>0</v>
      </c>
      <c r="W21" s="41">
        <f>IF(W11=0,0,VLOOKUP(W11,FAC_TOTALS_APTA!$A$4:$BO$120,$L21,FALSE))</f>
        <v>0</v>
      </c>
      <c r="X21" s="41">
        <f>IF(X11=0,0,VLOOKUP(X11,FAC_TOTALS_APTA!$A$4:$BO$120,$L21,FALSE))</f>
        <v>0</v>
      </c>
      <c r="Y21" s="41">
        <f>IF(Y11=0,0,VLOOKUP(Y11,FAC_TOTALS_APTA!$A$4:$BO$120,$L21,FALSE))</f>
        <v>0</v>
      </c>
      <c r="Z21" s="41">
        <f>IF(Z11=0,0,VLOOKUP(Z11,FAC_TOTALS_APTA!$A$4:$BO$120,$L21,FALSE))</f>
        <v>0</v>
      </c>
      <c r="AA21" s="41">
        <f>IF(AA11=0,0,VLOOKUP(AA11,FAC_TOTALS_APTA!$A$4:$BO$120,$L21,FALSE))</f>
        <v>0</v>
      </c>
      <c r="AB21" s="41">
        <f>IF(AB11=0,0,VLOOKUP(AB11,FAC_TOTALS_APTA!$A$4:$BO$120,$L21,FALSE))</f>
        <v>0</v>
      </c>
      <c r="AC21" s="45">
        <f t="shared" si="4"/>
        <v>0</v>
      </c>
      <c r="AD21" s="45">
        <f>AE21*G30</f>
        <v>0</v>
      </c>
      <c r="AE21" s="46">
        <f>AC21/G28</f>
        <v>0</v>
      </c>
      <c r="AF21" s="12"/>
    </row>
    <row r="22" spans="1:32" s="21" customFormat="1" ht="15" x14ac:dyDescent="0.2">
      <c r="A22" s="12"/>
      <c r="B22" s="37" t="s">
        <v>121</v>
      </c>
      <c r="C22" s="40"/>
      <c r="D22" s="12" t="s">
        <v>75</v>
      </c>
      <c r="E22" s="85">
        <v>-9.9000000000000008E-3</v>
      </c>
      <c r="F22" s="12">
        <f>MATCH($D22,FAC_TOTALS_APTA!$A$2:$BO$2,)</f>
        <v>20</v>
      </c>
      <c r="G22" s="47">
        <f>VLOOKUP(G11,FAC_TOTALS_APTA!$A$4:$BO$120,$F22,FALSE)</f>
        <v>0.64852070054533595</v>
      </c>
      <c r="H22" s="47">
        <f>VLOOKUP(H11,FAC_TOTALS_APTA!$A$4:$BO$120,$F22,FALSE)</f>
        <v>6.4722961877343304</v>
      </c>
      <c r="I22" s="43">
        <f t="shared" si="1"/>
        <v>8.9800918957433851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MATCH($K22,FAC_TOTALS_APTA!$A$2:$BM$2,)</f>
        <v>43</v>
      </c>
      <c r="M22" s="41">
        <f>IF(M11=0,0,VLOOKUP(M11,FAC_TOTALS_APTA!$A$4:$BO$120,$L22,FALSE))</f>
        <v>-13722366.6041201</v>
      </c>
      <c r="N22" s="41">
        <f>IF(N11=0,0,VLOOKUP(N11,FAC_TOTALS_APTA!$A$4:$BO$120,$L22,FALSE))</f>
        <v>-14036466.9577938</v>
      </c>
      <c r="O22" s="41">
        <f>IF(O11=0,0,VLOOKUP(O11,FAC_TOTALS_APTA!$A$4:$BO$120,$L22,FALSE))</f>
        <v>-15696310.1967221</v>
      </c>
      <c r="P22" s="41">
        <f>IF(P11=0,0,VLOOKUP(P11,FAC_TOTALS_APTA!$A$4:$BO$120,$L22,FALSE))</f>
        <v>-15560486.3668894</v>
      </c>
      <c r="Q22" s="41">
        <f>IF(Q11=0,0,VLOOKUP(Q11,FAC_TOTALS_APTA!$A$4:$BO$120,$L22,FALSE))</f>
        <v>-15192860.147674</v>
      </c>
      <c r="R22" s="41">
        <f>IF(R11=0,0,VLOOKUP(R11,FAC_TOTALS_APTA!$A$4:$BO$120,$L22,FALSE))</f>
        <v>-14826277.930737801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0</v>
      </c>
      <c r="V22" s="41">
        <f>IF(V11=0,0,VLOOKUP(V11,FAC_TOTALS_APTA!$A$4:$BO$120,$L22,FALSE))</f>
        <v>0</v>
      </c>
      <c r="W22" s="41">
        <f>IF(W11=0,0,VLOOKUP(W11,FAC_TOTALS_APTA!$A$4:$BO$120,$L22,FALSE))</f>
        <v>0</v>
      </c>
      <c r="X22" s="41">
        <f>IF(X11=0,0,VLOOKUP(X11,FAC_TOTALS_APTA!$A$4:$BO$120,$L22,FALSE))</f>
        <v>0</v>
      </c>
      <c r="Y22" s="41">
        <f>IF(Y11=0,0,VLOOKUP(Y11,FAC_TOTALS_APTA!$A$4:$BO$120,$L22,FALSE))</f>
        <v>0</v>
      </c>
      <c r="Z22" s="41">
        <f>IF(Z11=0,0,VLOOKUP(Z11,FAC_TOTALS_APTA!$A$4:$BO$120,$L22,FALSE))</f>
        <v>0</v>
      </c>
      <c r="AA22" s="41">
        <f>IF(AA11=0,0,VLOOKUP(AA11,FAC_TOTALS_APTA!$A$4:$BO$120,$L22,FALSE))</f>
        <v>0</v>
      </c>
      <c r="AB22" s="41">
        <f>IF(AB11=0,0,VLOOKUP(AB11,FAC_TOTALS_APTA!$A$4:$BO$120,$L22,FALSE))</f>
        <v>0</v>
      </c>
      <c r="AC22" s="45">
        <f t="shared" si="4"/>
        <v>-89034768.203937203</v>
      </c>
      <c r="AD22" s="45">
        <f>AE22*G30</f>
        <v>-86396848.292588606</v>
      </c>
      <c r="AE22" s="46">
        <f>AC22/G28</f>
        <v>-5.6541492116490379E-2</v>
      </c>
      <c r="AF22" s="12"/>
    </row>
    <row r="23" spans="1:32" s="21" customFormat="1" ht="15" x14ac:dyDescent="0.2">
      <c r="A23" s="12"/>
      <c r="B23" s="37" t="s">
        <v>122</v>
      </c>
      <c r="C23" s="40"/>
      <c r="D23" s="12" t="s">
        <v>109</v>
      </c>
      <c r="E23" s="85">
        <v>2.1659999999999999E-5</v>
      </c>
      <c r="F23" s="12">
        <f>MATCH($D23,FAC_TOTALS_APTA!$A$2:$BO$2,)</f>
        <v>21</v>
      </c>
      <c r="G23" s="47">
        <f>VLOOKUP(G11,FAC_TOTALS_APTA!$A$4:$BO$120,$F23,FALSE)</f>
        <v>0.37843662949825102</v>
      </c>
      <c r="H23" s="47">
        <f>VLOOKUP(H11,FAC_TOTALS_APTA!$A$4:$BO$120,$F23,FALSE)</f>
        <v>1</v>
      </c>
      <c r="I23" s="43">
        <f t="shared" si="1"/>
        <v>1.6424503392439753</v>
      </c>
      <c r="J23" s="44" t="str">
        <f t="shared" si="2"/>
        <v/>
      </c>
      <c r="K23" s="44" t="str">
        <f t="shared" si="3"/>
        <v>BIKE_SHARE_FAC</v>
      </c>
      <c r="L23" s="12">
        <f>MATCH($K23,FAC_TOTALS_APTA!$A$2:$BM$2,)</f>
        <v>45</v>
      </c>
      <c r="M23" s="41">
        <f>IF(M11=0,0,VLOOKUP(M11,FAC_TOTALS_APTA!$A$4:$BO$120,$L23,FALSE))</f>
        <v>0</v>
      </c>
      <c r="N23" s="41">
        <f>IF(N11=0,0,VLOOKUP(N11,FAC_TOTALS_APTA!$A$4:$BO$120,$L23,FALSE))</f>
        <v>8390.8014337351706</v>
      </c>
      <c r="O23" s="41">
        <f>IF(O11=0,0,VLOOKUP(O11,FAC_TOTALS_APTA!$A$4:$BO$120,$L23,FALSE))</f>
        <v>11141.536938412701</v>
      </c>
      <c r="P23" s="41">
        <f>IF(P11=0,0,VLOOKUP(P11,FAC_TOTALS_APTA!$A$4:$BO$120,$L23,FALSE))</f>
        <v>1536.2133308785001</v>
      </c>
      <c r="Q23" s="41">
        <f>IF(Q11=0,0,VLOOKUP(Q11,FAC_TOTALS_APTA!$A$4:$BO$120,$L23,FALSE))</f>
        <v>0</v>
      </c>
      <c r="R23" s="41">
        <f>IF(R11=0,0,VLOOKUP(R11,FAC_TOTALS_APTA!$A$4:$BO$120,$L23,FALSE))</f>
        <v>187.473127810401</v>
      </c>
      <c r="S23" s="41">
        <f>IF(S11=0,0,VLOOKUP(S11,FAC_TOTALS_APTA!$A$4:$BO$120,$L23,FALSE))</f>
        <v>0</v>
      </c>
      <c r="T23" s="41">
        <f>IF(T11=0,0,VLOOKUP(T11,FAC_TOTALS_APTA!$A$4:$BO$120,$L23,FALSE))</f>
        <v>0</v>
      </c>
      <c r="U23" s="41">
        <f>IF(U11=0,0,VLOOKUP(U11,FAC_TOTALS_APTA!$A$4:$BO$120,$L23,FALSE))</f>
        <v>0</v>
      </c>
      <c r="V23" s="41">
        <f>IF(V11=0,0,VLOOKUP(V11,FAC_TOTALS_APTA!$A$4:$BO$120,$L23,FALSE))</f>
        <v>0</v>
      </c>
      <c r="W23" s="41">
        <f>IF(W11=0,0,VLOOKUP(W11,FAC_TOTALS_APTA!$A$4:$BO$120,$L23,FALSE))</f>
        <v>0</v>
      </c>
      <c r="X23" s="41">
        <f>IF(X11=0,0,VLOOKUP(X11,FAC_TOTALS_APTA!$A$4:$BO$120,$L23,FALSE))</f>
        <v>0</v>
      </c>
      <c r="Y23" s="41">
        <f>IF(Y11=0,0,VLOOKUP(Y11,FAC_TOTALS_APTA!$A$4:$BO$120,$L23,FALSE))</f>
        <v>0</v>
      </c>
      <c r="Z23" s="41">
        <f>IF(Z11=0,0,VLOOKUP(Z11,FAC_TOTALS_APTA!$A$4:$BO$120,$L23,FALSE))</f>
        <v>0</v>
      </c>
      <c r="AA23" s="41">
        <f>IF(AA11=0,0,VLOOKUP(AA11,FAC_TOTALS_APTA!$A$4:$BO$120,$L23,FALSE))</f>
        <v>0</v>
      </c>
      <c r="AB23" s="41">
        <f>IF(AB11=0,0,VLOOKUP(AB11,FAC_TOTALS_APTA!$A$4:$BO$120,$L23,FALSE))</f>
        <v>0</v>
      </c>
      <c r="AC23" s="45">
        <f t="shared" si="4"/>
        <v>21256.024830836774</v>
      </c>
      <c r="AD23" s="45">
        <f>AE23*G30</f>
        <v>20626.251852611571</v>
      </c>
      <c r="AE23" s="46">
        <f>AC23/G28</f>
        <v>1.349862963250276E-5</v>
      </c>
      <c r="AF23" s="12"/>
    </row>
    <row r="24" spans="1:32" s="21" customFormat="1" ht="15" x14ac:dyDescent="0.2">
      <c r="A24" s="12"/>
      <c r="B24" s="16" t="s">
        <v>123</v>
      </c>
      <c r="C24" s="39"/>
      <c r="D24" s="13" t="s">
        <v>110</v>
      </c>
      <c r="E24" s="86">
        <v>-3.6900000000000002E-2</v>
      </c>
      <c r="F24" s="13">
        <f>MATCH($D24,FAC_TOTALS_APTA!$A$2:$BO$2,)</f>
        <v>22</v>
      </c>
      <c r="G24" s="50">
        <f>VLOOKUP(G11,FAC_TOTALS_APTA!$A$4:$BO$120,$F24,FALSE)</f>
        <v>0</v>
      </c>
      <c r="H24" s="50">
        <f>VLOOKUP(H11,FAC_TOTALS_APTA!$A$4:$BO$120,$F24,FALSE)</f>
        <v>0.672227880738272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scooter_flag_FAC</v>
      </c>
      <c r="L24" s="13">
        <f>MATCH($K24,FAC_TOTALS_APTA!$A$2:$BM$2,)</f>
        <v>47</v>
      </c>
      <c r="M24" s="53">
        <f>IF(M11=0,0,VLOOKUP(M11,FAC_TOTALS_APTA!$A$4:$BO$120,$L24,FALSE))</f>
        <v>0</v>
      </c>
      <c r="N24" s="53">
        <f>IF(N11=0,0,VLOOKUP(N11,FAC_TOTALS_APTA!$A$4:$BO$120,$L24,FALSE))</f>
        <v>0</v>
      </c>
      <c r="O24" s="53">
        <f>IF(O11=0,0,VLOOKUP(O11,FAC_TOTALS_APTA!$A$4:$BO$120,$L24,FALSE))</f>
        <v>0</v>
      </c>
      <c r="P24" s="53">
        <f>IF(P11=0,0,VLOOKUP(P11,FAC_TOTALS_APTA!$A$4:$BO$120,$L24,FALSE))</f>
        <v>0</v>
      </c>
      <c r="Q24" s="53">
        <f>IF(Q11=0,0,VLOOKUP(Q11,FAC_TOTALS_APTA!$A$4:$BO$120,$L24,FALSE))</f>
        <v>0</v>
      </c>
      <c r="R24" s="53">
        <f>IF(R11=0,0,VLOOKUP(R11,FAC_TOTALS_APTA!$A$4:$BO$120,$L24,FALSE))</f>
        <v>-36833383.422892399</v>
      </c>
      <c r="S24" s="53">
        <f>IF(S11=0,0,VLOOKUP(S11,FAC_TOTALS_APTA!$A$4:$BO$120,$L24,FALSE))</f>
        <v>0</v>
      </c>
      <c r="T24" s="53">
        <f>IF(T11=0,0,VLOOKUP(T11,FAC_TOTALS_APTA!$A$4:$BO$120,$L24,FALSE))</f>
        <v>0</v>
      </c>
      <c r="U24" s="53">
        <f>IF(U11=0,0,VLOOKUP(U11,FAC_TOTALS_APTA!$A$4:$BO$120,$L24,FALSE))</f>
        <v>0</v>
      </c>
      <c r="V24" s="53">
        <f>IF(V11=0,0,VLOOKUP(V11,FAC_TOTALS_APTA!$A$4:$BO$120,$L24,FALSE))</f>
        <v>0</v>
      </c>
      <c r="W24" s="53">
        <f>IF(W11=0,0,VLOOKUP(W11,FAC_TOTALS_APTA!$A$4:$BO$120,$L24,FALSE))</f>
        <v>0</v>
      </c>
      <c r="X24" s="53">
        <f>IF(X11=0,0,VLOOKUP(X11,FAC_TOTALS_APTA!$A$4:$BO$120,$L24,FALSE))</f>
        <v>0</v>
      </c>
      <c r="Y24" s="53">
        <f>IF(Y11=0,0,VLOOKUP(Y11,FAC_TOTALS_APTA!$A$4:$BO$120,$L24,FALSE))</f>
        <v>0</v>
      </c>
      <c r="Z24" s="53">
        <f>IF(Z11=0,0,VLOOKUP(Z11,FAC_TOTALS_APTA!$A$4:$BO$120,$L24,FALSE))</f>
        <v>0</v>
      </c>
      <c r="AA24" s="53">
        <f>IF(AA11=0,0,VLOOKUP(AA11,FAC_TOTALS_APTA!$A$4:$BO$120,$L24,FALSE))</f>
        <v>0</v>
      </c>
      <c r="AB24" s="53">
        <f>IF(AB11=0,0,VLOOKUP(AB11,FAC_TOTALS_APTA!$A$4:$BO$120,$L24,FALSE))</f>
        <v>0</v>
      </c>
      <c r="AC24" s="54">
        <f t="shared" si="4"/>
        <v>-36833383.422892399</v>
      </c>
      <c r="AD24" s="54">
        <f>AE24*G30</f>
        <v>-35742084.849384256</v>
      </c>
      <c r="AE24" s="55">
        <f>AC24/G28</f>
        <v>-2.339102465745559E-2</v>
      </c>
      <c r="AF24" s="12"/>
    </row>
    <row r="25" spans="1:32" s="21" customFormat="1" ht="15" x14ac:dyDescent="0.2">
      <c r="A25" s="12"/>
      <c r="B25" s="56" t="s">
        <v>131</v>
      </c>
      <c r="C25" s="57"/>
      <c r="D25" s="56" t="s">
        <v>118</v>
      </c>
      <c r="E25" s="58"/>
      <c r="F25" s="59"/>
      <c r="G25" s="60"/>
      <c r="H25" s="60"/>
      <c r="I25" s="61"/>
      <c r="J25" s="62"/>
      <c r="K25" s="62" t="str">
        <f t="shared" ref="K25" si="5">CONCATENATE(D25,J25,"_FAC")</f>
        <v>New_Reporter_FAC</v>
      </c>
      <c r="L25" s="59">
        <f>MATCH($K25,FAC_TOTALS_APTA!$A$2:$BM$2,)</f>
        <v>58</v>
      </c>
      <c r="M25" s="60">
        <f>IF(M11=0,0,VLOOKUP(M11,FAC_TOTALS_APTA!$A$4:$BO$120,$L25,FALSE))</f>
        <v>0</v>
      </c>
      <c r="N25" s="60">
        <f>IF(N11=0,0,VLOOKUP(N11,FAC_TOTALS_APTA!$A$4:$BO$120,$L25,FALSE))</f>
        <v>26347235.169999901</v>
      </c>
      <c r="O25" s="60">
        <f>IF(O11=0,0,VLOOKUP(O11,FAC_TOTALS_APTA!$A$4:$BO$120,$L25,FALSE))</f>
        <v>0</v>
      </c>
      <c r="P25" s="60">
        <f>IF(P11=0,0,VLOOKUP(P11,FAC_TOTALS_APTA!$A$4:$BO$120,$L25,FALSE))</f>
        <v>0</v>
      </c>
      <c r="Q25" s="60">
        <f>IF(Q11=0,0,VLOOKUP(Q11,FAC_TOTALS_APTA!$A$4:$BO$120,$L25,FALSE))</f>
        <v>0</v>
      </c>
      <c r="R25" s="60">
        <f>IF(R11=0,0,VLOOKUP(R11,FAC_TOTALS_APTA!$A$4:$BO$120,$L25,FALSE))</f>
        <v>0</v>
      </c>
      <c r="S25" s="60">
        <f>IF(S11=0,0,VLOOKUP(S11,FAC_TOTALS_APTA!$A$4:$BO$120,$L25,FALSE))</f>
        <v>0</v>
      </c>
      <c r="T25" s="60">
        <f>IF(T11=0,0,VLOOKUP(T11,FAC_TOTALS_APTA!$A$4:$BO$120,$L25,FALSE))</f>
        <v>0</v>
      </c>
      <c r="U25" s="60">
        <f>IF(U11=0,0,VLOOKUP(U11,FAC_TOTALS_APTA!$A$4:$BO$120,$L25,FALSE))</f>
        <v>0</v>
      </c>
      <c r="V25" s="60">
        <f>IF(V11=0,0,VLOOKUP(V11,FAC_TOTALS_APTA!$A$4:$BO$120,$L25,FALSE))</f>
        <v>0</v>
      </c>
      <c r="W25" s="60">
        <f>IF(W11=0,0,VLOOKUP(W11,FAC_TOTALS_APTA!$A$4:$BO$120,$L25,FALSE))</f>
        <v>0</v>
      </c>
      <c r="X25" s="60">
        <f>IF(X11=0,0,VLOOKUP(X11,FAC_TOTALS_APTA!$A$4:$BO$120,$L25,FALSE))</f>
        <v>0</v>
      </c>
      <c r="Y25" s="60">
        <f>IF(Y11=0,0,VLOOKUP(Y11,FAC_TOTALS_APTA!$A$4:$BO$120,$L25,FALSE))</f>
        <v>0</v>
      </c>
      <c r="Z25" s="60">
        <f>IF(Z11=0,0,VLOOKUP(Z11,FAC_TOTALS_APTA!$A$4:$BO$120,$L25,FALSE))</f>
        <v>0</v>
      </c>
      <c r="AA25" s="60">
        <f>IF(AA11=0,0,VLOOKUP(AA11,FAC_TOTALS_APTA!$A$4:$BO$120,$L25,FALSE))</f>
        <v>0</v>
      </c>
      <c r="AB25" s="60">
        <f>IF(AB11=0,0,VLOOKUP(AB11,FAC_TOTALS_APTA!$A$4:$BO$120,$L25,FALSE))</f>
        <v>0</v>
      </c>
      <c r="AC25" s="63">
        <f>SUM(M25:AB25)</f>
        <v>26347235.169999901</v>
      </c>
      <c r="AD25" s="63">
        <f>AC25</f>
        <v>26347235.169999901</v>
      </c>
      <c r="AE25" s="64">
        <f>AC25/G30</f>
        <v>1.7242665896918599E-2</v>
      </c>
      <c r="AF25" s="12"/>
    </row>
    <row r="26" spans="1:32" s="21" customFormat="1" hidden="1" x14ac:dyDescent="0.2">
      <c r="A26" s="12"/>
      <c r="B26" s="37"/>
      <c r="C26" s="12"/>
      <c r="D26" s="12"/>
      <c r="E26" s="12"/>
      <c r="F26" s="12"/>
      <c r="G26" s="12"/>
      <c r="H26" s="12"/>
      <c r="I26" s="65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45"/>
      <c r="AE26" s="12"/>
      <c r="AF26" s="12"/>
    </row>
    <row r="27" spans="1:32" s="21" customFormat="1" ht="15" x14ac:dyDescent="0.2">
      <c r="A27" s="12"/>
      <c r="B27" s="37" t="s">
        <v>67</v>
      </c>
      <c r="C27" s="40"/>
      <c r="D27" s="12"/>
      <c r="E27" s="42"/>
      <c r="F27" s="12"/>
      <c r="G27" s="41"/>
      <c r="H27" s="41"/>
      <c r="I27" s="43"/>
      <c r="J27" s="44"/>
      <c r="K27" s="52"/>
      <c r="L27" s="13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5">
        <f>SUM(AC13:AC25)</f>
        <v>-112604002.3109675</v>
      </c>
      <c r="AD27" s="45">
        <f>SUM(AD13:AD25)</f>
        <v>-108487158.48184678</v>
      </c>
      <c r="AE27" s="46">
        <f>AC27/G30</f>
        <v>-7.3692483403899792E-2</v>
      </c>
      <c r="AF27" s="12"/>
    </row>
    <row r="28" spans="1:32" s="21" customFormat="1" ht="15" hidden="1" x14ac:dyDescent="0.2">
      <c r="A28" s="12"/>
      <c r="B28" s="14" t="s">
        <v>34</v>
      </c>
      <c r="C28" s="66"/>
      <c r="D28" s="15" t="s">
        <v>7</v>
      </c>
      <c r="E28" s="67"/>
      <c r="F28" s="15">
        <f>MATCH($D28,FAC_TOTALS_APTA!$A$2:$BM$2,)</f>
        <v>9</v>
      </c>
      <c r="G28" s="68">
        <f>VLOOKUP(G11,FAC_TOTALS_APTA!$A$4:$BO$120,$F28,FALSE)</f>
        <v>1574680201.5854499</v>
      </c>
      <c r="H28" s="68">
        <f>VLOOKUP(H11,FAC_TOTALS_APTA!$A$4:$BM$120,$F28,FALSE)</f>
        <v>1466105947.7529399</v>
      </c>
      <c r="I28" s="69">
        <f t="shared" ref="I28:I30" si="6">H28/G28-1</f>
        <v>-6.8950034250251702E-2</v>
      </c>
      <c r="J28" s="70"/>
      <c r="K28" s="52"/>
      <c r="L28" s="13"/>
      <c r="M28" s="71">
        <f t="shared" ref="M28:AB28" si="7">SUM(M13:M18)</f>
        <v>-5608478.3980819965</v>
      </c>
      <c r="N28" s="71">
        <f t="shared" si="7"/>
        <v>42022892.01826641</v>
      </c>
      <c r="O28" s="71">
        <f t="shared" si="7"/>
        <v>-73941180.785494983</v>
      </c>
      <c r="P28" s="71">
        <f t="shared" si="7"/>
        <v>-10115824.230949705</v>
      </c>
      <c r="Q28" s="71">
        <f t="shared" si="7"/>
        <v>61961092.775855333</v>
      </c>
      <c r="R28" s="71">
        <f t="shared" si="7"/>
        <v>40775537.628218658</v>
      </c>
      <c r="S28" s="71">
        <f t="shared" si="7"/>
        <v>0</v>
      </c>
      <c r="T28" s="71">
        <f t="shared" si="7"/>
        <v>0</v>
      </c>
      <c r="U28" s="71">
        <f t="shared" si="7"/>
        <v>0</v>
      </c>
      <c r="V28" s="71">
        <f t="shared" si="7"/>
        <v>0</v>
      </c>
      <c r="W28" s="71">
        <f t="shared" si="7"/>
        <v>0</v>
      </c>
      <c r="X28" s="71">
        <f t="shared" si="7"/>
        <v>0</v>
      </c>
      <c r="Y28" s="71">
        <f t="shared" si="7"/>
        <v>0</v>
      </c>
      <c r="Z28" s="71">
        <f t="shared" si="7"/>
        <v>0</v>
      </c>
      <c r="AA28" s="71">
        <f t="shared" si="7"/>
        <v>0</v>
      </c>
      <c r="AB28" s="71">
        <f t="shared" si="7"/>
        <v>0</v>
      </c>
      <c r="AC28" s="72"/>
      <c r="AD28" s="72"/>
      <c r="AE28" s="73"/>
      <c r="AF28" s="12"/>
    </row>
    <row r="29" spans="1:32" s="21" customFormat="1" ht="16" thickBot="1" x14ac:dyDescent="0.25">
      <c r="A29" s="12"/>
      <c r="B29" s="16" t="s">
        <v>71</v>
      </c>
      <c r="C29" s="39"/>
      <c r="D29" s="13"/>
      <c r="E29" s="49"/>
      <c r="F29" s="13"/>
      <c r="G29" s="53"/>
      <c r="H29" s="53"/>
      <c r="I29" s="51"/>
      <c r="J29" s="52"/>
      <c r="K29" s="52"/>
      <c r="L29" s="13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54">
        <f>AC30-AC27</f>
        <v>67723200.638967574</v>
      </c>
      <c r="AD29" s="54"/>
      <c r="AE29" s="55">
        <f>AE30-AE27</f>
        <v>4.4320723391019348E-2</v>
      </c>
      <c r="AF29" s="12"/>
    </row>
    <row r="30" spans="1:32" ht="16" hidden="1" thickBot="1" x14ac:dyDescent="0.25">
      <c r="B30" s="17" t="s">
        <v>127</v>
      </c>
      <c r="C30" s="35"/>
      <c r="D30" s="35" t="s">
        <v>5</v>
      </c>
      <c r="E30" s="35"/>
      <c r="F30" s="35">
        <f>MATCH($D30,FAC_TOTALS_APTA!$A$2:$BM$2,)</f>
        <v>7</v>
      </c>
      <c r="G30" s="75">
        <f>VLOOKUP(G11,FAC_TOTALS_APTA!$A$4:$BM$120,$F30,FALSE)</f>
        <v>1528025615.5</v>
      </c>
      <c r="H30" s="75">
        <f>VLOOKUP(H11,FAC_TOTALS_APTA!$A$4:$BM$120,$F30,FALSE)</f>
        <v>1483144813.8280001</v>
      </c>
      <c r="I30" s="76">
        <f t="shared" si="6"/>
        <v>-2.9371760012880443E-2</v>
      </c>
      <c r="J30" s="77"/>
      <c r="K30" s="7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78">
        <f>H30-G30</f>
        <v>-44880801.671999931</v>
      </c>
      <c r="AD30" s="78"/>
      <c r="AE30" s="79">
        <f>I30</f>
        <v>-2.9371760012880443E-2</v>
      </c>
    </row>
    <row r="31" spans="1:32" ht="17" thickTop="1" thickBot="1" x14ac:dyDescent="0.25">
      <c r="B31" s="145" t="s">
        <v>134</v>
      </c>
      <c r="C31" s="146"/>
      <c r="D31" s="146"/>
      <c r="E31" s="147"/>
      <c r="F31" s="146"/>
      <c r="G31" s="148"/>
      <c r="H31" s="148"/>
      <c r="I31" s="149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50">
        <f>AE30</f>
        <v>-2.9371760012880443E-2</v>
      </c>
    </row>
    <row r="32" spans="1:32" ht="15" thickTop="1" x14ac:dyDescent="0.2"/>
    <row r="34" spans="2:31" ht="15" x14ac:dyDescent="0.2">
      <c r="B34" s="23" t="s">
        <v>65</v>
      </c>
      <c r="C34" s="24"/>
      <c r="D34" s="24"/>
      <c r="E34" s="25"/>
      <c r="F34" s="24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2:31" ht="15" x14ac:dyDescent="0.2">
      <c r="B35" s="27" t="s">
        <v>25</v>
      </c>
      <c r="C35" s="28" t="s">
        <v>26</v>
      </c>
      <c r="D35" s="18"/>
      <c r="E35" s="12"/>
      <c r="F35" s="18"/>
      <c r="G35" s="18"/>
      <c r="H35" s="18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2">
      <c r="B36" s="27"/>
      <c r="C36" s="28"/>
      <c r="D36" s="18"/>
      <c r="E36" s="12"/>
      <c r="F36" s="18"/>
      <c r="G36" s="18"/>
      <c r="H36" s="18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2:31" ht="15" x14ac:dyDescent="0.2">
      <c r="B37" s="30" t="s">
        <v>24</v>
      </c>
      <c r="C37" s="31">
        <v>1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2:31" ht="16" thickBot="1" x14ac:dyDescent="0.25">
      <c r="B38" s="32" t="s">
        <v>99</v>
      </c>
      <c r="C38" s="33">
        <v>2</v>
      </c>
      <c r="D38" s="34"/>
      <c r="E38" s="35"/>
      <c r="F38" s="34"/>
      <c r="G38" s="34"/>
      <c r="H38" s="34"/>
      <c r="I38" s="36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2:31" ht="15" thickTop="1" x14ac:dyDescent="0.2">
      <c r="B39" s="37"/>
      <c r="C39" s="12"/>
      <c r="D39" s="12"/>
      <c r="E39" s="12"/>
      <c r="F39" s="12"/>
      <c r="G39" s="171" t="s">
        <v>128</v>
      </c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171" t="s">
        <v>135</v>
      </c>
      <c r="AD39" s="171"/>
      <c r="AE39" s="171"/>
    </row>
    <row r="40" spans="2:31" ht="15" x14ac:dyDescent="0.2">
      <c r="B40" s="16" t="s">
        <v>28</v>
      </c>
      <c r="C40" s="39" t="s">
        <v>29</v>
      </c>
      <c r="D40" s="13" t="s">
        <v>30</v>
      </c>
      <c r="E40" s="13" t="s">
        <v>66</v>
      </c>
      <c r="F40" s="13"/>
      <c r="G40" s="39">
        <f>$C$1</f>
        <v>2012</v>
      </c>
      <c r="H40" s="39">
        <f>$C$2</f>
        <v>2018</v>
      </c>
      <c r="I40" s="39" t="s">
        <v>62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 t="s">
        <v>133</v>
      </c>
      <c r="AD40" s="39" t="s">
        <v>64</v>
      </c>
      <c r="AE40" s="39" t="s">
        <v>62</v>
      </c>
    </row>
    <row r="41" spans="2:31" hidden="1" x14ac:dyDescent="0.2">
      <c r="B41" s="37"/>
      <c r="C41" s="40"/>
      <c r="D41" s="12"/>
      <c r="E41" s="12"/>
      <c r="F41" s="12"/>
      <c r="G41" s="12"/>
      <c r="H41" s="12"/>
      <c r="I41" s="40"/>
      <c r="J41" s="12"/>
      <c r="K41" s="12"/>
      <c r="L41" s="12"/>
      <c r="M41" s="12">
        <v>1</v>
      </c>
      <c r="N41" s="12">
        <v>2</v>
      </c>
      <c r="O41" s="12">
        <v>3</v>
      </c>
      <c r="P41" s="12">
        <v>4</v>
      </c>
      <c r="Q41" s="12">
        <v>5</v>
      </c>
      <c r="R41" s="12">
        <v>6</v>
      </c>
      <c r="S41" s="12">
        <v>7</v>
      </c>
      <c r="T41" s="12">
        <v>8</v>
      </c>
      <c r="U41" s="12">
        <v>9</v>
      </c>
      <c r="V41" s="12">
        <v>10</v>
      </c>
      <c r="W41" s="12">
        <v>11</v>
      </c>
      <c r="X41" s="12">
        <v>12</v>
      </c>
      <c r="Y41" s="12">
        <v>13</v>
      </c>
      <c r="Z41" s="12">
        <v>14</v>
      </c>
      <c r="AA41" s="12">
        <v>15</v>
      </c>
      <c r="AB41" s="12">
        <v>16</v>
      </c>
      <c r="AC41" s="12"/>
      <c r="AD41" s="12"/>
      <c r="AE41" s="12"/>
    </row>
    <row r="42" spans="2:31" hidden="1" x14ac:dyDescent="0.2">
      <c r="B42" s="37"/>
      <c r="C42" s="40"/>
      <c r="D42" s="12"/>
      <c r="E42" s="12"/>
      <c r="F42" s="12"/>
      <c r="G42" s="12" t="str">
        <f>CONCATENATE($C37,"_",$C38,"_",G40)</f>
        <v>1_2_2012</v>
      </c>
      <c r="H42" s="12" t="str">
        <f>CONCATENATE($C37,"_",$C38,"_",H40)</f>
        <v>1_2_2018</v>
      </c>
      <c r="I42" s="40"/>
      <c r="J42" s="12"/>
      <c r="K42" s="12"/>
      <c r="L42" s="12"/>
      <c r="M42" s="12" t="str">
        <f>IF($G40+M41&gt;$H40,0,CONCATENATE($C37,"_",$C38,"_",$G40+M41))</f>
        <v>1_2_2013</v>
      </c>
      <c r="N42" s="12" t="str">
        <f t="shared" ref="N42:AB42" si="8">IF($G40+N41&gt;$H40,0,CONCATENATE($C37,"_",$C38,"_",$G40+N41))</f>
        <v>1_2_2014</v>
      </c>
      <c r="O42" s="12" t="str">
        <f t="shared" si="8"/>
        <v>1_2_2015</v>
      </c>
      <c r="P42" s="12" t="str">
        <f t="shared" si="8"/>
        <v>1_2_2016</v>
      </c>
      <c r="Q42" s="12" t="str">
        <f t="shared" si="8"/>
        <v>1_2_2017</v>
      </c>
      <c r="R42" s="12" t="str">
        <f t="shared" si="8"/>
        <v>1_2_2018</v>
      </c>
      <c r="S42" s="12">
        <f t="shared" si="8"/>
        <v>0</v>
      </c>
      <c r="T42" s="12">
        <f t="shared" si="8"/>
        <v>0</v>
      </c>
      <c r="U42" s="12">
        <f t="shared" si="8"/>
        <v>0</v>
      </c>
      <c r="V42" s="12">
        <f t="shared" si="8"/>
        <v>0</v>
      </c>
      <c r="W42" s="12">
        <f t="shared" si="8"/>
        <v>0</v>
      </c>
      <c r="X42" s="12">
        <f t="shared" si="8"/>
        <v>0</v>
      </c>
      <c r="Y42" s="12">
        <f t="shared" si="8"/>
        <v>0</v>
      </c>
      <c r="Z42" s="12">
        <f t="shared" si="8"/>
        <v>0</v>
      </c>
      <c r="AA42" s="12">
        <f t="shared" si="8"/>
        <v>0</v>
      </c>
      <c r="AB42" s="12">
        <f t="shared" si="8"/>
        <v>0</v>
      </c>
      <c r="AC42" s="12"/>
      <c r="AD42" s="12"/>
      <c r="AE42" s="12"/>
    </row>
    <row r="43" spans="2:31" hidden="1" x14ac:dyDescent="0.2">
      <c r="B43" s="37"/>
      <c r="C43" s="40"/>
      <c r="D43" s="12"/>
      <c r="E43" s="12"/>
      <c r="F43" s="12" t="s">
        <v>63</v>
      </c>
      <c r="G43" s="41"/>
      <c r="H43" s="41"/>
      <c r="I43" s="40"/>
      <c r="J43" s="12"/>
      <c r="K43" s="12"/>
      <c r="L43" s="12" t="s">
        <v>63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2:31" ht="15" x14ac:dyDescent="0.2">
      <c r="B44" s="37" t="s">
        <v>95</v>
      </c>
      <c r="C44" s="40" t="s">
        <v>31</v>
      </c>
      <c r="D44" s="12" t="s">
        <v>9</v>
      </c>
      <c r="E44" s="85">
        <v>0.77910000000000001</v>
      </c>
      <c r="F44" s="12">
        <f>MATCH($D44,FAC_TOTALS_APTA!$A$2:$BO$2,)</f>
        <v>11</v>
      </c>
      <c r="G44" s="41">
        <f>VLOOKUP(G42,FAC_TOTALS_APTA!$A$4:$BO$120,$F44,FALSE)</f>
        <v>4674021.8146237601</v>
      </c>
      <c r="H44" s="41">
        <f>VLOOKUP(H42,FAC_TOTALS_APTA!$A$4:$BO$120,$F44,FALSE)</f>
        <v>5706034.8356936602</v>
      </c>
      <c r="I44" s="43">
        <f>IFERROR(H44/G44-1,"-")</f>
        <v>0.2207976475079787</v>
      </c>
      <c r="J44" s="44" t="str">
        <f>IF(C44="Log","_log","")</f>
        <v>_log</v>
      </c>
      <c r="K44" s="44" t="str">
        <f>CONCATENATE(D44,J44,"_FAC")</f>
        <v>VRM_ADJ_log_FAC</v>
      </c>
      <c r="L44" s="12">
        <f>MATCH($K44,FAC_TOTALS_APTA!$A$2:$BM$2,)</f>
        <v>25</v>
      </c>
      <c r="M44" s="41">
        <f>IF(M42=0,0,VLOOKUP(M42,FAC_TOTALS_APTA!$A$4:$BO$120,$L44,FALSE))</f>
        <v>8701419.5582771599</v>
      </c>
      <c r="N44" s="41">
        <f>IF(N42=0,0,VLOOKUP(N42,FAC_TOTALS_APTA!$A$4:$BO$120,$L44,FALSE))</f>
        <v>1961275.68882952</v>
      </c>
      <c r="O44" s="41">
        <f>IF(O42=0,0,VLOOKUP(O42,FAC_TOTALS_APTA!$A$4:$BO$120,$L44,FALSE))</f>
        <v>1200869.64293965</v>
      </c>
      <c r="P44" s="41">
        <f>IF(P42=0,0,VLOOKUP(P42,FAC_TOTALS_APTA!$A$4:$BO$120,$L44,FALSE))</f>
        <v>2259518.3602853301</v>
      </c>
      <c r="Q44" s="41">
        <f>IF(Q42=0,0,VLOOKUP(Q42,FAC_TOTALS_APTA!$A$4:$BO$120,$L44,FALSE))</f>
        <v>511631.09933478897</v>
      </c>
      <c r="R44" s="41">
        <f>IF(R42=0,0,VLOOKUP(R42,FAC_TOTALS_APTA!$A$4:$BO$120,$L44,FALSE))</f>
        <v>2790903.44166853</v>
      </c>
      <c r="S44" s="41">
        <f>IF(S42=0,0,VLOOKUP(S42,FAC_TOTALS_APTA!$A$4:$BO$120,$L44,FALSE))</f>
        <v>0</v>
      </c>
      <c r="T44" s="41">
        <f>IF(T42=0,0,VLOOKUP(T42,FAC_TOTALS_APTA!$A$4:$BO$120,$L44,FALSE))</f>
        <v>0</v>
      </c>
      <c r="U44" s="41">
        <f>IF(U42=0,0,VLOOKUP(U42,FAC_TOTALS_APTA!$A$4:$BO$120,$L44,FALSE))</f>
        <v>0</v>
      </c>
      <c r="V44" s="41">
        <f>IF(V42=0,0,VLOOKUP(V42,FAC_TOTALS_APTA!$A$4:$BO$120,$L44,FALSE))</f>
        <v>0</v>
      </c>
      <c r="W44" s="41">
        <f>IF(W42=0,0,VLOOKUP(W42,FAC_TOTALS_APTA!$A$4:$BO$120,$L44,FALSE))</f>
        <v>0</v>
      </c>
      <c r="X44" s="41">
        <f>IF(X42=0,0,VLOOKUP(X42,FAC_TOTALS_APTA!$A$4:$BO$120,$L44,FALSE))</f>
        <v>0</v>
      </c>
      <c r="Y44" s="41">
        <f>IF(Y42=0,0,VLOOKUP(Y42,FAC_TOTALS_APTA!$A$4:$BO$120,$L44,FALSE))</f>
        <v>0</v>
      </c>
      <c r="Z44" s="41">
        <f>IF(Z42=0,0,VLOOKUP(Z42,FAC_TOTALS_APTA!$A$4:$BO$120,$L44,FALSE))</f>
        <v>0</v>
      </c>
      <c r="AA44" s="41">
        <f>IF(AA42=0,0,VLOOKUP(AA42,FAC_TOTALS_APTA!$A$4:$BO$120,$L44,FALSE))</f>
        <v>0</v>
      </c>
      <c r="AB44" s="41">
        <f>IF(AB42=0,0,VLOOKUP(AB42,FAC_TOTALS_APTA!$A$4:$BO$120,$L44,FALSE))</f>
        <v>0</v>
      </c>
      <c r="AC44" s="45">
        <f>SUM(M44:AB44)</f>
        <v>17425617.791334979</v>
      </c>
      <c r="AD44" s="45">
        <f>AE44*G61</f>
        <v>16175860.879775539</v>
      </c>
      <c r="AE44" s="46">
        <f>AC44/G59</f>
        <v>0.19335048658359763</v>
      </c>
    </row>
    <row r="45" spans="2:31" ht="15" x14ac:dyDescent="0.2">
      <c r="B45" s="37" t="s">
        <v>129</v>
      </c>
      <c r="C45" s="40" t="s">
        <v>31</v>
      </c>
      <c r="D45" s="12" t="s">
        <v>23</v>
      </c>
      <c r="E45" s="85">
        <v>-0.3624</v>
      </c>
      <c r="F45" s="12">
        <f>MATCH($D45,FAC_TOTALS_APTA!$A$2:$BO$2,)</f>
        <v>12</v>
      </c>
      <c r="G45" s="84">
        <f>VLOOKUP(G42,FAC_TOTALS_APTA!$A$4:$BO$120,$F45,FALSE)</f>
        <v>1.17270548739313</v>
      </c>
      <c r="H45" s="84">
        <f>VLOOKUP(H42,FAC_TOTALS_APTA!$A$4:$BO$120,$F45,FALSE)</f>
        <v>1.21386331405793</v>
      </c>
      <c r="I45" s="43">
        <f t="shared" ref="I45:I55" si="9">IFERROR(H45/G45-1,"-")</f>
        <v>3.5096473161639219E-2</v>
      </c>
      <c r="J45" s="44" t="str">
        <f t="shared" ref="J45:J55" si="10">IF(C45="Log","_log","")</f>
        <v>_log</v>
      </c>
      <c r="K45" s="44" t="str">
        <f t="shared" ref="K45:K55" si="11">CONCATENATE(D45,J45,"_FAC")</f>
        <v>FARE_per_UPT_2018_log_FAC</v>
      </c>
      <c r="L45" s="12">
        <f>MATCH($K45,FAC_TOTALS_APTA!$A$2:$BM$2,)</f>
        <v>27</v>
      </c>
      <c r="M45" s="41">
        <f>IF(M42=0,0,VLOOKUP(M42,FAC_TOTALS_APTA!$A$4:$BO$120,$L45,FALSE))</f>
        <v>-1077614.8020545901</v>
      </c>
      <c r="N45" s="41">
        <f>IF(N42=0,0,VLOOKUP(N42,FAC_TOTALS_APTA!$A$4:$BO$120,$L45,FALSE))</f>
        <v>64778.190531362401</v>
      </c>
      <c r="O45" s="41">
        <f>IF(O42=0,0,VLOOKUP(O42,FAC_TOTALS_APTA!$A$4:$BO$120,$L45,FALSE))</f>
        <v>-602457.88089587796</v>
      </c>
      <c r="P45" s="41">
        <f>IF(P42=0,0,VLOOKUP(P42,FAC_TOTALS_APTA!$A$4:$BO$120,$L45,FALSE))</f>
        <v>688621.22414063197</v>
      </c>
      <c r="Q45" s="41">
        <f>IF(Q42=0,0,VLOOKUP(Q42,FAC_TOTALS_APTA!$A$4:$BO$120,$L45,FALSE))</f>
        <v>-148024.91488644501</v>
      </c>
      <c r="R45" s="41">
        <f>IF(R42=0,0,VLOOKUP(R42,FAC_TOTALS_APTA!$A$4:$BO$120,$L45,FALSE))</f>
        <v>299780.93203827902</v>
      </c>
      <c r="S45" s="41">
        <f>IF(S42=0,0,VLOOKUP(S42,FAC_TOTALS_APTA!$A$4:$BO$120,$L45,FALSE))</f>
        <v>0</v>
      </c>
      <c r="T45" s="41">
        <f>IF(T42=0,0,VLOOKUP(T42,FAC_TOTALS_APTA!$A$4:$BO$120,$L45,FALSE))</f>
        <v>0</v>
      </c>
      <c r="U45" s="41">
        <f>IF(U42=0,0,VLOOKUP(U42,FAC_TOTALS_APTA!$A$4:$BO$120,$L45,FALSE))</f>
        <v>0</v>
      </c>
      <c r="V45" s="41">
        <f>IF(V42=0,0,VLOOKUP(V42,FAC_TOTALS_APTA!$A$4:$BO$120,$L45,FALSE))</f>
        <v>0</v>
      </c>
      <c r="W45" s="41">
        <f>IF(W42=0,0,VLOOKUP(W42,FAC_TOTALS_APTA!$A$4:$BO$120,$L45,FALSE))</f>
        <v>0</v>
      </c>
      <c r="X45" s="41">
        <f>IF(X42=0,0,VLOOKUP(X42,FAC_TOTALS_APTA!$A$4:$BO$120,$L45,FALSE))</f>
        <v>0</v>
      </c>
      <c r="Y45" s="41">
        <f>IF(Y42=0,0,VLOOKUP(Y42,FAC_TOTALS_APTA!$A$4:$BO$120,$L45,FALSE))</f>
        <v>0</v>
      </c>
      <c r="Z45" s="41">
        <f>IF(Z42=0,0,VLOOKUP(Z42,FAC_TOTALS_APTA!$A$4:$BO$120,$L45,FALSE))</f>
        <v>0</v>
      </c>
      <c r="AA45" s="41">
        <f>IF(AA42=0,0,VLOOKUP(AA42,FAC_TOTALS_APTA!$A$4:$BO$120,$L45,FALSE))</f>
        <v>0</v>
      </c>
      <c r="AB45" s="41">
        <f>IF(AB42=0,0,VLOOKUP(AB42,FAC_TOTALS_APTA!$A$4:$BO$120,$L45,FALSE))</f>
        <v>0</v>
      </c>
      <c r="AC45" s="45">
        <f t="shared" ref="AC45:AC55" si="12">SUM(M45:AB45)</f>
        <v>-774917.25112663954</v>
      </c>
      <c r="AD45" s="45">
        <f>AE45*G61</f>
        <v>-719340.55926531949</v>
      </c>
      <c r="AE45" s="46">
        <f>AC45/G59</f>
        <v>-8.5982964484544178E-3</v>
      </c>
    </row>
    <row r="46" spans="2:31" ht="15" x14ac:dyDescent="0.2">
      <c r="B46" s="37" t="s">
        <v>125</v>
      </c>
      <c r="C46" s="40" t="s">
        <v>31</v>
      </c>
      <c r="D46" s="12" t="s">
        <v>11</v>
      </c>
      <c r="E46" s="85">
        <v>0.36709999999999998</v>
      </c>
      <c r="F46" s="12">
        <f>MATCH($D46,FAC_TOTALS_APTA!$A$2:$BO$2,)</f>
        <v>13</v>
      </c>
      <c r="G46" s="41">
        <f>VLOOKUP(G42,FAC_TOTALS_APTA!$A$4:$BO$120,$F46,FALSE)</f>
        <v>2781542.4252258502</v>
      </c>
      <c r="H46" s="41">
        <f>VLOOKUP(H42,FAC_TOTALS_APTA!$A$4:$BO$120,$F46,FALSE)</f>
        <v>2860170.4821333201</v>
      </c>
      <c r="I46" s="43">
        <f t="shared" si="9"/>
        <v>2.8267789911953445E-2</v>
      </c>
      <c r="J46" s="44" t="str">
        <f t="shared" si="10"/>
        <v>_log</v>
      </c>
      <c r="K46" s="44" t="str">
        <f t="shared" si="11"/>
        <v>POP_EMP_log_FAC</v>
      </c>
      <c r="L46" s="12">
        <f>MATCH($K46,FAC_TOTALS_APTA!$A$2:$BM$2,)</f>
        <v>29</v>
      </c>
      <c r="M46" s="41">
        <f>IF(M42=0,0,VLOOKUP(M42,FAC_TOTALS_APTA!$A$4:$BO$120,$L46,FALSE))</f>
        <v>404411.19131254999</v>
      </c>
      <c r="N46" s="41">
        <f>IF(N42=0,0,VLOOKUP(N42,FAC_TOTALS_APTA!$A$4:$BO$120,$L46,FALSE))</f>
        <v>337001.50937371899</v>
      </c>
      <c r="O46" s="41">
        <f>IF(O42=0,0,VLOOKUP(O42,FAC_TOTALS_APTA!$A$4:$BO$120,$L46,FALSE))</f>
        <v>379116.58721942198</v>
      </c>
      <c r="P46" s="41">
        <f>IF(P42=0,0,VLOOKUP(P42,FAC_TOTALS_APTA!$A$4:$BO$120,$L46,FALSE))</f>
        <v>319139.03106756398</v>
      </c>
      <c r="Q46" s="41">
        <f>IF(Q42=0,0,VLOOKUP(Q42,FAC_TOTALS_APTA!$A$4:$BO$120,$L46,FALSE))</f>
        <v>333401.62184138701</v>
      </c>
      <c r="R46" s="41">
        <f>IF(R42=0,0,VLOOKUP(R42,FAC_TOTALS_APTA!$A$4:$BO$120,$L46,FALSE))</f>
        <v>291374.97368368797</v>
      </c>
      <c r="S46" s="41">
        <f>IF(S42=0,0,VLOOKUP(S42,FAC_TOTALS_APTA!$A$4:$BO$120,$L46,FALSE))</f>
        <v>0</v>
      </c>
      <c r="T46" s="41">
        <f>IF(T42=0,0,VLOOKUP(T42,FAC_TOTALS_APTA!$A$4:$BO$120,$L46,FALSE))</f>
        <v>0</v>
      </c>
      <c r="U46" s="41">
        <f>IF(U42=0,0,VLOOKUP(U42,FAC_TOTALS_APTA!$A$4:$BO$120,$L46,FALSE))</f>
        <v>0</v>
      </c>
      <c r="V46" s="41">
        <f>IF(V42=0,0,VLOOKUP(V42,FAC_TOTALS_APTA!$A$4:$BO$120,$L46,FALSE))</f>
        <v>0</v>
      </c>
      <c r="W46" s="41">
        <f>IF(W42=0,0,VLOOKUP(W42,FAC_TOTALS_APTA!$A$4:$BO$120,$L46,FALSE))</f>
        <v>0</v>
      </c>
      <c r="X46" s="41">
        <f>IF(X42=0,0,VLOOKUP(X42,FAC_TOTALS_APTA!$A$4:$BO$120,$L46,FALSE))</f>
        <v>0</v>
      </c>
      <c r="Y46" s="41">
        <f>IF(Y42=0,0,VLOOKUP(Y42,FAC_TOTALS_APTA!$A$4:$BO$120,$L46,FALSE))</f>
        <v>0</v>
      </c>
      <c r="Z46" s="41">
        <f>IF(Z42=0,0,VLOOKUP(Z42,FAC_TOTALS_APTA!$A$4:$BO$120,$L46,FALSE))</f>
        <v>0</v>
      </c>
      <c r="AA46" s="41">
        <f>IF(AA42=0,0,VLOOKUP(AA42,FAC_TOTALS_APTA!$A$4:$BO$120,$L46,FALSE))</f>
        <v>0</v>
      </c>
      <c r="AB46" s="41">
        <f>IF(AB42=0,0,VLOOKUP(AB42,FAC_TOTALS_APTA!$A$4:$BO$120,$L46,FALSE))</f>
        <v>0</v>
      </c>
      <c r="AC46" s="45">
        <f t="shared" si="12"/>
        <v>2064444.9144983296</v>
      </c>
      <c r="AD46" s="45">
        <f>AE46*G61</f>
        <v>1916383.9199715829</v>
      </c>
      <c r="AE46" s="46">
        <f>AC46/G59</f>
        <v>2.2906586929834515E-2</v>
      </c>
    </row>
    <row r="47" spans="2:31" ht="15" x14ac:dyDescent="0.2">
      <c r="B47" s="37" t="s">
        <v>126</v>
      </c>
      <c r="C47" s="40" t="s">
        <v>31</v>
      </c>
      <c r="D47" s="48" t="s">
        <v>22</v>
      </c>
      <c r="E47" s="85">
        <v>0.2283</v>
      </c>
      <c r="F47" s="12">
        <f>MATCH($D47,FAC_TOTALS_APTA!$A$2:$BO$2,)</f>
        <v>14</v>
      </c>
      <c r="G47" s="84">
        <f>VLOOKUP(G42,FAC_TOTALS_APTA!$A$4:$BO$120,$F47,FALSE)</f>
        <v>4.02185937234725</v>
      </c>
      <c r="H47" s="84">
        <f>VLOOKUP(H42,FAC_TOTALS_APTA!$A$4:$BO$120,$F47,FALSE)</f>
        <v>2.8736334560948502</v>
      </c>
      <c r="I47" s="43">
        <f t="shared" si="9"/>
        <v>-0.28549628665466453</v>
      </c>
      <c r="J47" s="44" t="str">
        <f t="shared" si="10"/>
        <v>_log</v>
      </c>
      <c r="K47" s="44" t="str">
        <f t="shared" si="11"/>
        <v>GAS_PRICE_2018_log_FAC</v>
      </c>
      <c r="L47" s="12">
        <f>MATCH($K47,FAC_TOTALS_APTA!$A$2:$BM$2,)</f>
        <v>31</v>
      </c>
      <c r="M47" s="41">
        <f>IF(M42=0,0,VLOOKUP(M42,FAC_TOTALS_APTA!$A$4:$BO$120,$L47,FALSE))</f>
        <v>-578227.91876836796</v>
      </c>
      <c r="N47" s="41">
        <f>IF(N42=0,0,VLOOKUP(N42,FAC_TOTALS_APTA!$A$4:$BO$120,$L47,FALSE))</f>
        <v>-858991.46506312897</v>
      </c>
      <c r="O47" s="41">
        <f>IF(O42=0,0,VLOOKUP(O42,FAC_TOTALS_APTA!$A$4:$BO$120,$L47,FALSE))</f>
        <v>-4560327.6425846703</v>
      </c>
      <c r="P47" s="41">
        <f>IF(P42=0,0,VLOOKUP(P42,FAC_TOTALS_APTA!$A$4:$BO$120,$L47,FALSE))</f>
        <v>-1695121.24325593</v>
      </c>
      <c r="Q47" s="41">
        <f>IF(Q42=0,0,VLOOKUP(Q42,FAC_TOTALS_APTA!$A$4:$BO$120,$L47,FALSE))</f>
        <v>1232602.80838455</v>
      </c>
      <c r="R47" s="41">
        <f>IF(R42=0,0,VLOOKUP(R42,FAC_TOTALS_APTA!$A$4:$BO$120,$L47,FALSE))</f>
        <v>1508562.89725382</v>
      </c>
      <c r="S47" s="41">
        <f>IF(S42=0,0,VLOOKUP(S42,FAC_TOTALS_APTA!$A$4:$BO$120,$L47,FALSE))</f>
        <v>0</v>
      </c>
      <c r="T47" s="41">
        <f>IF(T42=0,0,VLOOKUP(T42,FAC_TOTALS_APTA!$A$4:$BO$120,$L47,FALSE))</f>
        <v>0</v>
      </c>
      <c r="U47" s="41">
        <f>IF(U42=0,0,VLOOKUP(U42,FAC_TOTALS_APTA!$A$4:$BO$120,$L47,FALSE))</f>
        <v>0</v>
      </c>
      <c r="V47" s="41">
        <f>IF(V42=0,0,VLOOKUP(V42,FAC_TOTALS_APTA!$A$4:$BO$120,$L47,FALSE))</f>
        <v>0</v>
      </c>
      <c r="W47" s="41">
        <f>IF(W42=0,0,VLOOKUP(W42,FAC_TOTALS_APTA!$A$4:$BO$120,$L47,FALSE))</f>
        <v>0</v>
      </c>
      <c r="X47" s="41">
        <f>IF(X42=0,0,VLOOKUP(X42,FAC_TOTALS_APTA!$A$4:$BO$120,$L47,FALSE))</f>
        <v>0</v>
      </c>
      <c r="Y47" s="41">
        <f>IF(Y42=0,0,VLOOKUP(Y42,FAC_TOTALS_APTA!$A$4:$BO$120,$L47,FALSE))</f>
        <v>0</v>
      </c>
      <c r="Z47" s="41">
        <f>IF(Z42=0,0,VLOOKUP(Z42,FAC_TOTALS_APTA!$A$4:$BO$120,$L47,FALSE))</f>
        <v>0</v>
      </c>
      <c r="AA47" s="41">
        <f>IF(AA42=0,0,VLOOKUP(AA42,FAC_TOTALS_APTA!$A$4:$BO$120,$L47,FALSE))</f>
        <v>0</v>
      </c>
      <c r="AB47" s="41">
        <f>IF(AB42=0,0,VLOOKUP(AB42,FAC_TOTALS_APTA!$A$4:$BO$120,$L47,FALSE))</f>
        <v>0</v>
      </c>
      <c r="AC47" s="45">
        <f t="shared" si="12"/>
        <v>-4951502.5640337281</v>
      </c>
      <c r="AD47" s="45">
        <f>AE47*G61</f>
        <v>-4596383.1859946577</v>
      </c>
      <c r="AE47" s="46">
        <f>AC47/G59</f>
        <v>-5.4940687988228161E-2</v>
      </c>
    </row>
    <row r="48" spans="2:31" ht="15" x14ac:dyDescent="0.2">
      <c r="B48" s="37" t="s">
        <v>33</v>
      </c>
      <c r="C48" s="40"/>
      <c r="D48" s="12" t="s">
        <v>12</v>
      </c>
      <c r="E48" s="85">
        <v>5.7999999999999996E-3</v>
      </c>
      <c r="F48" s="12">
        <f>MATCH($D48,FAC_TOTALS_APTA!$A$2:$BO$2,)</f>
        <v>15</v>
      </c>
      <c r="G48" s="47">
        <f>VLOOKUP(G42,FAC_TOTALS_APTA!$A$4:$BO$120,$F48,FALSE)</f>
        <v>8.1793718575987597</v>
      </c>
      <c r="H48" s="47">
        <f>VLOOKUP(H42,FAC_TOTALS_APTA!$A$4:$BO$120,$F48,FALSE)</f>
        <v>6.8499542813669896</v>
      </c>
      <c r="I48" s="43">
        <f t="shared" si="9"/>
        <v>-0.16253296700243813</v>
      </c>
      <c r="J48" s="44" t="str">
        <f t="shared" si="10"/>
        <v/>
      </c>
      <c r="K48" s="44" t="str">
        <f t="shared" si="11"/>
        <v>PCT_HH_NO_VEH_FAC</v>
      </c>
      <c r="L48" s="12">
        <f>MATCH($K48,FAC_TOTALS_APTA!$A$2:$BM$2,)</f>
        <v>33</v>
      </c>
      <c r="M48" s="41">
        <f>IF(M42=0,0,VLOOKUP(M42,FAC_TOTALS_APTA!$A$4:$BO$120,$L48,FALSE))</f>
        <v>-83770.233691620902</v>
      </c>
      <c r="N48" s="41">
        <f>IF(N42=0,0,VLOOKUP(N42,FAC_TOTALS_APTA!$A$4:$BO$120,$L48,FALSE))</f>
        <v>-3206.3202608285601</v>
      </c>
      <c r="O48" s="41">
        <f>IF(O42=0,0,VLOOKUP(O42,FAC_TOTALS_APTA!$A$4:$BO$120,$L48,FALSE))</f>
        <v>-113120.12421176099</v>
      </c>
      <c r="P48" s="41">
        <f>IF(P42=0,0,VLOOKUP(P42,FAC_TOTALS_APTA!$A$4:$BO$120,$L48,FALSE))</f>
        <v>-156027.08806258501</v>
      </c>
      <c r="Q48" s="41">
        <f>IF(Q42=0,0,VLOOKUP(Q42,FAC_TOTALS_APTA!$A$4:$BO$120,$L48,FALSE))</f>
        <v>-120427.15117747</v>
      </c>
      <c r="R48" s="41">
        <f>IF(R42=0,0,VLOOKUP(R42,FAC_TOTALS_APTA!$A$4:$BO$120,$L48,FALSE))</f>
        <v>-122863.22579041999</v>
      </c>
      <c r="S48" s="41">
        <f>IF(S42=0,0,VLOOKUP(S42,FAC_TOTALS_APTA!$A$4:$BO$120,$L48,FALSE))</f>
        <v>0</v>
      </c>
      <c r="T48" s="41">
        <f>IF(T42=0,0,VLOOKUP(T42,FAC_TOTALS_APTA!$A$4:$BO$120,$L48,FALSE))</f>
        <v>0</v>
      </c>
      <c r="U48" s="41">
        <f>IF(U42=0,0,VLOOKUP(U42,FAC_TOTALS_APTA!$A$4:$BO$120,$L48,FALSE))</f>
        <v>0</v>
      </c>
      <c r="V48" s="41">
        <f>IF(V42=0,0,VLOOKUP(V42,FAC_TOTALS_APTA!$A$4:$BO$120,$L48,FALSE))</f>
        <v>0</v>
      </c>
      <c r="W48" s="41">
        <f>IF(W42=0,0,VLOOKUP(W42,FAC_TOTALS_APTA!$A$4:$BO$120,$L48,FALSE))</f>
        <v>0</v>
      </c>
      <c r="X48" s="41">
        <f>IF(X42=0,0,VLOOKUP(X42,FAC_TOTALS_APTA!$A$4:$BO$120,$L48,FALSE))</f>
        <v>0</v>
      </c>
      <c r="Y48" s="41">
        <f>IF(Y42=0,0,VLOOKUP(Y42,FAC_TOTALS_APTA!$A$4:$BO$120,$L48,FALSE))</f>
        <v>0</v>
      </c>
      <c r="Z48" s="41">
        <f>IF(Z42=0,0,VLOOKUP(Z42,FAC_TOTALS_APTA!$A$4:$BO$120,$L48,FALSE))</f>
        <v>0</v>
      </c>
      <c r="AA48" s="41">
        <f>IF(AA42=0,0,VLOOKUP(AA42,FAC_TOTALS_APTA!$A$4:$BO$120,$L48,FALSE))</f>
        <v>0</v>
      </c>
      <c r="AB48" s="41">
        <f>IF(AB42=0,0,VLOOKUP(AB42,FAC_TOTALS_APTA!$A$4:$BO$120,$L48,FALSE))</f>
        <v>0</v>
      </c>
      <c r="AC48" s="45">
        <f t="shared" si="12"/>
        <v>-599414.14319468546</v>
      </c>
      <c r="AD48" s="45">
        <f>AE48*G61</f>
        <v>-556424.44966906786</v>
      </c>
      <c r="AE48" s="46">
        <f>AC48/G59</f>
        <v>-6.6509559454135028E-3</v>
      </c>
    </row>
    <row r="49" spans="2:31" ht="15" x14ac:dyDescent="0.2">
      <c r="B49" s="37" t="s">
        <v>124</v>
      </c>
      <c r="C49" s="40"/>
      <c r="D49" s="12" t="s">
        <v>13</v>
      </c>
      <c r="E49" s="85">
        <v>7.3000000000000001E-3</v>
      </c>
      <c r="F49" s="12">
        <f>MATCH($D49,FAC_TOTALS_APTA!$A$2:$BO$2,)</f>
        <v>16</v>
      </c>
      <c r="G49" s="84">
        <f>VLOOKUP(G42,FAC_TOTALS_APTA!$A$4:$BO$120,$F49,FALSE)</f>
        <v>30.815534687732299</v>
      </c>
      <c r="H49" s="84">
        <f>VLOOKUP(H42,FAC_TOTALS_APTA!$A$4:$BO$120,$F49,FALSE)</f>
        <v>31.7455892896267</v>
      </c>
      <c r="I49" s="43">
        <f t="shared" si="9"/>
        <v>3.0181355323510184E-2</v>
      </c>
      <c r="J49" s="44" t="str">
        <f t="shared" si="10"/>
        <v/>
      </c>
      <c r="K49" s="44" t="str">
        <f t="shared" si="11"/>
        <v>TSD_POP_PCT_FAC</v>
      </c>
      <c r="L49" s="12">
        <f>MATCH($K49,FAC_TOTALS_APTA!$A$2:$BM$2,)</f>
        <v>35</v>
      </c>
      <c r="M49" s="41">
        <f>IF(M42=0,0,VLOOKUP(M42,FAC_TOTALS_APTA!$A$4:$BO$120,$L49,FALSE))</f>
        <v>149787.123774879</v>
      </c>
      <c r="N49" s="41">
        <f>IF(N42=0,0,VLOOKUP(N42,FAC_TOTALS_APTA!$A$4:$BO$120,$L49,FALSE))</f>
        <v>-46075.055859583401</v>
      </c>
      <c r="O49" s="41">
        <f>IF(O42=0,0,VLOOKUP(O42,FAC_TOTALS_APTA!$A$4:$BO$120,$L49,FALSE))</f>
        <v>-53897.435767891002</v>
      </c>
      <c r="P49" s="41">
        <f>IF(P42=0,0,VLOOKUP(P42,FAC_TOTALS_APTA!$A$4:$BO$120,$L49,FALSE))</f>
        <v>-56538.6949920072</v>
      </c>
      <c r="Q49" s="41">
        <f>IF(Q42=0,0,VLOOKUP(Q42,FAC_TOTALS_APTA!$A$4:$BO$120,$L49,FALSE))</f>
        <v>-88390.708906066604</v>
      </c>
      <c r="R49" s="41">
        <f>IF(R42=0,0,VLOOKUP(R42,FAC_TOTALS_APTA!$A$4:$BO$120,$L49,FALSE))</f>
        <v>-76704.766450518</v>
      </c>
      <c r="S49" s="41">
        <f>IF(S42=0,0,VLOOKUP(S42,FAC_TOTALS_APTA!$A$4:$BO$120,$L49,FALSE))</f>
        <v>0</v>
      </c>
      <c r="T49" s="41">
        <f>IF(T42=0,0,VLOOKUP(T42,FAC_TOTALS_APTA!$A$4:$BO$120,$L49,FALSE))</f>
        <v>0</v>
      </c>
      <c r="U49" s="41">
        <f>IF(U42=0,0,VLOOKUP(U42,FAC_TOTALS_APTA!$A$4:$BO$120,$L49,FALSE))</f>
        <v>0</v>
      </c>
      <c r="V49" s="41">
        <f>IF(V42=0,0,VLOOKUP(V42,FAC_TOTALS_APTA!$A$4:$BO$120,$L49,FALSE))</f>
        <v>0</v>
      </c>
      <c r="W49" s="41">
        <f>IF(W42=0,0,VLOOKUP(W42,FAC_TOTALS_APTA!$A$4:$BO$120,$L49,FALSE))</f>
        <v>0</v>
      </c>
      <c r="X49" s="41">
        <f>IF(X42=0,0,VLOOKUP(X42,FAC_TOTALS_APTA!$A$4:$BO$120,$L49,FALSE))</f>
        <v>0</v>
      </c>
      <c r="Y49" s="41">
        <f>IF(Y42=0,0,VLOOKUP(Y42,FAC_TOTALS_APTA!$A$4:$BO$120,$L49,FALSE))</f>
        <v>0</v>
      </c>
      <c r="Z49" s="41">
        <f>IF(Z42=0,0,VLOOKUP(Z42,FAC_TOTALS_APTA!$A$4:$BO$120,$L49,FALSE))</f>
        <v>0</v>
      </c>
      <c r="AA49" s="41">
        <f>IF(AA42=0,0,VLOOKUP(AA42,FAC_TOTALS_APTA!$A$4:$BO$120,$L49,FALSE))</f>
        <v>0</v>
      </c>
      <c r="AB49" s="41">
        <f>IF(AB42=0,0,VLOOKUP(AB42,FAC_TOTALS_APTA!$A$4:$BO$120,$L49,FALSE))</f>
        <v>0</v>
      </c>
      <c r="AC49" s="45">
        <f t="shared" si="12"/>
        <v>-171819.53820118721</v>
      </c>
      <c r="AD49" s="45">
        <f>AE49*G61</f>
        <v>-159496.72371166808</v>
      </c>
      <c r="AE49" s="46">
        <f>AC49/G59</f>
        <v>-1.906468494464981E-3</v>
      </c>
    </row>
    <row r="50" spans="2:31" ht="15" x14ac:dyDescent="0.2">
      <c r="B50" s="37" t="s">
        <v>119</v>
      </c>
      <c r="C50" s="40" t="s">
        <v>31</v>
      </c>
      <c r="D50" s="12" t="s">
        <v>21</v>
      </c>
      <c r="E50" s="85">
        <v>-0.25840000000000002</v>
      </c>
      <c r="F50" s="12">
        <f>MATCH($D50,FAC_TOTALS_APTA!$A$2:$BO$2,)</f>
        <v>17</v>
      </c>
      <c r="G50" s="41">
        <f>VLOOKUP(G42,FAC_TOTALS_APTA!$A$4:$BO$120,$F50,FALSE)</f>
        <v>29093.0067479426</v>
      </c>
      <c r="H50" s="41">
        <f>VLOOKUP(H42,FAC_TOTALS_APTA!$A$4:$BO$120,$F50,FALSE)</f>
        <v>31586.2772673402</v>
      </c>
      <c r="I50" s="43">
        <f t="shared" si="9"/>
        <v>8.5699994538169122E-2</v>
      </c>
      <c r="J50" s="44" t="str">
        <f t="shared" si="10"/>
        <v>_log</v>
      </c>
      <c r="K50" s="44" t="str">
        <f t="shared" si="11"/>
        <v>TOTAL_MED_INC_INDIV_2018_log_FAC</v>
      </c>
      <c r="L50" s="12">
        <f>MATCH($K50,FAC_TOTALS_APTA!$A$2:$BM$2,)</f>
        <v>37</v>
      </c>
      <c r="M50" s="41">
        <f>IF(M42=0,0,VLOOKUP(M42,FAC_TOTALS_APTA!$A$4:$BO$120,$L50,FALSE))</f>
        <v>-445915.40455382998</v>
      </c>
      <c r="N50" s="41">
        <f>IF(N42=0,0,VLOOKUP(N42,FAC_TOTALS_APTA!$A$4:$BO$120,$L50,FALSE))</f>
        <v>-53115.071252424597</v>
      </c>
      <c r="O50" s="41">
        <f>IF(O42=0,0,VLOOKUP(O42,FAC_TOTALS_APTA!$A$4:$BO$120,$L50,FALSE))</f>
        <v>-1142356.5459684599</v>
      </c>
      <c r="P50" s="41">
        <f>IF(P42=0,0,VLOOKUP(P42,FAC_TOTALS_APTA!$A$4:$BO$120,$L50,FALSE))</f>
        <v>-432098.59973928099</v>
      </c>
      <c r="Q50" s="41">
        <f>IF(Q42=0,0,VLOOKUP(Q42,FAC_TOTALS_APTA!$A$4:$BO$120,$L50,FALSE))</f>
        <v>87354.455538607406</v>
      </c>
      <c r="R50" s="41">
        <f>IF(R42=0,0,VLOOKUP(R42,FAC_TOTALS_APTA!$A$4:$BO$120,$L50,FALSE))</f>
        <v>-119243.456938189</v>
      </c>
      <c r="S50" s="41">
        <f>IF(S42=0,0,VLOOKUP(S42,FAC_TOTALS_APTA!$A$4:$BO$120,$L50,FALSE))</f>
        <v>0</v>
      </c>
      <c r="T50" s="41">
        <f>IF(T42=0,0,VLOOKUP(T42,FAC_TOTALS_APTA!$A$4:$BO$120,$L50,FALSE))</f>
        <v>0</v>
      </c>
      <c r="U50" s="41">
        <f>IF(U42=0,0,VLOOKUP(U42,FAC_TOTALS_APTA!$A$4:$BO$120,$L50,FALSE))</f>
        <v>0</v>
      </c>
      <c r="V50" s="41">
        <f>IF(V42=0,0,VLOOKUP(V42,FAC_TOTALS_APTA!$A$4:$BO$120,$L50,FALSE))</f>
        <v>0</v>
      </c>
      <c r="W50" s="41">
        <f>IF(W42=0,0,VLOOKUP(W42,FAC_TOTALS_APTA!$A$4:$BO$120,$L50,FALSE))</f>
        <v>0</v>
      </c>
      <c r="X50" s="41">
        <f>IF(X42=0,0,VLOOKUP(X42,FAC_TOTALS_APTA!$A$4:$BO$120,$L50,FALSE))</f>
        <v>0</v>
      </c>
      <c r="Y50" s="41">
        <f>IF(Y42=0,0,VLOOKUP(Y42,FAC_TOTALS_APTA!$A$4:$BO$120,$L50,FALSE))</f>
        <v>0</v>
      </c>
      <c r="Z50" s="41">
        <f>IF(Z42=0,0,VLOOKUP(Z42,FAC_TOTALS_APTA!$A$4:$BO$120,$L50,FALSE))</f>
        <v>0</v>
      </c>
      <c r="AA50" s="41">
        <f>IF(AA42=0,0,VLOOKUP(AA42,FAC_TOTALS_APTA!$A$4:$BO$120,$L50,FALSE))</f>
        <v>0</v>
      </c>
      <c r="AB50" s="41">
        <f>IF(AB42=0,0,VLOOKUP(AB42,FAC_TOTALS_APTA!$A$4:$BO$120,$L50,FALSE))</f>
        <v>0</v>
      </c>
      <c r="AC50" s="45">
        <f t="shared" si="12"/>
        <v>-2105374.6229135771</v>
      </c>
      <c r="AD50" s="45">
        <f>AE50*G61</f>
        <v>-1954378.1694210367</v>
      </c>
      <c r="AE50" s="46">
        <f>AC50/G59</f>
        <v>-2.3360733183504102E-2</v>
      </c>
    </row>
    <row r="51" spans="2:31" ht="15" x14ac:dyDescent="0.2">
      <c r="B51" s="37" t="s">
        <v>120</v>
      </c>
      <c r="C51" s="40"/>
      <c r="D51" s="12" t="s">
        <v>73</v>
      </c>
      <c r="E51" s="85">
        <v>-1.38E-2</v>
      </c>
      <c r="F51" s="12">
        <f>MATCH($D51,FAC_TOTALS_APTA!$A$2:$BO$2,)</f>
        <v>18</v>
      </c>
      <c r="G51" s="47">
        <f>VLOOKUP(G42,FAC_TOTALS_APTA!$A$4:$BO$120,$F51,FALSE)</f>
        <v>4.4981357794990098</v>
      </c>
      <c r="H51" s="47">
        <f>VLOOKUP(H42,FAC_TOTALS_APTA!$A$4:$BO$120,$F51,FALSE)</f>
        <v>6.0206635540455702</v>
      </c>
      <c r="I51" s="43">
        <f t="shared" si="9"/>
        <v>0.33847972786542591</v>
      </c>
      <c r="J51" s="44" t="str">
        <f t="shared" si="10"/>
        <v/>
      </c>
      <c r="K51" s="44" t="str">
        <f t="shared" si="11"/>
        <v>JTW_HOME_PCT_FAC</v>
      </c>
      <c r="L51" s="12">
        <f>MATCH($K51,FAC_TOTALS_APTA!$A$2:$BM$2,)</f>
        <v>39</v>
      </c>
      <c r="M51" s="41">
        <f>IF(M42=0,0,VLOOKUP(M42,FAC_TOTALS_APTA!$A$4:$BO$120,$L51,FALSE))</f>
        <v>-3166.6573140742198</v>
      </c>
      <c r="N51" s="41">
        <f>IF(N42=0,0,VLOOKUP(N42,FAC_TOTALS_APTA!$A$4:$BO$120,$L51,FALSE))</f>
        <v>-83923.672230015596</v>
      </c>
      <c r="O51" s="41">
        <f>IF(O42=0,0,VLOOKUP(O42,FAC_TOTALS_APTA!$A$4:$BO$120,$L51,FALSE))</f>
        <v>-222846.22422275</v>
      </c>
      <c r="P51" s="41">
        <f>IF(P42=0,0,VLOOKUP(P42,FAC_TOTALS_APTA!$A$4:$BO$120,$L51,FALSE))</f>
        <v>-783771.823062054</v>
      </c>
      <c r="Q51" s="41">
        <f>IF(Q42=0,0,VLOOKUP(Q42,FAC_TOTALS_APTA!$A$4:$BO$120,$L51,FALSE))</f>
        <v>-378382.85293983901</v>
      </c>
      <c r="R51" s="41">
        <f>IF(R42=0,0,VLOOKUP(R42,FAC_TOTALS_APTA!$A$4:$BO$120,$L51,FALSE))</f>
        <v>-469989.15470700897</v>
      </c>
      <c r="S51" s="41">
        <f>IF(S42=0,0,VLOOKUP(S42,FAC_TOTALS_APTA!$A$4:$BO$120,$L51,FALSE))</f>
        <v>0</v>
      </c>
      <c r="T51" s="41">
        <f>IF(T42=0,0,VLOOKUP(T42,FAC_TOTALS_APTA!$A$4:$BO$120,$L51,FALSE))</f>
        <v>0</v>
      </c>
      <c r="U51" s="41">
        <f>IF(U42=0,0,VLOOKUP(U42,FAC_TOTALS_APTA!$A$4:$BO$120,$L51,FALSE))</f>
        <v>0</v>
      </c>
      <c r="V51" s="41">
        <f>IF(V42=0,0,VLOOKUP(V42,FAC_TOTALS_APTA!$A$4:$BO$120,$L51,FALSE))</f>
        <v>0</v>
      </c>
      <c r="W51" s="41">
        <f>IF(W42=0,0,VLOOKUP(W42,FAC_TOTALS_APTA!$A$4:$BO$120,$L51,FALSE))</f>
        <v>0</v>
      </c>
      <c r="X51" s="41">
        <f>IF(X42=0,0,VLOOKUP(X42,FAC_TOTALS_APTA!$A$4:$BO$120,$L51,FALSE))</f>
        <v>0</v>
      </c>
      <c r="Y51" s="41">
        <f>IF(Y42=0,0,VLOOKUP(Y42,FAC_TOTALS_APTA!$A$4:$BO$120,$L51,FALSE))</f>
        <v>0</v>
      </c>
      <c r="Z51" s="41">
        <f>IF(Z42=0,0,VLOOKUP(Z42,FAC_TOTALS_APTA!$A$4:$BO$120,$L51,FALSE))</f>
        <v>0</v>
      </c>
      <c r="AA51" s="41">
        <f>IF(AA42=0,0,VLOOKUP(AA42,FAC_TOTALS_APTA!$A$4:$BO$120,$L51,FALSE))</f>
        <v>0</v>
      </c>
      <c r="AB51" s="41">
        <f>IF(AB42=0,0,VLOOKUP(AB42,FAC_TOTALS_APTA!$A$4:$BO$120,$L51,FALSE))</f>
        <v>0</v>
      </c>
      <c r="AC51" s="45">
        <f t="shared" si="12"/>
        <v>-1942080.3844757418</v>
      </c>
      <c r="AD51" s="45">
        <f>AE51*G61</f>
        <v>-1802795.3150815603</v>
      </c>
      <c r="AE51" s="46">
        <f>AC51/G59</f>
        <v>-2.154885937585331E-2</v>
      </c>
    </row>
    <row r="52" spans="2:31" ht="15" x14ac:dyDescent="0.2">
      <c r="B52" s="37" t="s">
        <v>121</v>
      </c>
      <c r="C52" s="40"/>
      <c r="D52" s="12" t="s">
        <v>74</v>
      </c>
      <c r="E52" s="85">
        <v>-0.17100000000000001</v>
      </c>
      <c r="F52" s="12">
        <f>MATCH($D52,FAC_TOTALS_APTA!$A$2:$BO$2,)</f>
        <v>19</v>
      </c>
      <c r="G52" s="47">
        <f>VLOOKUP(G42,FAC_TOTALS_APTA!$A$4:$BO$120,$F52,FALSE)</f>
        <v>0</v>
      </c>
      <c r="H52" s="47">
        <f>VLOOKUP(H42,FAC_TOTALS_APTA!$A$4:$BO$120,$F52,FALSE)</f>
        <v>0</v>
      </c>
      <c r="I52" s="43" t="str">
        <f t="shared" si="9"/>
        <v>-</v>
      </c>
      <c r="J52" s="44" t="str">
        <f t="shared" si="10"/>
        <v/>
      </c>
      <c r="K52" s="44" t="str">
        <f t="shared" si="11"/>
        <v>YEARS_SINCE_TNC_BUS_FAC</v>
      </c>
      <c r="L52" s="12">
        <f>MATCH($K52,FAC_TOTALS_APTA!$A$2:$BM$2,)</f>
        <v>41</v>
      </c>
      <c r="M52" s="41">
        <f>IF(M42=0,0,VLOOKUP(M42,FAC_TOTALS_APTA!$A$4:$BO$120,$L52,FALSE))</f>
        <v>0</v>
      </c>
      <c r="N52" s="41">
        <f>IF(N42=0,0,VLOOKUP(N42,FAC_TOTALS_APTA!$A$4:$BO$120,$L52,FALSE))</f>
        <v>0</v>
      </c>
      <c r="O52" s="41">
        <f>IF(O42=0,0,VLOOKUP(O42,FAC_TOTALS_APTA!$A$4:$BO$120,$L52,FALSE))</f>
        <v>0</v>
      </c>
      <c r="P52" s="41">
        <f>IF(P42=0,0,VLOOKUP(P42,FAC_TOTALS_APTA!$A$4:$BO$120,$L52,FALSE))</f>
        <v>0</v>
      </c>
      <c r="Q52" s="41">
        <f>IF(Q42=0,0,VLOOKUP(Q42,FAC_TOTALS_APTA!$A$4:$BO$120,$L52,FALSE))</f>
        <v>0</v>
      </c>
      <c r="R52" s="41">
        <f>IF(R42=0,0,VLOOKUP(R42,FAC_TOTALS_APTA!$A$4:$BO$120,$L52,FALSE))</f>
        <v>0</v>
      </c>
      <c r="S52" s="41">
        <f>IF(S42=0,0,VLOOKUP(S42,FAC_TOTALS_APTA!$A$4:$BO$120,$L52,FALSE))</f>
        <v>0</v>
      </c>
      <c r="T52" s="41">
        <f>IF(T42=0,0,VLOOKUP(T42,FAC_TOTALS_APTA!$A$4:$BO$120,$L52,FALSE))</f>
        <v>0</v>
      </c>
      <c r="U52" s="41">
        <f>IF(U42=0,0,VLOOKUP(U42,FAC_TOTALS_APTA!$A$4:$BO$120,$L52,FALSE))</f>
        <v>0</v>
      </c>
      <c r="V52" s="41">
        <f>IF(V42=0,0,VLOOKUP(V42,FAC_TOTALS_APTA!$A$4:$BO$120,$L52,FALSE))</f>
        <v>0</v>
      </c>
      <c r="W52" s="41">
        <f>IF(W42=0,0,VLOOKUP(W42,FAC_TOTALS_APTA!$A$4:$BO$120,$L52,FALSE))</f>
        <v>0</v>
      </c>
      <c r="X52" s="41">
        <f>IF(X42=0,0,VLOOKUP(X42,FAC_TOTALS_APTA!$A$4:$BO$120,$L52,FALSE))</f>
        <v>0</v>
      </c>
      <c r="Y52" s="41">
        <f>IF(Y42=0,0,VLOOKUP(Y42,FAC_TOTALS_APTA!$A$4:$BO$120,$L52,FALSE))</f>
        <v>0</v>
      </c>
      <c r="Z52" s="41">
        <f>IF(Z42=0,0,VLOOKUP(Z42,FAC_TOTALS_APTA!$A$4:$BO$120,$L52,FALSE))</f>
        <v>0</v>
      </c>
      <c r="AA52" s="41">
        <f>IF(AA42=0,0,VLOOKUP(AA42,FAC_TOTALS_APTA!$A$4:$BO$120,$L52,FALSE))</f>
        <v>0</v>
      </c>
      <c r="AB52" s="41">
        <f>IF(AB42=0,0,VLOOKUP(AB42,FAC_TOTALS_APTA!$A$4:$BO$120,$L52,FALSE))</f>
        <v>0</v>
      </c>
      <c r="AC52" s="45">
        <f t="shared" si="12"/>
        <v>0</v>
      </c>
      <c r="AD52" s="45">
        <f>AE52*G61</f>
        <v>0</v>
      </c>
      <c r="AE52" s="46">
        <f>AC52/G59</f>
        <v>0</v>
      </c>
    </row>
    <row r="53" spans="2:31" ht="15.75" customHeight="1" x14ac:dyDescent="0.2">
      <c r="B53" s="37" t="s">
        <v>121</v>
      </c>
      <c r="C53" s="40"/>
      <c r="D53" s="12" t="s">
        <v>75</v>
      </c>
      <c r="E53" s="85">
        <v>-9.9000000000000008E-3</v>
      </c>
      <c r="F53" s="12">
        <f>MATCH($D53,FAC_TOTALS_APTA!$A$2:$BO$2,)</f>
        <v>20</v>
      </c>
      <c r="G53" s="47">
        <f>VLOOKUP(G42,FAC_TOTALS_APTA!$A$4:$BO$120,$F53,FALSE)</f>
        <v>0</v>
      </c>
      <c r="H53" s="47">
        <f>VLOOKUP(H42,FAC_TOTALS_APTA!$A$4:$BO$120,$F53,FALSE)</f>
        <v>4.1415788675975396</v>
      </c>
      <c r="I53" s="43" t="str">
        <f t="shared" si="9"/>
        <v>-</v>
      </c>
      <c r="J53" s="44" t="str">
        <f t="shared" si="10"/>
        <v/>
      </c>
      <c r="K53" s="44" t="str">
        <f t="shared" si="11"/>
        <v>YEARS_SINCE_TNC_RAIL_FAC</v>
      </c>
      <c r="L53" s="12">
        <f>MATCH($K53,FAC_TOTALS_APTA!$A$2:$BM$2,)</f>
        <v>43</v>
      </c>
      <c r="M53" s="41">
        <f>IF(M42=0,0,VLOOKUP(M42,FAC_TOTALS_APTA!$A$4:$BO$120,$L53,FALSE))</f>
        <v>0</v>
      </c>
      <c r="N53" s="41">
        <f>IF(N42=0,0,VLOOKUP(N42,FAC_TOTALS_APTA!$A$4:$BO$120,$L53,FALSE))</f>
        <v>-196747.34840746</v>
      </c>
      <c r="O53" s="41">
        <f>IF(O42=0,0,VLOOKUP(O42,FAC_TOTALS_APTA!$A$4:$BO$120,$L53,FALSE))</f>
        <v>-780249.87960866001</v>
      </c>
      <c r="P53" s="41">
        <f>IF(P42=0,0,VLOOKUP(P42,FAC_TOTALS_APTA!$A$4:$BO$120,$L53,FALSE))</f>
        <v>-854845.34609628096</v>
      </c>
      <c r="Q53" s="41">
        <f>IF(Q42=0,0,VLOOKUP(Q42,FAC_TOTALS_APTA!$A$4:$BO$120,$L53,FALSE))</f>
        <v>-839944.04607246502</v>
      </c>
      <c r="R53" s="41">
        <f>IF(R42=0,0,VLOOKUP(R42,FAC_TOTALS_APTA!$A$4:$BO$120,$L53,FALSE))</f>
        <v>-817336.31061772001</v>
      </c>
      <c r="S53" s="41">
        <f>IF(S42=0,0,VLOOKUP(S42,FAC_TOTALS_APTA!$A$4:$BO$120,$L53,FALSE))</f>
        <v>0</v>
      </c>
      <c r="T53" s="41">
        <f>IF(T42=0,0,VLOOKUP(T42,FAC_TOTALS_APTA!$A$4:$BO$120,$L53,FALSE))</f>
        <v>0</v>
      </c>
      <c r="U53" s="41">
        <f>IF(U42=0,0,VLOOKUP(U42,FAC_TOTALS_APTA!$A$4:$BO$120,$L53,FALSE))</f>
        <v>0</v>
      </c>
      <c r="V53" s="41">
        <f>IF(V42=0,0,VLOOKUP(V42,FAC_TOTALS_APTA!$A$4:$BO$120,$L53,FALSE))</f>
        <v>0</v>
      </c>
      <c r="W53" s="41">
        <f>IF(W42=0,0,VLOOKUP(W42,FAC_TOTALS_APTA!$A$4:$BO$120,$L53,FALSE))</f>
        <v>0</v>
      </c>
      <c r="X53" s="41">
        <f>IF(X42=0,0,VLOOKUP(X42,FAC_TOTALS_APTA!$A$4:$BO$120,$L53,FALSE))</f>
        <v>0</v>
      </c>
      <c r="Y53" s="41">
        <f>IF(Y42=0,0,VLOOKUP(Y42,FAC_TOTALS_APTA!$A$4:$BO$120,$L53,FALSE))</f>
        <v>0</v>
      </c>
      <c r="Z53" s="41">
        <f>IF(Z42=0,0,VLOOKUP(Z42,FAC_TOTALS_APTA!$A$4:$BO$120,$L53,FALSE))</f>
        <v>0</v>
      </c>
      <c r="AA53" s="41">
        <f>IF(AA42=0,0,VLOOKUP(AA42,FAC_TOTALS_APTA!$A$4:$BO$120,$L53,FALSE))</f>
        <v>0</v>
      </c>
      <c r="AB53" s="41">
        <f>IF(AB42=0,0,VLOOKUP(AB42,FAC_TOTALS_APTA!$A$4:$BO$120,$L53,FALSE))</f>
        <v>0</v>
      </c>
      <c r="AC53" s="45">
        <f t="shared" si="12"/>
        <v>-3489122.9308025856</v>
      </c>
      <c r="AD53" s="45">
        <f>AE53*G61</f>
        <v>-3238884.7154195197</v>
      </c>
      <c r="AE53" s="46">
        <f>AC53/G59</f>
        <v>-3.8714473397673733E-2</v>
      </c>
    </row>
    <row r="54" spans="2:31" ht="15" x14ac:dyDescent="0.2">
      <c r="B54" s="37" t="s">
        <v>122</v>
      </c>
      <c r="C54" s="40"/>
      <c r="D54" s="12" t="s">
        <v>109</v>
      </c>
      <c r="E54" s="85">
        <v>2.1659999999999999E-5</v>
      </c>
      <c r="F54" s="12">
        <f>MATCH($D54,FAC_TOTALS_APTA!$A$2:$BO$2,)</f>
        <v>21</v>
      </c>
      <c r="G54" s="47">
        <f>VLOOKUP(G42,FAC_TOTALS_APTA!$A$4:$BO$120,$F54,FALSE)</f>
        <v>0.305979983828572</v>
      </c>
      <c r="H54" s="47">
        <f>VLOOKUP(H42,FAC_TOTALS_APTA!$A$4:$BO$120,$F54,FALSE)</f>
        <v>0.85024579730423799</v>
      </c>
      <c r="I54" s="43">
        <f t="shared" si="9"/>
        <v>1.7787628022772748</v>
      </c>
      <c r="J54" s="44" t="str">
        <f t="shared" si="10"/>
        <v/>
      </c>
      <c r="K54" s="44" t="str">
        <f t="shared" si="11"/>
        <v>BIKE_SHARE_FAC</v>
      </c>
      <c r="L54" s="12">
        <f>MATCH($K54,FAC_TOTALS_APTA!$A$2:$BM$2,)</f>
        <v>45</v>
      </c>
      <c r="M54" s="41">
        <f>IF(M42=0,0,VLOOKUP(M42,FAC_TOTALS_APTA!$A$4:$BO$120,$L54,FALSE))</f>
        <v>420.24181110934501</v>
      </c>
      <c r="N54" s="41">
        <f>IF(N42=0,0,VLOOKUP(N42,FAC_TOTALS_APTA!$A$4:$BO$120,$L54,FALSE))</f>
        <v>6.42638252417039</v>
      </c>
      <c r="O54" s="41">
        <f>IF(O42=0,0,VLOOKUP(O42,FAC_TOTALS_APTA!$A$4:$BO$120,$L54,FALSE))</f>
        <v>219.09552731444501</v>
      </c>
      <c r="P54" s="41">
        <f>IF(P42=0,0,VLOOKUP(P42,FAC_TOTALS_APTA!$A$4:$BO$120,$L54,FALSE))</f>
        <v>165.07991858467801</v>
      </c>
      <c r="Q54" s="41">
        <f>IF(Q42=0,0,VLOOKUP(Q42,FAC_TOTALS_APTA!$A$4:$BO$120,$L54,FALSE))</f>
        <v>194.39551417871701</v>
      </c>
      <c r="R54" s="41">
        <f>IF(R42=0,0,VLOOKUP(R42,FAC_TOTALS_APTA!$A$4:$BO$120,$L54,FALSE))</f>
        <v>47.043849075037002</v>
      </c>
      <c r="S54" s="41">
        <f>IF(S42=0,0,VLOOKUP(S42,FAC_TOTALS_APTA!$A$4:$BO$120,$L54,FALSE))</f>
        <v>0</v>
      </c>
      <c r="T54" s="41">
        <f>IF(T42=0,0,VLOOKUP(T42,FAC_TOTALS_APTA!$A$4:$BO$120,$L54,FALSE))</f>
        <v>0</v>
      </c>
      <c r="U54" s="41">
        <f>IF(U42=0,0,VLOOKUP(U42,FAC_TOTALS_APTA!$A$4:$BO$120,$L54,FALSE))</f>
        <v>0</v>
      </c>
      <c r="V54" s="41">
        <f>IF(V42=0,0,VLOOKUP(V42,FAC_TOTALS_APTA!$A$4:$BO$120,$L54,FALSE))</f>
        <v>0</v>
      </c>
      <c r="W54" s="41">
        <f>IF(W42=0,0,VLOOKUP(W42,FAC_TOTALS_APTA!$A$4:$BO$120,$L54,FALSE))</f>
        <v>0</v>
      </c>
      <c r="X54" s="41">
        <f>IF(X42=0,0,VLOOKUP(X42,FAC_TOTALS_APTA!$A$4:$BO$120,$L54,FALSE))</f>
        <v>0</v>
      </c>
      <c r="Y54" s="41">
        <f>IF(Y42=0,0,VLOOKUP(Y42,FAC_TOTALS_APTA!$A$4:$BO$120,$L54,FALSE))</f>
        <v>0</v>
      </c>
      <c r="Z54" s="41">
        <f>IF(Z42=0,0,VLOOKUP(Z42,FAC_TOTALS_APTA!$A$4:$BO$120,$L54,FALSE))</f>
        <v>0</v>
      </c>
      <c r="AA54" s="41">
        <f>IF(AA42=0,0,VLOOKUP(AA42,FAC_TOTALS_APTA!$A$4:$BO$120,$L54,FALSE))</f>
        <v>0</v>
      </c>
      <c r="AB54" s="41">
        <f>IF(AB42=0,0,VLOOKUP(AB42,FAC_TOTALS_APTA!$A$4:$BO$120,$L54,FALSE))</f>
        <v>0</v>
      </c>
      <c r="AC54" s="45">
        <f t="shared" si="12"/>
        <v>1052.2830027863924</v>
      </c>
      <c r="AD54" s="45">
        <f>AE54*G61</f>
        <v>976.81377286314932</v>
      </c>
      <c r="AE54" s="46">
        <f>AC54/G59</f>
        <v>1.1675880479461104E-5</v>
      </c>
    </row>
    <row r="55" spans="2:31" ht="15" x14ac:dyDescent="0.2">
      <c r="B55" s="16" t="s">
        <v>123</v>
      </c>
      <c r="C55" s="39"/>
      <c r="D55" s="13" t="s">
        <v>110</v>
      </c>
      <c r="E55" s="86">
        <v>-3.6900000000000002E-2</v>
      </c>
      <c r="F55" s="13">
        <f>MATCH($D55,FAC_TOTALS_APTA!$A$2:$BO$2,)</f>
        <v>22</v>
      </c>
      <c r="G55" s="50">
        <f>VLOOKUP(G42,FAC_TOTALS_APTA!$A$4:$BO$120,$F55,FALSE)</f>
        <v>0</v>
      </c>
      <c r="H55" s="50">
        <f>VLOOKUP(H42,FAC_TOTALS_APTA!$A$4:$BO$120,$F55,FALSE)</f>
        <v>0.56463895337973202</v>
      </c>
      <c r="I55" s="51" t="str">
        <f t="shared" si="9"/>
        <v>-</v>
      </c>
      <c r="J55" s="52" t="str">
        <f t="shared" si="10"/>
        <v/>
      </c>
      <c r="K55" s="52" t="str">
        <f t="shared" si="11"/>
        <v>scooter_flag_FAC</v>
      </c>
      <c r="L55" s="13">
        <f>MATCH($K55,FAC_TOTALS_APTA!$A$2:$BM$2,)</f>
        <v>47</v>
      </c>
      <c r="M55" s="53">
        <f>IF(M42=0,0,VLOOKUP(M42,FAC_TOTALS_APTA!$A$4:$BO$120,$L55,FALSE))</f>
        <v>0</v>
      </c>
      <c r="N55" s="53">
        <f>IF(N42=0,0,VLOOKUP(N42,FAC_TOTALS_APTA!$A$4:$BO$120,$L55,FALSE))</f>
        <v>0</v>
      </c>
      <c r="O55" s="53">
        <f>IF(O42=0,0,VLOOKUP(O42,FAC_TOTALS_APTA!$A$4:$BO$120,$L55,FALSE))</f>
        <v>0</v>
      </c>
      <c r="P55" s="53">
        <f>IF(P42=0,0,VLOOKUP(P42,FAC_TOTALS_APTA!$A$4:$BO$120,$L55,FALSE))</f>
        <v>0</v>
      </c>
      <c r="Q55" s="53">
        <f>IF(Q42=0,0,VLOOKUP(Q42,FAC_TOTALS_APTA!$A$4:$BO$120,$L55,FALSE))</f>
        <v>0</v>
      </c>
      <c r="R55" s="53">
        <f>IF(R42=0,0,VLOOKUP(R42,FAC_TOTALS_APTA!$A$4:$BO$120,$L55,FALSE))</f>
        <v>-1705550.50776245</v>
      </c>
      <c r="S55" s="53">
        <f>IF(S42=0,0,VLOOKUP(S42,FAC_TOTALS_APTA!$A$4:$BO$120,$L55,FALSE))</f>
        <v>0</v>
      </c>
      <c r="T55" s="53">
        <f>IF(T42=0,0,VLOOKUP(T42,FAC_TOTALS_APTA!$A$4:$BO$120,$L55,FALSE))</f>
        <v>0</v>
      </c>
      <c r="U55" s="53">
        <f>IF(U42=0,0,VLOOKUP(U42,FAC_TOTALS_APTA!$A$4:$BO$120,$L55,FALSE))</f>
        <v>0</v>
      </c>
      <c r="V55" s="53">
        <f>IF(V42=0,0,VLOOKUP(V42,FAC_TOTALS_APTA!$A$4:$BO$120,$L55,FALSE))</f>
        <v>0</v>
      </c>
      <c r="W55" s="53">
        <f>IF(W42=0,0,VLOOKUP(W42,FAC_TOTALS_APTA!$A$4:$BO$120,$L55,FALSE))</f>
        <v>0</v>
      </c>
      <c r="X55" s="53">
        <f>IF(X42=0,0,VLOOKUP(X42,FAC_TOTALS_APTA!$A$4:$BO$120,$L55,FALSE))</f>
        <v>0</v>
      </c>
      <c r="Y55" s="53">
        <f>IF(Y42=0,0,VLOOKUP(Y42,FAC_TOTALS_APTA!$A$4:$BO$120,$L55,FALSE))</f>
        <v>0</v>
      </c>
      <c r="Z55" s="53">
        <f>IF(Z42=0,0,VLOOKUP(Z42,FAC_TOTALS_APTA!$A$4:$BO$120,$L55,FALSE))</f>
        <v>0</v>
      </c>
      <c r="AA55" s="53">
        <f>IF(AA42=0,0,VLOOKUP(AA42,FAC_TOTALS_APTA!$A$4:$BO$120,$L55,FALSE))</f>
        <v>0</v>
      </c>
      <c r="AB55" s="53">
        <f>IF(AB42=0,0,VLOOKUP(AB42,FAC_TOTALS_APTA!$A$4:$BO$120,$L55,FALSE))</f>
        <v>0</v>
      </c>
      <c r="AC55" s="54">
        <f t="shared" si="12"/>
        <v>-1705550.50776245</v>
      </c>
      <c r="AD55" s="54">
        <f>AE55*G61</f>
        <v>-1583229.2471555662</v>
      </c>
      <c r="AE55" s="55">
        <f>AC55/G59</f>
        <v>-1.8924380444792714E-2</v>
      </c>
    </row>
    <row r="56" spans="2:31" ht="15" x14ac:dyDescent="0.2">
      <c r="B56" s="56" t="s">
        <v>131</v>
      </c>
      <c r="C56" s="57"/>
      <c r="D56" s="56" t="s">
        <v>118</v>
      </c>
      <c r="E56" s="58"/>
      <c r="F56" s="59"/>
      <c r="G56" s="60"/>
      <c r="H56" s="60"/>
      <c r="I56" s="61"/>
      <c r="J56" s="62"/>
      <c r="K56" s="62" t="str">
        <f t="shared" ref="K56" si="13">CONCATENATE(D56,J56,"_FAC")</f>
        <v>New_Reporter_FAC</v>
      </c>
      <c r="L56" s="59">
        <f>MATCH($K56,FAC_TOTALS_APTA!$A$2:$BM$2,)</f>
        <v>58</v>
      </c>
      <c r="M56" s="60">
        <f>IF(M42=0,0,VLOOKUP(M42,FAC_TOTALS_APTA!$A$4:$BO$120,$L56,FALSE))</f>
        <v>0</v>
      </c>
      <c r="N56" s="60">
        <f>IF(N42=0,0,VLOOKUP(N42,FAC_TOTALS_APTA!$A$4:$BO$120,$L56,FALSE))</f>
        <v>616410.99999999895</v>
      </c>
      <c r="O56" s="60">
        <f>IF(O42=0,0,VLOOKUP(O42,FAC_TOTALS_APTA!$A$4:$BO$120,$L56,FALSE))</f>
        <v>983055.15419999999</v>
      </c>
      <c r="P56" s="60">
        <f>IF(P42=0,0,VLOOKUP(P42,FAC_TOTALS_APTA!$A$4:$BO$120,$L56,FALSE))</f>
        <v>0</v>
      </c>
      <c r="Q56" s="60">
        <f>IF(Q42=0,0,VLOOKUP(Q42,FAC_TOTALS_APTA!$A$4:$BO$120,$L56,FALSE))</f>
        <v>0</v>
      </c>
      <c r="R56" s="60">
        <f>IF(R42=0,0,VLOOKUP(R42,FAC_TOTALS_APTA!$A$4:$BO$120,$L56,FALSE))</f>
        <v>0</v>
      </c>
      <c r="S56" s="60">
        <f>IF(S42=0,0,VLOOKUP(S42,FAC_TOTALS_APTA!$A$4:$BO$120,$L56,FALSE))</f>
        <v>0</v>
      </c>
      <c r="T56" s="60">
        <f>IF(T42=0,0,VLOOKUP(T42,FAC_TOTALS_APTA!$A$4:$BO$120,$L56,FALSE))</f>
        <v>0</v>
      </c>
      <c r="U56" s="60">
        <f>IF(U42=0,0,VLOOKUP(U42,FAC_TOTALS_APTA!$A$4:$BO$120,$L56,FALSE))</f>
        <v>0</v>
      </c>
      <c r="V56" s="60">
        <f>IF(V42=0,0,VLOOKUP(V42,FAC_TOTALS_APTA!$A$4:$BO$120,$L56,FALSE))</f>
        <v>0</v>
      </c>
      <c r="W56" s="60">
        <f>IF(W42=0,0,VLOOKUP(W42,FAC_TOTALS_APTA!$A$4:$BO$120,$L56,FALSE))</f>
        <v>0</v>
      </c>
      <c r="X56" s="60">
        <f>IF(X42=0,0,VLOOKUP(X42,FAC_TOTALS_APTA!$A$4:$BO$120,$L56,FALSE))</f>
        <v>0</v>
      </c>
      <c r="Y56" s="60">
        <f>IF(Y42=0,0,VLOOKUP(Y42,FAC_TOTALS_APTA!$A$4:$BO$120,$L56,FALSE))</f>
        <v>0</v>
      </c>
      <c r="Z56" s="60">
        <f>IF(Z42=0,0,VLOOKUP(Z42,FAC_TOTALS_APTA!$A$4:$BO$120,$L56,FALSE))</f>
        <v>0</v>
      </c>
      <c r="AA56" s="60">
        <f>IF(AA42=0,0,VLOOKUP(AA42,FAC_TOTALS_APTA!$A$4:$BO$120,$L56,FALSE))</f>
        <v>0</v>
      </c>
      <c r="AB56" s="60">
        <f>IF(AB42=0,0,VLOOKUP(AB42,FAC_TOTALS_APTA!$A$4:$BO$120,$L56,FALSE))</f>
        <v>0</v>
      </c>
      <c r="AC56" s="63">
        <f>SUM(M56:AB56)</f>
        <v>1599466.1541999988</v>
      </c>
      <c r="AD56" s="63">
        <f>AC56</f>
        <v>1599466.1541999988</v>
      </c>
      <c r="AE56" s="64">
        <f>AC56/G61</f>
        <v>1.9118460617773114E-2</v>
      </c>
    </row>
    <row r="57" spans="2:31" ht="15.75" hidden="1" customHeight="1" x14ac:dyDescent="0.2">
      <c r="B57" s="37"/>
      <c r="C57" s="12"/>
      <c r="D57" s="12"/>
      <c r="E57" s="12"/>
      <c r="F57" s="12"/>
      <c r="G57" s="12"/>
      <c r="H57" s="12"/>
      <c r="I57" s="6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45"/>
      <c r="AE57" s="12"/>
    </row>
    <row r="58" spans="2:31" ht="15" x14ac:dyDescent="0.2">
      <c r="B58" s="37" t="s">
        <v>67</v>
      </c>
      <c r="C58" s="40"/>
      <c r="D58" s="12"/>
      <c r="E58" s="42"/>
      <c r="F58" s="12"/>
      <c r="G58" s="41"/>
      <c r="H58" s="41"/>
      <c r="I58" s="43"/>
      <c r="J58" s="44"/>
      <c r="K58" s="52"/>
      <c r="L58" s="13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5">
        <f>SUM(AC44:AC56)</f>
        <v>5350799.2005255008</v>
      </c>
      <c r="AD58" s="45">
        <f>SUM(AD44:AD56)</f>
        <v>5081755.4020015858</v>
      </c>
      <c r="AE58" s="46">
        <f>AC58/G61</f>
        <v>6.395824226741785E-2</v>
      </c>
    </row>
    <row r="59" spans="2:31" ht="15.75" hidden="1" customHeight="1" x14ac:dyDescent="0.2">
      <c r="B59" s="14" t="s">
        <v>34</v>
      </c>
      <c r="C59" s="66"/>
      <c r="D59" s="15" t="s">
        <v>7</v>
      </c>
      <c r="E59" s="67"/>
      <c r="F59" s="15">
        <f>MATCH($D59,FAC_TOTALS_APTA!$A$2:$BM$2,)</f>
        <v>9</v>
      </c>
      <c r="G59" s="68">
        <f>VLOOKUP(G42,FAC_TOTALS_APTA!$A$4:$BO$120,$F59,FALSE)</f>
        <v>90124509.636549503</v>
      </c>
      <c r="H59" s="68">
        <f>VLOOKUP(H42,FAC_TOTALS_APTA!$A$4:$BM$120,$F59,FALSE)</f>
        <v>95366569.848984793</v>
      </c>
      <c r="I59" s="69">
        <f t="shared" ref="I59" si="14">H59/G59-1</f>
        <v>5.8164646149812649E-2</v>
      </c>
      <c r="J59" s="70"/>
      <c r="K59" s="52"/>
      <c r="L59" s="13"/>
      <c r="M59" s="71">
        <f t="shared" ref="M59:AB59" si="15">SUM(M44:M49)</f>
        <v>7516004.9188500103</v>
      </c>
      <c r="N59" s="71">
        <f t="shared" si="15"/>
        <v>1454782.5475510603</v>
      </c>
      <c r="O59" s="71">
        <f t="shared" si="15"/>
        <v>-3749816.8533011284</v>
      </c>
      <c r="P59" s="71">
        <f t="shared" si="15"/>
        <v>1359591.5891830039</v>
      </c>
      <c r="Q59" s="71">
        <f t="shared" si="15"/>
        <v>1720792.7545907442</v>
      </c>
      <c r="R59" s="71">
        <f t="shared" si="15"/>
        <v>4691054.2524033794</v>
      </c>
      <c r="S59" s="71">
        <f t="shared" si="15"/>
        <v>0</v>
      </c>
      <c r="T59" s="71">
        <f t="shared" si="15"/>
        <v>0</v>
      </c>
      <c r="U59" s="71">
        <f t="shared" si="15"/>
        <v>0</v>
      </c>
      <c r="V59" s="71">
        <f t="shared" si="15"/>
        <v>0</v>
      </c>
      <c r="W59" s="71">
        <f t="shared" si="15"/>
        <v>0</v>
      </c>
      <c r="X59" s="71">
        <f t="shared" si="15"/>
        <v>0</v>
      </c>
      <c r="Y59" s="71">
        <f t="shared" si="15"/>
        <v>0</v>
      </c>
      <c r="Z59" s="71">
        <f t="shared" si="15"/>
        <v>0</v>
      </c>
      <c r="AA59" s="71">
        <f t="shared" si="15"/>
        <v>0</v>
      </c>
      <c r="AB59" s="71">
        <f t="shared" si="15"/>
        <v>0</v>
      </c>
      <c r="AC59" s="72"/>
      <c r="AD59" s="72"/>
      <c r="AE59" s="73"/>
    </row>
    <row r="60" spans="2:31" ht="16" thickBot="1" x14ac:dyDescent="0.25">
      <c r="B60" s="16" t="s">
        <v>71</v>
      </c>
      <c r="C60" s="39"/>
      <c r="D60" s="13"/>
      <c r="E60" s="49"/>
      <c r="F60" s="13"/>
      <c r="G60" s="53"/>
      <c r="H60" s="53"/>
      <c r="I60" s="51"/>
      <c r="J60" s="52"/>
      <c r="K60" s="52"/>
      <c r="L60" s="13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54">
        <f>AC61-AC58</f>
        <v>-6875149.9485256011</v>
      </c>
      <c r="AD60" s="54"/>
      <c r="AE60" s="55">
        <f>AE61-AE58</f>
        <v>-8.2178846477632836E-2</v>
      </c>
    </row>
    <row r="61" spans="2:31" ht="16" hidden="1" thickBot="1" x14ac:dyDescent="0.25">
      <c r="B61" s="17" t="s">
        <v>127</v>
      </c>
      <c r="C61" s="35"/>
      <c r="D61" s="35" t="s">
        <v>5</v>
      </c>
      <c r="E61" s="35"/>
      <c r="F61" s="35">
        <f>MATCH($D61,FAC_TOTALS_APTA!$A$2:$BM$2,)</f>
        <v>7</v>
      </c>
      <c r="G61" s="75">
        <f>VLOOKUP(G42,FAC_TOTALS_APTA!$A$4:$BM$120,$F61,FALSE)</f>
        <v>83660823.231399998</v>
      </c>
      <c r="H61" s="75">
        <f>VLOOKUP(H42,FAC_TOTALS_APTA!$A$4:$BM$120,$F61,FALSE)</f>
        <v>82136472.483399898</v>
      </c>
      <c r="I61" s="76">
        <f t="shared" ref="I61" si="16">H61/G61-1</f>
        <v>-1.8220604210214986E-2</v>
      </c>
      <c r="J61" s="77"/>
      <c r="K61" s="7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78">
        <f>H61-G61</f>
        <v>-1524350.7480001003</v>
      </c>
      <c r="AD61" s="78"/>
      <c r="AE61" s="79">
        <f>I61</f>
        <v>-1.8220604210214986E-2</v>
      </c>
    </row>
    <row r="62" spans="2:31" ht="17" thickTop="1" thickBot="1" x14ac:dyDescent="0.25">
      <c r="B62" s="145" t="s">
        <v>134</v>
      </c>
      <c r="C62" s="146"/>
      <c r="D62" s="146"/>
      <c r="E62" s="147"/>
      <c r="F62" s="146"/>
      <c r="G62" s="148"/>
      <c r="H62" s="148"/>
      <c r="I62" s="149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50">
        <f>AE61</f>
        <v>-1.8220604210214986E-2</v>
      </c>
    </row>
    <row r="63" spans="2:31" ht="15" thickTop="1" x14ac:dyDescent="0.2"/>
    <row r="65" spans="2:31" ht="15" x14ac:dyDescent="0.2">
      <c r="B65" s="87" t="s">
        <v>65</v>
      </c>
      <c r="C65" s="88"/>
      <c r="D65" s="88"/>
      <c r="E65" s="88"/>
      <c r="F65" s="88"/>
      <c r="G65" s="88"/>
      <c r="H65" s="88"/>
      <c r="I65" s="89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</row>
    <row r="66" spans="2:31" ht="15" x14ac:dyDescent="0.2">
      <c r="B66" s="90" t="s">
        <v>25</v>
      </c>
      <c r="C66" s="91" t="s">
        <v>26</v>
      </c>
      <c r="D66" s="92"/>
      <c r="E66" s="92"/>
      <c r="F66" s="92"/>
      <c r="G66" s="92"/>
      <c r="H66" s="92"/>
      <c r="I66" s="93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</row>
    <row r="67" spans="2:31" x14ac:dyDescent="0.2">
      <c r="B67" s="90"/>
      <c r="C67" s="91"/>
      <c r="D67" s="92"/>
      <c r="E67" s="92"/>
      <c r="F67" s="92"/>
      <c r="G67" s="92"/>
      <c r="H67" s="92"/>
      <c r="I67" s="93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</row>
    <row r="68" spans="2:31" ht="15" x14ac:dyDescent="0.2">
      <c r="B68" s="94" t="s">
        <v>24</v>
      </c>
      <c r="C68" s="95">
        <v>1</v>
      </c>
      <c r="D68" s="92"/>
      <c r="E68" s="92"/>
      <c r="F68" s="92"/>
      <c r="G68" s="92"/>
      <c r="H68" s="92"/>
      <c r="I68" s="93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</row>
    <row r="69" spans="2:31" ht="16" thickBot="1" x14ac:dyDescent="0.25">
      <c r="B69" s="96" t="s">
        <v>100</v>
      </c>
      <c r="C69" s="97">
        <v>3</v>
      </c>
      <c r="D69" s="98"/>
      <c r="E69" s="98"/>
      <c r="F69" s="98"/>
      <c r="G69" s="98"/>
      <c r="H69" s="98"/>
      <c r="I69" s="99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</row>
    <row r="70" spans="2:31" ht="15" thickTop="1" x14ac:dyDescent="0.2">
      <c r="B70" s="90"/>
      <c r="C70" s="92"/>
      <c r="D70" s="92"/>
      <c r="E70" s="92"/>
      <c r="F70" s="92"/>
      <c r="G70" s="172" t="s">
        <v>128</v>
      </c>
      <c r="H70" s="172"/>
      <c r="I70" s="172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172" t="s">
        <v>135</v>
      </c>
      <c r="AD70" s="172"/>
      <c r="AE70" s="172"/>
    </row>
    <row r="71" spans="2:31" ht="15" x14ac:dyDescent="0.2">
      <c r="B71" s="100" t="s">
        <v>28</v>
      </c>
      <c r="C71" s="101" t="s">
        <v>29</v>
      </c>
      <c r="D71" s="102" t="s">
        <v>30</v>
      </c>
      <c r="E71" s="102" t="s">
        <v>66</v>
      </c>
      <c r="F71" s="102"/>
      <c r="G71" s="101">
        <f>$C$1</f>
        <v>2012</v>
      </c>
      <c r="H71" s="101">
        <f>$C$2</f>
        <v>2018</v>
      </c>
      <c r="I71" s="101" t="s">
        <v>62</v>
      </c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 t="s">
        <v>133</v>
      </c>
      <c r="AD71" s="101" t="s">
        <v>64</v>
      </c>
      <c r="AE71" s="101" t="s">
        <v>62</v>
      </c>
    </row>
    <row r="72" spans="2:31" hidden="1" x14ac:dyDescent="0.2">
      <c r="B72" s="90"/>
      <c r="C72" s="93"/>
      <c r="D72" s="92"/>
      <c r="E72" s="92"/>
      <c r="F72" s="92"/>
      <c r="G72" s="92"/>
      <c r="H72" s="92"/>
      <c r="I72" s="93"/>
      <c r="J72" s="92"/>
      <c r="K72" s="92"/>
      <c r="L72" s="92"/>
      <c r="M72" s="92">
        <v>1</v>
      </c>
      <c r="N72" s="92">
        <v>2</v>
      </c>
      <c r="O72" s="92">
        <v>3</v>
      </c>
      <c r="P72" s="92">
        <v>4</v>
      </c>
      <c r="Q72" s="92">
        <v>5</v>
      </c>
      <c r="R72" s="92">
        <v>6</v>
      </c>
      <c r="S72" s="92">
        <v>7</v>
      </c>
      <c r="T72" s="92">
        <v>8</v>
      </c>
      <c r="U72" s="92">
        <v>9</v>
      </c>
      <c r="V72" s="92">
        <v>10</v>
      </c>
      <c r="W72" s="92">
        <v>11</v>
      </c>
      <c r="X72" s="92">
        <v>12</v>
      </c>
      <c r="Y72" s="92">
        <v>13</v>
      </c>
      <c r="Z72" s="92">
        <v>14</v>
      </c>
      <c r="AA72" s="92">
        <v>15</v>
      </c>
      <c r="AB72" s="92">
        <v>16</v>
      </c>
      <c r="AC72" s="92"/>
      <c r="AD72" s="92"/>
      <c r="AE72" s="92"/>
    </row>
    <row r="73" spans="2:31" hidden="1" x14ac:dyDescent="0.2">
      <c r="B73" s="90"/>
      <c r="C73" s="93"/>
      <c r="D73" s="92"/>
      <c r="E73" s="92"/>
      <c r="F73" s="92"/>
      <c r="G73" s="92" t="str">
        <f>CONCATENATE($C68,"_",$C69,"_",G71)</f>
        <v>1_3_2012</v>
      </c>
      <c r="H73" s="92" t="str">
        <f>CONCATENATE($C68,"_",$C69,"_",H71)</f>
        <v>1_3_2018</v>
      </c>
      <c r="I73" s="93"/>
      <c r="J73" s="92"/>
      <c r="K73" s="92"/>
      <c r="L73" s="92"/>
      <c r="M73" s="92" t="str">
        <f>IF($G71+M72&gt;$H71,0,CONCATENATE($C68,"_",$C69,"_",$G71+M72))</f>
        <v>1_3_2013</v>
      </c>
      <c r="N73" s="92" t="str">
        <f t="shared" ref="N73:AB73" si="17">IF($G71+N72&gt;$H71,0,CONCATENATE($C68,"_",$C69,"_",$G71+N72))</f>
        <v>1_3_2014</v>
      </c>
      <c r="O73" s="92" t="str">
        <f t="shared" si="17"/>
        <v>1_3_2015</v>
      </c>
      <c r="P73" s="92" t="str">
        <f t="shared" si="17"/>
        <v>1_3_2016</v>
      </c>
      <c r="Q73" s="92" t="str">
        <f t="shared" si="17"/>
        <v>1_3_2017</v>
      </c>
      <c r="R73" s="92" t="str">
        <f t="shared" si="17"/>
        <v>1_3_2018</v>
      </c>
      <c r="S73" s="92">
        <f t="shared" si="17"/>
        <v>0</v>
      </c>
      <c r="T73" s="92">
        <f t="shared" si="17"/>
        <v>0</v>
      </c>
      <c r="U73" s="92">
        <f t="shared" si="17"/>
        <v>0</v>
      </c>
      <c r="V73" s="92">
        <f t="shared" si="17"/>
        <v>0</v>
      </c>
      <c r="W73" s="92">
        <f t="shared" si="17"/>
        <v>0</v>
      </c>
      <c r="X73" s="92">
        <f t="shared" si="17"/>
        <v>0</v>
      </c>
      <c r="Y73" s="92">
        <f t="shared" si="17"/>
        <v>0</v>
      </c>
      <c r="Z73" s="92">
        <f t="shared" si="17"/>
        <v>0</v>
      </c>
      <c r="AA73" s="92">
        <f t="shared" si="17"/>
        <v>0</v>
      </c>
      <c r="AB73" s="92">
        <f t="shared" si="17"/>
        <v>0</v>
      </c>
      <c r="AC73" s="92"/>
      <c r="AD73" s="92"/>
      <c r="AE73" s="92"/>
    </row>
    <row r="74" spans="2:31" hidden="1" x14ac:dyDescent="0.2">
      <c r="B74" s="90"/>
      <c r="C74" s="93"/>
      <c r="D74" s="92"/>
      <c r="E74" s="92"/>
      <c r="F74" s="92" t="s">
        <v>63</v>
      </c>
      <c r="G74" s="103"/>
      <c r="H74" s="103"/>
      <c r="I74" s="93"/>
      <c r="J74" s="92"/>
      <c r="K74" s="92"/>
      <c r="L74" s="92" t="s">
        <v>63</v>
      </c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</row>
    <row r="75" spans="2:31" ht="15" x14ac:dyDescent="0.2">
      <c r="B75" s="90" t="s">
        <v>95</v>
      </c>
      <c r="C75" s="93" t="s">
        <v>31</v>
      </c>
      <c r="D75" s="168" t="s">
        <v>9</v>
      </c>
      <c r="E75" s="85">
        <v>0.77910000000000001</v>
      </c>
      <c r="F75" s="92">
        <f>MATCH($D75,FAC_TOTALS_APTA!$A$2:$BO$2,)</f>
        <v>11</v>
      </c>
      <c r="G75" s="103" t="e">
        <f>VLOOKUP(G73,FAC_TOTALS_APTA!$A$4:$BO$120,$F75,FALSE)</f>
        <v>#N/A</v>
      </c>
      <c r="H75" s="103" t="e">
        <f>VLOOKUP(H73,FAC_TOTALS_APTA!$A$4:$BO$120,$F75,FALSE)</f>
        <v>#N/A</v>
      </c>
      <c r="I75" s="104" t="str">
        <f>IFERROR(H75/G75-1,"-")</f>
        <v>-</v>
      </c>
      <c r="J75" s="105" t="str">
        <f>IF(C75="Log","_log","")</f>
        <v>_log</v>
      </c>
      <c r="K75" s="105" t="str">
        <f>CONCATENATE(D75,J75,"_FAC")</f>
        <v>VRM_ADJ_log_FAC</v>
      </c>
      <c r="L75" s="92">
        <f>MATCH($K75,FAC_TOTALS_APTA!$A$2:$BM$2,)</f>
        <v>25</v>
      </c>
      <c r="M75" s="103" t="e">
        <f>IF(M73=0,0,VLOOKUP(M73,FAC_TOTALS_APTA!$A$4:$BO$120,$L75,FALSE))</f>
        <v>#N/A</v>
      </c>
      <c r="N75" s="103" t="e">
        <f>IF(N73=0,0,VLOOKUP(N73,FAC_TOTALS_APTA!$A$4:$BO$120,$L75,FALSE))</f>
        <v>#N/A</v>
      </c>
      <c r="O75" s="103" t="e">
        <f>IF(O73=0,0,VLOOKUP(O73,FAC_TOTALS_APTA!$A$4:$BO$120,$L75,FALSE))</f>
        <v>#N/A</v>
      </c>
      <c r="P75" s="103" t="e">
        <f>IF(P73=0,0,VLOOKUP(P73,FAC_TOTALS_APTA!$A$4:$BO$120,$L75,FALSE))</f>
        <v>#N/A</v>
      </c>
      <c r="Q75" s="103" t="e">
        <f>IF(Q73=0,0,VLOOKUP(Q73,FAC_TOTALS_APTA!$A$4:$BO$120,$L75,FALSE))</f>
        <v>#N/A</v>
      </c>
      <c r="R75" s="103" t="e">
        <f>IF(R73=0,0,VLOOKUP(R73,FAC_TOTALS_APTA!$A$4:$BO$120,$L75,FALSE))</f>
        <v>#N/A</v>
      </c>
      <c r="S75" s="103">
        <f>IF(S73=0,0,VLOOKUP(S73,FAC_TOTALS_APTA!$A$4:$BO$120,$L75,FALSE))</f>
        <v>0</v>
      </c>
      <c r="T75" s="103">
        <f>IF(T73=0,0,VLOOKUP(T73,FAC_TOTALS_APTA!$A$4:$BO$120,$L75,FALSE))</f>
        <v>0</v>
      </c>
      <c r="U75" s="103">
        <f>IF(U73=0,0,VLOOKUP(U73,FAC_TOTALS_APTA!$A$4:$BO$120,$L75,FALSE))</f>
        <v>0</v>
      </c>
      <c r="V75" s="103">
        <f>IF(V73=0,0,VLOOKUP(V73,FAC_TOTALS_APTA!$A$4:$BO$120,$L75,FALSE))</f>
        <v>0</v>
      </c>
      <c r="W75" s="103">
        <f>IF(W73=0,0,VLOOKUP(W73,FAC_TOTALS_APTA!$A$4:$BO$120,$L75,FALSE))</f>
        <v>0</v>
      </c>
      <c r="X75" s="103">
        <f>IF(X73=0,0,VLOOKUP(X73,FAC_TOTALS_APTA!$A$4:$BO$120,$L75,FALSE))</f>
        <v>0</v>
      </c>
      <c r="Y75" s="103">
        <f>IF(Y73=0,0,VLOOKUP(Y73,FAC_TOTALS_APTA!$A$4:$BO$120,$L75,FALSE))</f>
        <v>0</v>
      </c>
      <c r="Z75" s="103">
        <f>IF(Z73=0,0,VLOOKUP(Z73,FAC_TOTALS_APTA!$A$4:$BO$120,$L75,FALSE))</f>
        <v>0</v>
      </c>
      <c r="AA75" s="103">
        <f>IF(AA73=0,0,VLOOKUP(AA73,FAC_TOTALS_APTA!$A$4:$BO$120,$L75,FALSE))</f>
        <v>0</v>
      </c>
      <c r="AB75" s="103">
        <f>IF(AB73=0,0,VLOOKUP(AB73,FAC_TOTALS_APTA!$A$4:$BO$120,$L75,FALSE))</f>
        <v>0</v>
      </c>
      <c r="AC75" s="106" t="e">
        <f>SUM(M75:AB75)</f>
        <v>#N/A</v>
      </c>
      <c r="AD75" s="106" t="e">
        <f>AE75*G92</f>
        <v>#N/A</v>
      </c>
      <c r="AE75" s="107" t="e">
        <f>AC75/G90</f>
        <v>#N/A</v>
      </c>
    </row>
    <row r="76" spans="2:31" ht="15" x14ac:dyDescent="0.2">
      <c r="B76" s="90" t="s">
        <v>129</v>
      </c>
      <c r="C76" s="93" t="s">
        <v>31</v>
      </c>
      <c r="D76" s="168" t="s">
        <v>23</v>
      </c>
      <c r="E76" s="85">
        <v>-0.3624</v>
      </c>
      <c r="F76" s="92">
        <f>MATCH($D76,FAC_TOTALS_APTA!$A$2:$BO$2,)</f>
        <v>12</v>
      </c>
      <c r="G76" s="108" t="e">
        <f>VLOOKUP(G73,FAC_TOTALS_APTA!$A$4:$BO$120,$F76,FALSE)</f>
        <v>#N/A</v>
      </c>
      <c r="H76" s="108" t="e">
        <f>VLOOKUP(H73,FAC_TOTALS_APTA!$A$4:$BO$120,$F76,FALSE)</f>
        <v>#N/A</v>
      </c>
      <c r="I76" s="104" t="str">
        <f t="shared" ref="I76:I86" si="18">IFERROR(H76/G76-1,"-")</f>
        <v>-</v>
      </c>
      <c r="J76" s="105" t="str">
        <f t="shared" ref="J76:J86" si="19">IF(C76="Log","_log","")</f>
        <v>_log</v>
      </c>
      <c r="K76" s="105" t="str">
        <f t="shared" ref="K76:K86" si="20">CONCATENATE(D76,J76,"_FAC")</f>
        <v>FARE_per_UPT_2018_log_FAC</v>
      </c>
      <c r="L76" s="92">
        <f>MATCH($K76,FAC_TOTALS_APTA!$A$2:$BM$2,)</f>
        <v>27</v>
      </c>
      <c r="M76" s="103" t="e">
        <f>IF(M73=0,0,VLOOKUP(M73,FAC_TOTALS_APTA!$A$4:$BO$120,$L76,FALSE))</f>
        <v>#N/A</v>
      </c>
      <c r="N76" s="103" t="e">
        <f>IF(N73=0,0,VLOOKUP(N73,FAC_TOTALS_APTA!$A$4:$BO$120,$L76,FALSE))</f>
        <v>#N/A</v>
      </c>
      <c r="O76" s="103" t="e">
        <f>IF(O73=0,0,VLOOKUP(O73,FAC_TOTALS_APTA!$A$4:$BO$120,$L76,FALSE))</f>
        <v>#N/A</v>
      </c>
      <c r="P76" s="103" t="e">
        <f>IF(P73=0,0,VLOOKUP(P73,FAC_TOTALS_APTA!$A$4:$BO$120,$L76,FALSE))</f>
        <v>#N/A</v>
      </c>
      <c r="Q76" s="103" t="e">
        <f>IF(Q73=0,0,VLOOKUP(Q73,FAC_TOTALS_APTA!$A$4:$BO$120,$L76,FALSE))</f>
        <v>#N/A</v>
      </c>
      <c r="R76" s="103" t="e">
        <f>IF(R73=0,0,VLOOKUP(R73,FAC_TOTALS_APTA!$A$4:$BO$120,$L76,FALSE))</f>
        <v>#N/A</v>
      </c>
      <c r="S76" s="103">
        <f>IF(S73=0,0,VLOOKUP(S73,FAC_TOTALS_APTA!$A$4:$BO$120,$L76,FALSE))</f>
        <v>0</v>
      </c>
      <c r="T76" s="103">
        <f>IF(T73=0,0,VLOOKUP(T73,FAC_TOTALS_APTA!$A$4:$BO$120,$L76,FALSE))</f>
        <v>0</v>
      </c>
      <c r="U76" s="103">
        <f>IF(U73=0,0,VLOOKUP(U73,FAC_TOTALS_APTA!$A$4:$BO$120,$L76,FALSE))</f>
        <v>0</v>
      </c>
      <c r="V76" s="103">
        <f>IF(V73=0,0,VLOOKUP(V73,FAC_TOTALS_APTA!$A$4:$BO$120,$L76,FALSE))</f>
        <v>0</v>
      </c>
      <c r="W76" s="103">
        <f>IF(W73=0,0,VLOOKUP(W73,FAC_TOTALS_APTA!$A$4:$BO$120,$L76,FALSE))</f>
        <v>0</v>
      </c>
      <c r="X76" s="103">
        <f>IF(X73=0,0,VLOOKUP(X73,FAC_TOTALS_APTA!$A$4:$BO$120,$L76,FALSE))</f>
        <v>0</v>
      </c>
      <c r="Y76" s="103">
        <f>IF(Y73=0,0,VLOOKUP(Y73,FAC_TOTALS_APTA!$A$4:$BO$120,$L76,FALSE))</f>
        <v>0</v>
      </c>
      <c r="Z76" s="103">
        <f>IF(Z73=0,0,VLOOKUP(Z73,FAC_TOTALS_APTA!$A$4:$BO$120,$L76,FALSE))</f>
        <v>0</v>
      </c>
      <c r="AA76" s="103">
        <f>IF(AA73=0,0,VLOOKUP(AA73,FAC_TOTALS_APTA!$A$4:$BO$120,$L76,FALSE))</f>
        <v>0</v>
      </c>
      <c r="AB76" s="103">
        <f>IF(AB73=0,0,VLOOKUP(AB73,FAC_TOTALS_APTA!$A$4:$BO$120,$L76,FALSE))</f>
        <v>0</v>
      </c>
      <c r="AC76" s="106" t="e">
        <f t="shared" ref="AC76:AC86" si="21">SUM(M76:AB76)</f>
        <v>#N/A</v>
      </c>
      <c r="AD76" s="106" t="e">
        <f>AE76*G92</f>
        <v>#N/A</v>
      </c>
      <c r="AE76" s="107" t="e">
        <f>AC76/G90</f>
        <v>#N/A</v>
      </c>
    </row>
    <row r="77" spans="2:31" ht="15" x14ac:dyDescent="0.2">
      <c r="B77" s="90" t="s">
        <v>125</v>
      </c>
      <c r="C77" s="93" t="s">
        <v>31</v>
      </c>
      <c r="D77" s="168" t="s">
        <v>11</v>
      </c>
      <c r="E77" s="85">
        <v>0.36709999999999998</v>
      </c>
      <c r="F77" s="92">
        <f>MATCH($D77,FAC_TOTALS_APTA!$A$2:$BO$2,)</f>
        <v>13</v>
      </c>
      <c r="G77" s="103" t="e">
        <f>VLOOKUP(G73,FAC_TOTALS_APTA!$A$4:$BO$120,$F77,FALSE)</f>
        <v>#N/A</v>
      </c>
      <c r="H77" s="103" t="e">
        <f>VLOOKUP(H73,FAC_TOTALS_APTA!$A$4:$BO$120,$F77,FALSE)</f>
        <v>#N/A</v>
      </c>
      <c r="I77" s="104" t="str">
        <f t="shared" si="18"/>
        <v>-</v>
      </c>
      <c r="J77" s="105" t="str">
        <f t="shared" si="19"/>
        <v>_log</v>
      </c>
      <c r="K77" s="105" t="str">
        <f t="shared" si="20"/>
        <v>POP_EMP_log_FAC</v>
      </c>
      <c r="L77" s="92">
        <f>MATCH($K77,FAC_TOTALS_APTA!$A$2:$BM$2,)</f>
        <v>29</v>
      </c>
      <c r="M77" s="103" t="e">
        <f>IF(M73=0,0,VLOOKUP(M73,FAC_TOTALS_APTA!$A$4:$BO$120,$L77,FALSE))</f>
        <v>#N/A</v>
      </c>
      <c r="N77" s="103" t="e">
        <f>IF(N73=0,0,VLOOKUP(N73,FAC_TOTALS_APTA!$A$4:$BO$120,$L77,FALSE))</f>
        <v>#N/A</v>
      </c>
      <c r="O77" s="103" t="e">
        <f>IF(O73=0,0,VLOOKUP(O73,FAC_TOTALS_APTA!$A$4:$BO$120,$L77,FALSE))</f>
        <v>#N/A</v>
      </c>
      <c r="P77" s="103" t="e">
        <f>IF(P73=0,0,VLOOKUP(P73,FAC_TOTALS_APTA!$A$4:$BO$120,$L77,FALSE))</f>
        <v>#N/A</v>
      </c>
      <c r="Q77" s="103" t="e">
        <f>IF(Q73=0,0,VLOOKUP(Q73,FAC_TOTALS_APTA!$A$4:$BO$120,$L77,FALSE))</f>
        <v>#N/A</v>
      </c>
      <c r="R77" s="103" t="e">
        <f>IF(R73=0,0,VLOOKUP(R73,FAC_TOTALS_APTA!$A$4:$BO$120,$L77,FALSE))</f>
        <v>#N/A</v>
      </c>
      <c r="S77" s="103">
        <f>IF(S73=0,0,VLOOKUP(S73,FAC_TOTALS_APTA!$A$4:$BO$120,$L77,FALSE))</f>
        <v>0</v>
      </c>
      <c r="T77" s="103">
        <f>IF(T73=0,0,VLOOKUP(T73,FAC_TOTALS_APTA!$A$4:$BO$120,$L77,FALSE))</f>
        <v>0</v>
      </c>
      <c r="U77" s="103">
        <f>IF(U73=0,0,VLOOKUP(U73,FAC_TOTALS_APTA!$A$4:$BO$120,$L77,FALSE))</f>
        <v>0</v>
      </c>
      <c r="V77" s="103">
        <f>IF(V73=0,0,VLOOKUP(V73,FAC_TOTALS_APTA!$A$4:$BO$120,$L77,FALSE))</f>
        <v>0</v>
      </c>
      <c r="W77" s="103">
        <f>IF(W73=0,0,VLOOKUP(W73,FAC_TOTALS_APTA!$A$4:$BO$120,$L77,FALSE))</f>
        <v>0</v>
      </c>
      <c r="X77" s="103">
        <f>IF(X73=0,0,VLOOKUP(X73,FAC_TOTALS_APTA!$A$4:$BO$120,$L77,FALSE))</f>
        <v>0</v>
      </c>
      <c r="Y77" s="103">
        <f>IF(Y73=0,0,VLOOKUP(Y73,FAC_TOTALS_APTA!$A$4:$BO$120,$L77,FALSE))</f>
        <v>0</v>
      </c>
      <c r="Z77" s="103">
        <f>IF(Z73=0,0,VLOOKUP(Z73,FAC_TOTALS_APTA!$A$4:$BO$120,$L77,FALSE))</f>
        <v>0</v>
      </c>
      <c r="AA77" s="103">
        <f>IF(AA73=0,0,VLOOKUP(AA73,FAC_TOTALS_APTA!$A$4:$BO$120,$L77,FALSE))</f>
        <v>0</v>
      </c>
      <c r="AB77" s="103">
        <f>IF(AB73=0,0,VLOOKUP(AB73,FAC_TOTALS_APTA!$A$4:$BO$120,$L77,FALSE))</f>
        <v>0</v>
      </c>
      <c r="AC77" s="106" t="e">
        <f t="shared" si="21"/>
        <v>#N/A</v>
      </c>
      <c r="AD77" s="106" t="e">
        <f>AE77*G92</f>
        <v>#N/A</v>
      </c>
      <c r="AE77" s="107" t="e">
        <f>AC77/G90</f>
        <v>#N/A</v>
      </c>
    </row>
    <row r="78" spans="2:31" ht="15" x14ac:dyDescent="0.2">
      <c r="B78" s="90" t="s">
        <v>126</v>
      </c>
      <c r="C78" s="93" t="s">
        <v>31</v>
      </c>
      <c r="D78" s="169" t="s">
        <v>22</v>
      </c>
      <c r="E78" s="85">
        <v>0.2283</v>
      </c>
      <c r="F78" s="92">
        <f>MATCH($D78,FAC_TOTALS_APTA!$A$2:$BO$2,)</f>
        <v>14</v>
      </c>
      <c r="G78" s="108" t="e">
        <f>VLOOKUP(G73,FAC_TOTALS_APTA!$A$4:$BO$120,$F78,FALSE)</f>
        <v>#N/A</v>
      </c>
      <c r="H78" s="108" t="e">
        <f>VLOOKUP(H73,FAC_TOTALS_APTA!$A$4:$BO$120,$F78,FALSE)</f>
        <v>#N/A</v>
      </c>
      <c r="I78" s="104" t="str">
        <f t="shared" si="18"/>
        <v>-</v>
      </c>
      <c r="J78" s="105" t="str">
        <f t="shared" si="19"/>
        <v>_log</v>
      </c>
      <c r="K78" s="105" t="str">
        <f t="shared" si="20"/>
        <v>GAS_PRICE_2018_log_FAC</v>
      </c>
      <c r="L78" s="92">
        <f>MATCH($K78,FAC_TOTALS_APTA!$A$2:$BM$2,)</f>
        <v>31</v>
      </c>
      <c r="M78" s="103" t="e">
        <f>IF(M73=0,0,VLOOKUP(M73,FAC_TOTALS_APTA!$A$4:$BO$120,$L78,FALSE))</f>
        <v>#N/A</v>
      </c>
      <c r="N78" s="103" t="e">
        <f>IF(N73=0,0,VLOOKUP(N73,FAC_TOTALS_APTA!$A$4:$BO$120,$L78,FALSE))</f>
        <v>#N/A</v>
      </c>
      <c r="O78" s="103" t="e">
        <f>IF(O73=0,0,VLOOKUP(O73,FAC_TOTALS_APTA!$A$4:$BO$120,$L78,FALSE))</f>
        <v>#N/A</v>
      </c>
      <c r="P78" s="103" t="e">
        <f>IF(P73=0,0,VLOOKUP(P73,FAC_TOTALS_APTA!$A$4:$BO$120,$L78,FALSE))</f>
        <v>#N/A</v>
      </c>
      <c r="Q78" s="103" t="e">
        <f>IF(Q73=0,0,VLOOKUP(Q73,FAC_TOTALS_APTA!$A$4:$BO$120,$L78,FALSE))</f>
        <v>#N/A</v>
      </c>
      <c r="R78" s="103" t="e">
        <f>IF(R73=0,0,VLOOKUP(R73,FAC_TOTALS_APTA!$A$4:$BO$120,$L78,FALSE))</f>
        <v>#N/A</v>
      </c>
      <c r="S78" s="103">
        <f>IF(S73=0,0,VLOOKUP(S73,FAC_TOTALS_APTA!$A$4:$BO$120,$L78,FALSE))</f>
        <v>0</v>
      </c>
      <c r="T78" s="103">
        <f>IF(T73=0,0,VLOOKUP(T73,FAC_TOTALS_APTA!$A$4:$BO$120,$L78,FALSE))</f>
        <v>0</v>
      </c>
      <c r="U78" s="103">
        <f>IF(U73=0,0,VLOOKUP(U73,FAC_TOTALS_APTA!$A$4:$BO$120,$L78,FALSE))</f>
        <v>0</v>
      </c>
      <c r="V78" s="103">
        <f>IF(V73=0,0,VLOOKUP(V73,FAC_TOTALS_APTA!$A$4:$BO$120,$L78,FALSE))</f>
        <v>0</v>
      </c>
      <c r="W78" s="103">
        <f>IF(W73=0,0,VLOOKUP(W73,FAC_TOTALS_APTA!$A$4:$BO$120,$L78,FALSE))</f>
        <v>0</v>
      </c>
      <c r="X78" s="103">
        <f>IF(X73=0,0,VLOOKUP(X73,FAC_TOTALS_APTA!$A$4:$BO$120,$L78,FALSE))</f>
        <v>0</v>
      </c>
      <c r="Y78" s="103">
        <f>IF(Y73=0,0,VLOOKUP(Y73,FAC_TOTALS_APTA!$A$4:$BO$120,$L78,FALSE))</f>
        <v>0</v>
      </c>
      <c r="Z78" s="103">
        <f>IF(Z73=0,0,VLOOKUP(Z73,FAC_TOTALS_APTA!$A$4:$BO$120,$L78,FALSE))</f>
        <v>0</v>
      </c>
      <c r="AA78" s="103">
        <f>IF(AA73=0,0,VLOOKUP(AA73,FAC_TOTALS_APTA!$A$4:$BO$120,$L78,FALSE))</f>
        <v>0</v>
      </c>
      <c r="AB78" s="103">
        <f>IF(AB73=0,0,VLOOKUP(AB73,FAC_TOTALS_APTA!$A$4:$BO$120,$L78,FALSE))</f>
        <v>0</v>
      </c>
      <c r="AC78" s="106" t="e">
        <f t="shared" si="21"/>
        <v>#N/A</v>
      </c>
      <c r="AD78" s="106" t="e">
        <f>AE78*G92</f>
        <v>#N/A</v>
      </c>
      <c r="AE78" s="107" t="e">
        <f>AC78/G90</f>
        <v>#N/A</v>
      </c>
    </row>
    <row r="79" spans="2:31" ht="15" x14ac:dyDescent="0.2">
      <c r="B79" s="90" t="s">
        <v>33</v>
      </c>
      <c r="C79" s="93"/>
      <c r="D79" s="168" t="s">
        <v>12</v>
      </c>
      <c r="E79" s="85">
        <v>5.7999999999999996E-3</v>
      </c>
      <c r="F79" s="92">
        <f>MATCH($D79,FAC_TOTALS_APTA!$A$2:$BO$2,)</f>
        <v>15</v>
      </c>
      <c r="G79" s="109" t="e">
        <f>VLOOKUP(G73,FAC_TOTALS_APTA!$A$4:$BO$120,$F79,FALSE)</f>
        <v>#N/A</v>
      </c>
      <c r="H79" s="109" t="e">
        <f>VLOOKUP(H73,FAC_TOTALS_APTA!$A$4:$BO$120,$F79,FALSE)</f>
        <v>#N/A</v>
      </c>
      <c r="I79" s="104" t="str">
        <f t="shared" si="18"/>
        <v>-</v>
      </c>
      <c r="J79" s="105" t="str">
        <f t="shared" si="19"/>
        <v/>
      </c>
      <c r="K79" s="105" t="str">
        <f t="shared" si="20"/>
        <v>PCT_HH_NO_VEH_FAC</v>
      </c>
      <c r="L79" s="92">
        <f>MATCH($K79,FAC_TOTALS_APTA!$A$2:$BM$2,)</f>
        <v>33</v>
      </c>
      <c r="M79" s="103" t="e">
        <f>IF(M73=0,0,VLOOKUP(M73,FAC_TOTALS_APTA!$A$4:$BO$120,$L79,FALSE))</f>
        <v>#N/A</v>
      </c>
      <c r="N79" s="103" t="e">
        <f>IF(N73=0,0,VLOOKUP(N73,FAC_TOTALS_APTA!$A$4:$BO$120,$L79,FALSE))</f>
        <v>#N/A</v>
      </c>
      <c r="O79" s="103" t="e">
        <f>IF(O73=0,0,VLOOKUP(O73,FAC_TOTALS_APTA!$A$4:$BO$120,$L79,FALSE))</f>
        <v>#N/A</v>
      </c>
      <c r="P79" s="103" t="e">
        <f>IF(P73=0,0,VLOOKUP(P73,FAC_TOTALS_APTA!$A$4:$BO$120,$L79,FALSE))</f>
        <v>#N/A</v>
      </c>
      <c r="Q79" s="103" t="e">
        <f>IF(Q73=0,0,VLOOKUP(Q73,FAC_TOTALS_APTA!$A$4:$BO$120,$L79,FALSE))</f>
        <v>#N/A</v>
      </c>
      <c r="R79" s="103" t="e">
        <f>IF(R73=0,0,VLOOKUP(R73,FAC_TOTALS_APTA!$A$4:$BO$120,$L79,FALSE))</f>
        <v>#N/A</v>
      </c>
      <c r="S79" s="103">
        <f>IF(S73=0,0,VLOOKUP(S73,FAC_TOTALS_APTA!$A$4:$BO$120,$L79,FALSE))</f>
        <v>0</v>
      </c>
      <c r="T79" s="103">
        <f>IF(T73=0,0,VLOOKUP(T73,FAC_TOTALS_APTA!$A$4:$BO$120,$L79,FALSE))</f>
        <v>0</v>
      </c>
      <c r="U79" s="103">
        <f>IF(U73=0,0,VLOOKUP(U73,FAC_TOTALS_APTA!$A$4:$BO$120,$L79,FALSE))</f>
        <v>0</v>
      </c>
      <c r="V79" s="103">
        <f>IF(V73=0,0,VLOOKUP(V73,FAC_TOTALS_APTA!$A$4:$BO$120,$L79,FALSE))</f>
        <v>0</v>
      </c>
      <c r="W79" s="103">
        <f>IF(W73=0,0,VLOOKUP(W73,FAC_TOTALS_APTA!$A$4:$BO$120,$L79,FALSE))</f>
        <v>0</v>
      </c>
      <c r="X79" s="103">
        <f>IF(X73=0,0,VLOOKUP(X73,FAC_TOTALS_APTA!$A$4:$BO$120,$L79,FALSE))</f>
        <v>0</v>
      </c>
      <c r="Y79" s="103">
        <f>IF(Y73=0,0,VLOOKUP(Y73,FAC_TOTALS_APTA!$A$4:$BO$120,$L79,FALSE))</f>
        <v>0</v>
      </c>
      <c r="Z79" s="103">
        <f>IF(Z73=0,0,VLOOKUP(Z73,FAC_TOTALS_APTA!$A$4:$BO$120,$L79,FALSE))</f>
        <v>0</v>
      </c>
      <c r="AA79" s="103">
        <f>IF(AA73=0,0,VLOOKUP(AA73,FAC_TOTALS_APTA!$A$4:$BO$120,$L79,FALSE))</f>
        <v>0</v>
      </c>
      <c r="AB79" s="103">
        <f>IF(AB73=0,0,VLOOKUP(AB73,FAC_TOTALS_APTA!$A$4:$BO$120,$L79,FALSE))</f>
        <v>0</v>
      </c>
      <c r="AC79" s="106" t="e">
        <f t="shared" si="21"/>
        <v>#N/A</v>
      </c>
      <c r="AD79" s="106" t="e">
        <f>AE79*G92</f>
        <v>#N/A</v>
      </c>
      <c r="AE79" s="107" t="e">
        <f>AC79/G90</f>
        <v>#N/A</v>
      </c>
    </row>
    <row r="80" spans="2:31" ht="15" x14ac:dyDescent="0.2">
      <c r="B80" s="90" t="s">
        <v>124</v>
      </c>
      <c r="C80" s="93"/>
      <c r="D80" s="168" t="s">
        <v>13</v>
      </c>
      <c r="E80" s="85">
        <v>7.3000000000000001E-3</v>
      </c>
      <c r="F80" s="92">
        <f>MATCH($D80,FAC_TOTALS_APTA!$A$2:$BO$2,)</f>
        <v>16</v>
      </c>
      <c r="G80" s="108" t="e">
        <f>VLOOKUP(G73,FAC_TOTALS_APTA!$A$4:$BO$120,$F80,FALSE)</f>
        <v>#N/A</v>
      </c>
      <c r="H80" s="108" t="e">
        <f>VLOOKUP(H73,FAC_TOTALS_APTA!$A$4:$BO$120,$F80,FALSE)</f>
        <v>#N/A</v>
      </c>
      <c r="I80" s="104" t="str">
        <f t="shared" si="18"/>
        <v>-</v>
      </c>
      <c r="J80" s="105" t="str">
        <f t="shared" si="19"/>
        <v/>
      </c>
      <c r="K80" s="105" t="str">
        <f t="shared" si="20"/>
        <v>TSD_POP_PCT_FAC</v>
      </c>
      <c r="L80" s="92">
        <f>MATCH($K80,FAC_TOTALS_APTA!$A$2:$BM$2,)</f>
        <v>35</v>
      </c>
      <c r="M80" s="103" t="e">
        <f>IF(M73=0,0,VLOOKUP(M73,FAC_TOTALS_APTA!$A$4:$BO$120,$L80,FALSE))</f>
        <v>#N/A</v>
      </c>
      <c r="N80" s="103" t="e">
        <f>IF(N73=0,0,VLOOKUP(N73,FAC_TOTALS_APTA!$A$4:$BO$120,$L80,FALSE))</f>
        <v>#N/A</v>
      </c>
      <c r="O80" s="103" t="e">
        <f>IF(O73=0,0,VLOOKUP(O73,FAC_TOTALS_APTA!$A$4:$BO$120,$L80,FALSE))</f>
        <v>#N/A</v>
      </c>
      <c r="P80" s="103" t="e">
        <f>IF(P73=0,0,VLOOKUP(P73,FAC_TOTALS_APTA!$A$4:$BO$120,$L80,FALSE))</f>
        <v>#N/A</v>
      </c>
      <c r="Q80" s="103" t="e">
        <f>IF(Q73=0,0,VLOOKUP(Q73,FAC_TOTALS_APTA!$A$4:$BO$120,$L80,FALSE))</f>
        <v>#N/A</v>
      </c>
      <c r="R80" s="103" t="e">
        <f>IF(R73=0,0,VLOOKUP(R73,FAC_TOTALS_APTA!$A$4:$BO$120,$L80,FALSE))</f>
        <v>#N/A</v>
      </c>
      <c r="S80" s="103">
        <f>IF(S73=0,0,VLOOKUP(S73,FAC_TOTALS_APTA!$A$4:$BO$120,$L80,FALSE))</f>
        <v>0</v>
      </c>
      <c r="T80" s="103">
        <f>IF(T73=0,0,VLOOKUP(T73,FAC_TOTALS_APTA!$A$4:$BO$120,$L80,FALSE))</f>
        <v>0</v>
      </c>
      <c r="U80" s="103">
        <f>IF(U73=0,0,VLOOKUP(U73,FAC_TOTALS_APTA!$A$4:$BO$120,$L80,FALSE))</f>
        <v>0</v>
      </c>
      <c r="V80" s="103">
        <f>IF(V73=0,0,VLOOKUP(V73,FAC_TOTALS_APTA!$A$4:$BO$120,$L80,FALSE))</f>
        <v>0</v>
      </c>
      <c r="W80" s="103">
        <f>IF(W73=0,0,VLOOKUP(W73,FAC_TOTALS_APTA!$A$4:$BO$120,$L80,FALSE))</f>
        <v>0</v>
      </c>
      <c r="X80" s="103">
        <f>IF(X73=0,0,VLOOKUP(X73,FAC_TOTALS_APTA!$A$4:$BO$120,$L80,FALSE))</f>
        <v>0</v>
      </c>
      <c r="Y80" s="103">
        <f>IF(Y73=0,0,VLOOKUP(Y73,FAC_TOTALS_APTA!$A$4:$BO$120,$L80,FALSE))</f>
        <v>0</v>
      </c>
      <c r="Z80" s="103">
        <f>IF(Z73=0,0,VLOOKUP(Z73,FAC_TOTALS_APTA!$A$4:$BO$120,$L80,FALSE))</f>
        <v>0</v>
      </c>
      <c r="AA80" s="103">
        <f>IF(AA73=0,0,VLOOKUP(AA73,FAC_TOTALS_APTA!$A$4:$BO$120,$L80,FALSE))</f>
        <v>0</v>
      </c>
      <c r="AB80" s="103">
        <f>IF(AB73=0,0,VLOOKUP(AB73,FAC_TOTALS_APTA!$A$4:$BO$120,$L80,FALSE))</f>
        <v>0</v>
      </c>
      <c r="AC80" s="106" t="e">
        <f t="shared" si="21"/>
        <v>#N/A</v>
      </c>
      <c r="AD80" s="106" t="e">
        <f>AE80*G92</f>
        <v>#N/A</v>
      </c>
      <c r="AE80" s="107" t="e">
        <f>AC80/G90</f>
        <v>#N/A</v>
      </c>
    </row>
    <row r="81" spans="2:34" ht="15" x14ac:dyDescent="0.2">
      <c r="B81" s="90" t="s">
        <v>119</v>
      </c>
      <c r="C81" s="93" t="s">
        <v>31</v>
      </c>
      <c r="D81" s="168" t="s">
        <v>21</v>
      </c>
      <c r="E81" s="85">
        <v>-0.25840000000000002</v>
      </c>
      <c r="F81" s="92">
        <f>MATCH($D81,FAC_TOTALS_APTA!$A$2:$BO$2,)</f>
        <v>17</v>
      </c>
      <c r="G81" s="103" t="e">
        <f>VLOOKUP(G73,FAC_TOTALS_APTA!$A$4:$BO$120,$F81,FALSE)</f>
        <v>#N/A</v>
      </c>
      <c r="H81" s="103" t="e">
        <f>VLOOKUP(H73,FAC_TOTALS_APTA!$A$4:$BO$120,$F81,FALSE)</f>
        <v>#N/A</v>
      </c>
      <c r="I81" s="104" t="str">
        <f t="shared" si="18"/>
        <v>-</v>
      </c>
      <c r="J81" s="105" t="str">
        <f t="shared" si="19"/>
        <v>_log</v>
      </c>
      <c r="K81" s="105" t="str">
        <f t="shared" si="20"/>
        <v>TOTAL_MED_INC_INDIV_2018_log_FAC</v>
      </c>
      <c r="L81" s="92">
        <f>MATCH($K81,FAC_TOTALS_APTA!$A$2:$BM$2,)</f>
        <v>37</v>
      </c>
      <c r="M81" s="103" t="e">
        <f>IF(M73=0,0,VLOOKUP(M73,FAC_TOTALS_APTA!$A$4:$BO$120,$L81,FALSE))</f>
        <v>#N/A</v>
      </c>
      <c r="N81" s="103" t="e">
        <f>IF(N73=0,0,VLOOKUP(N73,FAC_TOTALS_APTA!$A$4:$BO$120,$L81,FALSE))</f>
        <v>#N/A</v>
      </c>
      <c r="O81" s="103" t="e">
        <f>IF(O73=0,0,VLOOKUP(O73,FAC_TOTALS_APTA!$A$4:$BO$120,$L81,FALSE))</f>
        <v>#N/A</v>
      </c>
      <c r="P81" s="103" t="e">
        <f>IF(P73=0,0,VLOOKUP(P73,FAC_TOTALS_APTA!$A$4:$BO$120,$L81,FALSE))</f>
        <v>#N/A</v>
      </c>
      <c r="Q81" s="103" t="e">
        <f>IF(Q73=0,0,VLOOKUP(Q73,FAC_TOTALS_APTA!$A$4:$BO$120,$L81,FALSE))</f>
        <v>#N/A</v>
      </c>
      <c r="R81" s="103" t="e">
        <f>IF(R73=0,0,VLOOKUP(R73,FAC_TOTALS_APTA!$A$4:$BO$120,$L81,FALSE))</f>
        <v>#N/A</v>
      </c>
      <c r="S81" s="103">
        <f>IF(S73=0,0,VLOOKUP(S73,FAC_TOTALS_APTA!$A$4:$BO$120,$L81,FALSE))</f>
        <v>0</v>
      </c>
      <c r="T81" s="103">
        <f>IF(T73=0,0,VLOOKUP(T73,FAC_TOTALS_APTA!$A$4:$BO$120,$L81,FALSE))</f>
        <v>0</v>
      </c>
      <c r="U81" s="103">
        <f>IF(U73=0,0,VLOOKUP(U73,FAC_TOTALS_APTA!$A$4:$BO$120,$L81,FALSE))</f>
        <v>0</v>
      </c>
      <c r="V81" s="103">
        <f>IF(V73=0,0,VLOOKUP(V73,FAC_TOTALS_APTA!$A$4:$BO$120,$L81,FALSE))</f>
        <v>0</v>
      </c>
      <c r="W81" s="103">
        <f>IF(W73=0,0,VLOOKUP(W73,FAC_TOTALS_APTA!$A$4:$BO$120,$L81,FALSE))</f>
        <v>0</v>
      </c>
      <c r="X81" s="103">
        <f>IF(X73=0,0,VLOOKUP(X73,FAC_TOTALS_APTA!$A$4:$BO$120,$L81,FALSE))</f>
        <v>0</v>
      </c>
      <c r="Y81" s="103">
        <f>IF(Y73=0,0,VLOOKUP(Y73,FAC_TOTALS_APTA!$A$4:$BO$120,$L81,FALSE))</f>
        <v>0</v>
      </c>
      <c r="Z81" s="103">
        <f>IF(Z73=0,0,VLOOKUP(Z73,FAC_TOTALS_APTA!$A$4:$BO$120,$L81,FALSE))</f>
        <v>0</v>
      </c>
      <c r="AA81" s="103">
        <f>IF(AA73=0,0,VLOOKUP(AA73,FAC_TOTALS_APTA!$A$4:$BO$120,$L81,FALSE))</f>
        <v>0</v>
      </c>
      <c r="AB81" s="103">
        <f>IF(AB73=0,0,VLOOKUP(AB73,FAC_TOTALS_APTA!$A$4:$BO$120,$L81,FALSE))</f>
        <v>0</v>
      </c>
      <c r="AC81" s="106" t="e">
        <f t="shared" si="21"/>
        <v>#N/A</v>
      </c>
      <c r="AD81" s="106" t="e">
        <f>AE81*G92</f>
        <v>#N/A</v>
      </c>
      <c r="AE81" s="107" t="e">
        <f>AC81/G90</f>
        <v>#N/A</v>
      </c>
    </row>
    <row r="82" spans="2:34" ht="15" x14ac:dyDescent="0.2">
      <c r="B82" s="90" t="s">
        <v>120</v>
      </c>
      <c r="C82" s="93"/>
      <c r="D82" s="168" t="s">
        <v>73</v>
      </c>
      <c r="E82" s="85">
        <v>-1.38E-2</v>
      </c>
      <c r="F82" s="92">
        <f>MATCH($D82,FAC_TOTALS_APTA!$A$2:$BO$2,)</f>
        <v>18</v>
      </c>
      <c r="G82" s="109" t="e">
        <f>VLOOKUP(G73,FAC_TOTALS_APTA!$A$4:$BO$120,$F82,FALSE)</f>
        <v>#N/A</v>
      </c>
      <c r="H82" s="109" t="e">
        <f>VLOOKUP(H73,FAC_TOTALS_APTA!$A$4:$BO$120,$F82,FALSE)</f>
        <v>#N/A</v>
      </c>
      <c r="I82" s="104" t="str">
        <f t="shared" si="18"/>
        <v>-</v>
      </c>
      <c r="J82" s="105" t="str">
        <f t="shared" si="19"/>
        <v/>
      </c>
      <c r="K82" s="105" t="str">
        <f t="shared" si="20"/>
        <v>JTW_HOME_PCT_FAC</v>
      </c>
      <c r="L82" s="92">
        <f>MATCH($K82,FAC_TOTALS_APTA!$A$2:$BM$2,)</f>
        <v>39</v>
      </c>
      <c r="M82" s="103" t="e">
        <f>IF(M73=0,0,VLOOKUP(M73,FAC_TOTALS_APTA!$A$4:$BO$120,$L82,FALSE))</f>
        <v>#N/A</v>
      </c>
      <c r="N82" s="103" t="e">
        <f>IF(N73=0,0,VLOOKUP(N73,FAC_TOTALS_APTA!$A$4:$BO$120,$L82,FALSE))</f>
        <v>#N/A</v>
      </c>
      <c r="O82" s="103" t="e">
        <f>IF(O73=0,0,VLOOKUP(O73,FAC_TOTALS_APTA!$A$4:$BO$120,$L82,FALSE))</f>
        <v>#N/A</v>
      </c>
      <c r="P82" s="103" t="e">
        <f>IF(P73=0,0,VLOOKUP(P73,FAC_TOTALS_APTA!$A$4:$BO$120,$L82,FALSE))</f>
        <v>#N/A</v>
      </c>
      <c r="Q82" s="103" t="e">
        <f>IF(Q73=0,0,VLOOKUP(Q73,FAC_TOTALS_APTA!$A$4:$BO$120,$L82,FALSE))</f>
        <v>#N/A</v>
      </c>
      <c r="R82" s="103" t="e">
        <f>IF(R73=0,0,VLOOKUP(R73,FAC_TOTALS_APTA!$A$4:$BO$120,$L82,FALSE))</f>
        <v>#N/A</v>
      </c>
      <c r="S82" s="103">
        <f>IF(S73=0,0,VLOOKUP(S73,FAC_TOTALS_APTA!$A$4:$BO$120,$L82,FALSE))</f>
        <v>0</v>
      </c>
      <c r="T82" s="103">
        <f>IF(T73=0,0,VLOOKUP(T73,FAC_TOTALS_APTA!$A$4:$BO$120,$L82,FALSE))</f>
        <v>0</v>
      </c>
      <c r="U82" s="103">
        <f>IF(U73=0,0,VLOOKUP(U73,FAC_TOTALS_APTA!$A$4:$BO$120,$L82,FALSE))</f>
        <v>0</v>
      </c>
      <c r="V82" s="103">
        <f>IF(V73=0,0,VLOOKUP(V73,FAC_TOTALS_APTA!$A$4:$BO$120,$L82,FALSE))</f>
        <v>0</v>
      </c>
      <c r="W82" s="103">
        <f>IF(W73=0,0,VLOOKUP(W73,FAC_TOTALS_APTA!$A$4:$BO$120,$L82,FALSE))</f>
        <v>0</v>
      </c>
      <c r="X82" s="103">
        <f>IF(X73=0,0,VLOOKUP(X73,FAC_TOTALS_APTA!$A$4:$BO$120,$L82,FALSE))</f>
        <v>0</v>
      </c>
      <c r="Y82" s="103">
        <f>IF(Y73=0,0,VLOOKUP(Y73,FAC_TOTALS_APTA!$A$4:$BO$120,$L82,FALSE))</f>
        <v>0</v>
      </c>
      <c r="Z82" s="103">
        <f>IF(Z73=0,0,VLOOKUP(Z73,FAC_TOTALS_APTA!$A$4:$BO$120,$L82,FALSE))</f>
        <v>0</v>
      </c>
      <c r="AA82" s="103">
        <f>IF(AA73=0,0,VLOOKUP(AA73,FAC_TOTALS_APTA!$A$4:$BO$120,$L82,FALSE))</f>
        <v>0</v>
      </c>
      <c r="AB82" s="103">
        <f>IF(AB73=0,0,VLOOKUP(AB73,FAC_TOTALS_APTA!$A$4:$BO$120,$L82,FALSE))</f>
        <v>0</v>
      </c>
      <c r="AC82" s="106" t="e">
        <f t="shared" si="21"/>
        <v>#N/A</v>
      </c>
      <c r="AD82" s="106" t="e">
        <f>AE82*G92</f>
        <v>#N/A</v>
      </c>
      <c r="AE82" s="107" t="e">
        <f>AC82/G90</f>
        <v>#N/A</v>
      </c>
    </row>
    <row r="83" spans="2:34" ht="15" x14ac:dyDescent="0.2">
      <c r="B83" s="90" t="s">
        <v>121</v>
      </c>
      <c r="C83" s="93"/>
      <c r="D83" s="168" t="s">
        <v>74</v>
      </c>
      <c r="E83" s="85">
        <v>-0.17100000000000001</v>
      </c>
      <c r="F83" s="92">
        <f>MATCH($D83,FAC_TOTALS_APTA!$A$2:$BO$2,)</f>
        <v>19</v>
      </c>
      <c r="G83" s="109" t="e">
        <f>VLOOKUP(G73,FAC_TOTALS_APTA!$A$4:$BO$120,$F83,FALSE)</f>
        <v>#N/A</v>
      </c>
      <c r="H83" s="109" t="e">
        <f>VLOOKUP(H73,FAC_TOTALS_APTA!$A$4:$BO$120,$F83,FALSE)</f>
        <v>#N/A</v>
      </c>
      <c r="I83" s="104" t="str">
        <f t="shared" si="18"/>
        <v>-</v>
      </c>
      <c r="J83" s="105" t="str">
        <f t="shared" si="19"/>
        <v/>
      </c>
      <c r="K83" s="105" t="str">
        <f t="shared" si="20"/>
        <v>YEARS_SINCE_TNC_BUS_FAC</v>
      </c>
      <c r="L83" s="92">
        <f>MATCH($K83,FAC_TOTALS_APTA!$A$2:$BM$2,)</f>
        <v>41</v>
      </c>
      <c r="M83" s="103" t="e">
        <f>IF(M73=0,0,VLOOKUP(M73,FAC_TOTALS_APTA!$A$4:$BO$120,$L83,FALSE))</f>
        <v>#N/A</v>
      </c>
      <c r="N83" s="103" t="e">
        <f>IF(N73=0,0,VLOOKUP(N73,FAC_TOTALS_APTA!$A$4:$BO$120,$L83,FALSE))</f>
        <v>#N/A</v>
      </c>
      <c r="O83" s="103" t="e">
        <f>IF(O73=0,0,VLOOKUP(O73,FAC_TOTALS_APTA!$A$4:$BO$120,$L83,FALSE))</f>
        <v>#N/A</v>
      </c>
      <c r="P83" s="103" t="e">
        <f>IF(P73=0,0,VLOOKUP(P73,FAC_TOTALS_APTA!$A$4:$BO$120,$L83,FALSE))</f>
        <v>#N/A</v>
      </c>
      <c r="Q83" s="103" t="e">
        <f>IF(Q73=0,0,VLOOKUP(Q73,FAC_TOTALS_APTA!$A$4:$BO$120,$L83,FALSE))</f>
        <v>#N/A</v>
      </c>
      <c r="R83" s="103" t="e">
        <f>IF(R73=0,0,VLOOKUP(R73,FAC_TOTALS_APTA!$A$4:$BO$120,$L83,FALSE))</f>
        <v>#N/A</v>
      </c>
      <c r="S83" s="103">
        <f>IF(S73=0,0,VLOOKUP(S73,FAC_TOTALS_APTA!$A$4:$BO$120,$L83,FALSE))</f>
        <v>0</v>
      </c>
      <c r="T83" s="103">
        <f>IF(T73=0,0,VLOOKUP(T73,FAC_TOTALS_APTA!$A$4:$BO$120,$L83,FALSE))</f>
        <v>0</v>
      </c>
      <c r="U83" s="103">
        <f>IF(U73=0,0,VLOOKUP(U73,FAC_TOTALS_APTA!$A$4:$BO$120,$L83,FALSE))</f>
        <v>0</v>
      </c>
      <c r="V83" s="103">
        <f>IF(V73=0,0,VLOOKUP(V73,FAC_TOTALS_APTA!$A$4:$BO$120,$L83,FALSE))</f>
        <v>0</v>
      </c>
      <c r="W83" s="103">
        <f>IF(W73=0,0,VLOOKUP(W73,FAC_TOTALS_APTA!$A$4:$BO$120,$L83,FALSE))</f>
        <v>0</v>
      </c>
      <c r="X83" s="103">
        <f>IF(X73=0,0,VLOOKUP(X73,FAC_TOTALS_APTA!$A$4:$BO$120,$L83,FALSE))</f>
        <v>0</v>
      </c>
      <c r="Y83" s="103">
        <f>IF(Y73=0,0,VLOOKUP(Y73,FAC_TOTALS_APTA!$A$4:$BO$120,$L83,FALSE))</f>
        <v>0</v>
      </c>
      <c r="Z83" s="103">
        <f>IF(Z73=0,0,VLOOKUP(Z73,FAC_TOTALS_APTA!$A$4:$BO$120,$L83,FALSE))</f>
        <v>0</v>
      </c>
      <c r="AA83" s="103">
        <f>IF(AA73=0,0,VLOOKUP(AA73,FAC_TOTALS_APTA!$A$4:$BO$120,$L83,FALSE))</f>
        <v>0</v>
      </c>
      <c r="AB83" s="103">
        <f>IF(AB73=0,0,VLOOKUP(AB73,FAC_TOTALS_APTA!$A$4:$BO$120,$L83,FALSE))</f>
        <v>0</v>
      </c>
      <c r="AC83" s="106" t="e">
        <f t="shared" si="21"/>
        <v>#N/A</v>
      </c>
      <c r="AD83" s="106" t="e">
        <f>AE83*G92</f>
        <v>#N/A</v>
      </c>
      <c r="AE83" s="107" t="e">
        <f>AC83/G90</f>
        <v>#N/A</v>
      </c>
    </row>
    <row r="84" spans="2:34" ht="15.75" customHeight="1" x14ac:dyDescent="0.2">
      <c r="B84" s="90" t="s">
        <v>121</v>
      </c>
      <c r="C84" s="93"/>
      <c r="D84" s="168" t="s">
        <v>75</v>
      </c>
      <c r="E84" s="85">
        <v>-9.9000000000000008E-3</v>
      </c>
      <c r="F84" s="92">
        <f>MATCH($D84,FAC_TOTALS_APTA!$A$2:$BO$2,)</f>
        <v>20</v>
      </c>
      <c r="G84" s="109" t="e">
        <f>VLOOKUP(G73,FAC_TOTALS_APTA!$A$4:$BO$120,$F84,FALSE)</f>
        <v>#N/A</v>
      </c>
      <c r="H84" s="109" t="e">
        <f>VLOOKUP(H73,FAC_TOTALS_APTA!$A$4:$BO$120,$F84,FALSE)</f>
        <v>#N/A</v>
      </c>
      <c r="I84" s="104" t="str">
        <f t="shared" si="18"/>
        <v>-</v>
      </c>
      <c r="J84" s="105" t="str">
        <f t="shared" si="19"/>
        <v/>
      </c>
      <c r="K84" s="105" t="str">
        <f t="shared" si="20"/>
        <v>YEARS_SINCE_TNC_RAIL_FAC</v>
      </c>
      <c r="L84" s="92">
        <f>MATCH($K84,FAC_TOTALS_APTA!$A$2:$BM$2,)</f>
        <v>43</v>
      </c>
      <c r="M84" s="103" t="e">
        <f>IF(M73=0,0,VLOOKUP(M73,FAC_TOTALS_APTA!$A$4:$BO$120,$L84,FALSE))</f>
        <v>#N/A</v>
      </c>
      <c r="N84" s="103" t="e">
        <f>IF(N73=0,0,VLOOKUP(N73,FAC_TOTALS_APTA!$A$4:$BO$120,$L84,FALSE))</f>
        <v>#N/A</v>
      </c>
      <c r="O84" s="103" t="e">
        <f>IF(O73=0,0,VLOOKUP(O73,FAC_TOTALS_APTA!$A$4:$BO$120,$L84,FALSE))</f>
        <v>#N/A</v>
      </c>
      <c r="P84" s="103" t="e">
        <f>IF(P73=0,0,VLOOKUP(P73,FAC_TOTALS_APTA!$A$4:$BO$120,$L84,FALSE))</f>
        <v>#N/A</v>
      </c>
      <c r="Q84" s="103" t="e">
        <f>IF(Q73=0,0,VLOOKUP(Q73,FAC_TOTALS_APTA!$A$4:$BO$120,$L84,FALSE))</f>
        <v>#N/A</v>
      </c>
      <c r="R84" s="103" t="e">
        <f>IF(R73=0,0,VLOOKUP(R73,FAC_TOTALS_APTA!$A$4:$BO$120,$L84,FALSE))</f>
        <v>#N/A</v>
      </c>
      <c r="S84" s="103">
        <f>IF(S73=0,0,VLOOKUP(S73,FAC_TOTALS_APTA!$A$4:$BO$120,$L84,FALSE))</f>
        <v>0</v>
      </c>
      <c r="T84" s="103">
        <f>IF(T73=0,0,VLOOKUP(T73,FAC_TOTALS_APTA!$A$4:$BO$120,$L84,FALSE))</f>
        <v>0</v>
      </c>
      <c r="U84" s="103">
        <f>IF(U73=0,0,VLOOKUP(U73,FAC_TOTALS_APTA!$A$4:$BO$120,$L84,FALSE))</f>
        <v>0</v>
      </c>
      <c r="V84" s="103">
        <f>IF(V73=0,0,VLOOKUP(V73,FAC_TOTALS_APTA!$A$4:$BO$120,$L84,FALSE))</f>
        <v>0</v>
      </c>
      <c r="W84" s="103">
        <f>IF(W73=0,0,VLOOKUP(W73,FAC_TOTALS_APTA!$A$4:$BO$120,$L84,FALSE))</f>
        <v>0</v>
      </c>
      <c r="X84" s="103">
        <f>IF(X73=0,0,VLOOKUP(X73,FAC_TOTALS_APTA!$A$4:$BO$120,$L84,FALSE))</f>
        <v>0</v>
      </c>
      <c r="Y84" s="103">
        <f>IF(Y73=0,0,VLOOKUP(Y73,FAC_TOTALS_APTA!$A$4:$BO$120,$L84,FALSE))</f>
        <v>0</v>
      </c>
      <c r="Z84" s="103">
        <f>IF(Z73=0,0,VLOOKUP(Z73,FAC_TOTALS_APTA!$A$4:$BO$120,$L84,FALSE))</f>
        <v>0</v>
      </c>
      <c r="AA84" s="103">
        <f>IF(AA73=0,0,VLOOKUP(AA73,FAC_TOTALS_APTA!$A$4:$BO$120,$L84,FALSE))</f>
        <v>0</v>
      </c>
      <c r="AB84" s="103">
        <f>IF(AB73=0,0,VLOOKUP(AB73,FAC_TOTALS_APTA!$A$4:$BO$120,$L84,FALSE))</f>
        <v>0</v>
      </c>
      <c r="AC84" s="106" t="e">
        <f t="shared" si="21"/>
        <v>#N/A</v>
      </c>
      <c r="AD84" s="106" t="e">
        <f>AE84*G92</f>
        <v>#N/A</v>
      </c>
      <c r="AE84" s="107" t="e">
        <f>AC84/G90</f>
        <v>#N/A</v>
      </c>
    </row>
    <row r="85" spans="2:34" ht="15" x14ac:dyDescent="0.2">
      <c r="B85" s="90" t="s">
        <v>122</v>
      </c>
      <c r="C85" s="93"/>
      <c r="D85" s="168" t="s">
        <v>109</v>
      </c>
      <c r="E85" s="85">
        <v>2.1659999999999999E-5</v>
      </c>
      <c r="F85" s="92">
        <f>MATCH($D85,FAC_TOTALS_APTA!$A$2:$BO$2,)</f>
        <v>21</v>
      </c>
      <c r="G85" s="109" t="e">
        <f>VLOOKUP(G73,FAC_TOTALS_APTA!$A$4:$BO$120,$F85,FALSE)</f>
        <v>#N/A</v>
      </c>
      <c r="H85" s="109" t="e">
        <f>VLOOKUP(H73,FAC_TOTALS_APTA!$A$4:$BO$120,$F85,FALSE)</f>
        <v>#N/A</v>
      </c>
      <c r="I85" s="104" t="str">
        <f t="shared" si="18"/>
        <v>-</v>
      </c>
      <c r="J85" s="105" t="str">
        <f t="shared" si="19"/>
        <v/>
      </c>
      <c r="K85" s="105" t="str">
        <f t="shared" si="20"/>
        <v>BIKE_SHARE_FAC</v>
      </c>
      <c r="L85" s="92">
        <f>MATCH($K85,FAC_TOTALS_APTA!$A$2:$BM$2,)</f>
        <v>45</v>
      </c>
      <c r="M85" s="103" t="e">
        <f>IF(M73=0,0,VLOOKUP(M73,FAC_TOTALS_APTA!$A$4:$BO$120,$L85,FALSE))</f>
        <v>#N/A</v>
      </c>
      <c r="N85" s="103" t="e">
        <f>IF(N73=0,0,VLOOKUP(N73,FAC_TOTALS_APTA!$A$4:$BO$120,$L85,FALSE))</f>
        <v>#N/A</v>
      </c>
      <c r="O85" s="103" t="e">
        <f>IF(O73=0,0,VLOOKUP(O73,FAC_TOTALS_APTA!$A$4:$BO$120,$L85,FALSE))</f>
        <v>#N/A</v>
      </c>
      <c r="P85" s="103" t="e">
        <f>IF(P73=0,0,VLOOKUP(P73,FAC_TOTALS_APTA!$A$4:$BO$120,$L85,FALSE))</f>
        <v>#N/A</v>
      </c>
      <c r="Q85" s="103" t="e">
        <f>IF(Q73=0,0,VLOOKUP(Q73,FAC_TOTALS_APTA!$A$4:$BO$120,$L85,FALSE))</f>
        <v>#N/A</v>
      </c>
      <c r="R85" s="103" t="e">
        <f>IF(R73=0,0,VLOOKUP(R73,FAC_TOTALS_APTA!$A$4:$BO$120,$L85,FALSE))</f>
        <v>#N/A</v>
      </c>
      <c r="S85" s="103">
        <f>IF(S73=0,0,VLOOKUP(S73,FAC_TOTALS_APTA!$A$4:$BO$120,$L85,FALSE))</f>
        <v>0</v>
      </c>
      <c r="T85" s="103">
        <f>IF(T73=0,0,VLOOKUP(T73,FAC_TOTALS_APTA!$A$4:$BO$120,$L85,FALSE))</f>
        <v>0</v>
      </c>
      <c r="U85" s="103">
        <f>IF(U73=0,0,VLOOKUP(U73,FAC_TOTALS_APTA!$A$4:$BO$120,$L85,FALSE))</f>
        <v>0</v>
      </c>
      <c r="V85" s="103">
        <f>IF(V73=0,0,VLOOKUP(V73,FAC_TOTALS_APTA!$A$4:$BO$120,$L85,FALSE))</f>
        <v>0</v>
      </c>
      <c r="W85" s="103">
        <f>IF(W73=0,0,VLOOKUP(W73,FAC_TOTALS_APTA!$A$4:$BO$120,$L85,FALSE))</f>
        <v>0</v>
      </c>
      <c r="X85" s="103">
        <f>IF(X73=0,0,VLOOKUP(X73,FAC_TOTALS_APTA!$A$4:$BO$120,$L85,FALSE))</f>
        <v>0</v>
      </c>
      <c r="Y85" s="103">
        <f>IF(Y73=0,0,VLOOKUP(Y73,FAC_TOTALS_APTA!$A$4:$BO$120,$L85,FALSE))</f>
        <v>0</v>
      </c>
      <c r="Z85" s="103">
        <f>IF(Z73=0,0,VLOOKUP(Z73,FAC_TOTALS_APTA!$A$4:$BO$120,$L85,FALSE))</f>
        <v>0</v>
      </c>
      <c r="AA85" s="103">
        <f>IF(AA73=0,0,VLOOKUP(AA73,FAC_TOTALS_APTA!$A$4:$BO$120,$L85,FALSE))</f>
        <v>0</v>
      </c>
      <c r="AB85" s="103">
        <f>IF(AB73=0,0,VLOOKUP(AB73,FAC_TOTALS_APTA!$A$4:$BO$120,$L85,FALSE))</f>
        <v>0</v>
      </c>
      <c r="AC85" s="106" t="e">
        <f t="shared" si="21"/>
        <v>#N/A</v>
      </c>
      <c r="AD85" s="106" t="e">
        <f>AE85*G92</f>
        <v>#N/A</v>
      </c>
      <c r="AE85" s="107" t="e">
        <f>AC85/G90</f>
        <v>#N/A</v>
      </c>
      <c r="AH85" s="81"/>
    </row>
    <row r="86" spans="2:34" ht="15" x14ac:dyDescent="0.2">
      <c r="B86" s="100" t="s">
        <v>123</v>
      </c>
      <c r="C86" s="101"/>
      <c r="D86" s="170" t="s">
        <v>110</v>
      </c>
      <c r="E86" s="86">
        <v>-3.6900000000000002E-2</v>
      </c>
      <c r="F86" s="102">
        <f>MATCH($D86,FAC_TOTALS_APTA!$A$2:$BO$2,)</f>
        <v>22</v>
      </c>
      <c r="G86" s="110" t="e">
        <f>VLOOKUP(G73,FAC_TOTALS_APTA!$A$4:$BO$120,$F86,FALSE)</f>
        <v>#N/A</v>
      </c>
      <c r="H86" s="110" t="e">
        <f>VLOOKUP(H73,FAC_TOTALS_APTA!$A$4:$BO$120,$F86,FALSE)</f>
        <v>#N/A</v>
      </c>
      <c r="I86" s="111" t="str">
        <f t="shared" si="18"/>
        <v>-</v>
      </c>
      <c r="J86" s="112" t="str">
        <f t="shared" si="19"/>
        <v/>
      </c>
      <c r="K86" s="112" t="str">
        <f t="shared" si="20"/>
        <v>scooter_flag_FAC</v>
      </c>
      <c r="L86" s="102">
        <f>MATCH($K86,FAC_TOTALS_APTA!$A$2:$BM$2,)</f>
        <v>47</v>
      </c>
      <c r="M86" s="113" t="e">
        <f>IF(M73=0,0,VLOOKUP(M73,FAC_TOTALS_APTA!$A$4:$BO$120,$L86,FALSE))</f>
        <v>#N/A</v>
      </c>
      <c r="N86" s="113" t="e">
        <f>IF(N73=0,0,VLOOKUP(N73,FAC_TOTALS_APTA!$A$4:$BO$120,$L86,FALSE))</f>
        <v>#N/A</v>
      </c>
      <c r="O86" s="113" t="e">
        <f>IF(O73=0,0,VLOOKUP(O73,FAC_TOTALS_APTA!$A$4:$BO$120,$L86,FALSE))</f>
        <v>#N/A</v>
      </c>
      <c r="P86" s="113" t="e">
        <f>IF(P73=0,0,VLOOKUP(P73,FAC_TOTALS_APTA!$A$4:$BO$120,$L86,FALSE))</f>
        <v>#N/A</v>
      </c>
      <c r="Q86" s="113" t="e">
        <f>IF(Q73=0,0,VLOOKUP(Q73,FAC_TOTALS_APTA!$A$4:$BO$120,$L86,FALSE))</f>
        <v>#N/A</v>
      </c>
      <c r="R86" s="113" t="e">
        <f>IF(R73=0,0,VLOOKUP(R73,FAC_TOTALS_APTA!$A$4:$BO$120,$L86,FALSE))</f>
        <v>#N/A</v>
      </c>
      <c r="S86" s="113">
        <f>IF(S73=0,0,VLOOKUP(S73,FAC_TOTALS_APTA!$A$4:$BO$120,$L86,FALSE))</f>
        <v>0</v>
      </c>
      <c r="T86" s="113">
        <f>IF(T73=0,0,VLOOKUP(T73,FAC_TOTALS_APTA!$A$4:$BO$120,$L86,FALSE))</f>
        <v>0</v>
      </c>
      <c r="U86" s="113">
        <f>IF(U73=0,0,VLOOKUP(U73,FAC_TOTALS_APTA!$A$4:$BO$120,$L86,FALSE))</f>
        <v>0</v>
      </c>
      <c r="V86" s="113">
        <f>IF(V73=0,0,VLOOKUP(V73,FAC_TOTALS_APTA!$A$4:$BO$120,$L86,FALSE))</f>
        <v>0</v>
      </c>
      <c r="W86" s="113">
        <f>IF(W73=0,0,VLOOKUP(W73,FAC_TOTALS_APTA!$A$4:$BO$120,$L86,FALSE))</f>
        <v>0</v>
      </c>
      <c r="X86" s="113">
        <f>IF(X73=0,0,VLOOKUP(X73,FAC_TOTALS_APTA!$A$4:$BO$120,$L86,FALSE))</f>
        <v>0</v>
      </c>
      <c r="Y86" s="113">
        <f>IF(Y73=0,0,VLOOKUP(Y73,FAC_TOTALS_APTA!$A$4:$BO$120,$L86,FALSE))</f>
        <v>0</v>
      </c>
      <c r="Z86" s="113">
        <f>IF(Z73=0,0,VLOOKUP(Z73,FAC_TOTALS_APTA!$A$4:$BO$120,$L86,FALSE))</f>
        <v>0</v>
      </c>
      <c r="AA86" s="113">
        <f>IF(AA73=0,0,VLOOKUP(AA73,FAC_TOTALS_APTA!$A$4:$BO$120,$L86,FALSE))</f>
        <v>0</v>
      </c>
      <c r="AB86" s="113">
        <f>IF(AB73=0,0,VLOOKUP(AB73,FAC_TOTALS_APTA!$A$4:$BO$120,$L86,FALSE))</f>
        <v>0</v>
      </c>
      <c r="AC86" s="114" t="e">
        <f t="shared" si="21"/>
        <v>#N/A</v>
      </c>
      <c r="AD86" s="114" t="e">
        <f>AE86*G92</f>
        <v>#N/A</v>
      </c>
      <c r="AE86" s="115" t="e">
        <f>AC86/G90</f>
        <v>#N/A</v>
      </c>
    </row>
    <row r="87" spans="2:34" ht="15" x14ac:dyDescent="0.2">
      <c r="B87" s="116" t="s">
        <v>131</v>
      </c>
      <c r="C87" s="117"/>
      <c r="D87" s="116" t="s">
        <v>118</v>
      </c>
      <c r="E87" s="118"/>
      <c r="F87" s="119"/>
      <c r="G87" s="120"/>
      <c r="H87" s="120"/>
      <c r="I87" s="121"/>
      <c r="J87" s="122"/>
      <c r="K87" s="122" t="str">
        <f t="shared" ref="K87" si="22">CONCATENATE(D87,J87,"_FAC")</f>
        <v>New_Reporter_FAC</v>
      </c>
      <c r="L87" s="119">
        <f>MATCH($K87,FAC_TOTALS_APTA!$A$2:$BM$2,)</f>
        <v>58</v>
      </c>
      <c r="M87" s="120" t="e">
        <f>IF(M73=0,0,VLOOKUP(M73,FAC_TOTALS_APTA!$A$4:$BO$120,$L87,FALSE))</f>
        <v>#N/A</v>
      </c>
      <c r="N87" s="120" t="e">
        <f>IF(N73=0,0,VLOOKUP(N73,FAC_TOTALS_APTA!$A$4:$BO$120,$L87,FALSE))</f>
        <v>#N/A</v>
      </c>
      <c r="O87" s="120" t="e">
        <f>IF(O73=0,0,VLOOKUP(O73,FAC_TOTALS_APTA!$A$4:$BO$120,$L87,FALSE))</f>
        <v>#N/A</v>
      </c>
      <c r="P87" s="120" t="e">
        <f>IF(P73=0,0,VLOOKUP(P73,FAC_TOTALS_APTA!$A$4:$BO$120,$L87,FALSE))</f>
        <v>#N/A</v>
      </c>
      <c r="Q87" s="120" t="e">
        <f>IF(Q73=0,0,VLOOKUP(Q73,FAC_TOTALS_APTA!$A$4:$BO$120,$L87,FALSE))</f>
        <v>#N/A</v>
      </c>
      <c r="R87" s="120" t="e">
        <f>IF(R73=0,0,VLOOKUP(R73,FAC_TOTALS_APTA!$A$4:$BO$120,$L87,FALSE))</f>
        <v>#N/A</v>
      </c>
      <c r="S87" s="120">
        <f>IF(S73=0,0,VLOOKUP(S73,FAC_TOTALS_APTA!$A$4:$BO$120,$L87,FALSE))</f>
        <v>0</v>
      </c>
      <c r="T87" s="120">
        <f>IF(T73=0,0,VLOOKUP(T73,FAC_TOTALS_APTA!$A$4:$BO$120,$L87,FALSE))</f>
        <v>0</v>
      </c>
      <c r="U87" s="120">
        <f>IF(U73=0,0,VLOOKUP(U73,FAC_TOTALS_APTA!$A$4:$BO$120,$L87,FALSE))</f>
        <v>0</v>
      </c>
      <c r="V87" s="120">
        <f>IF(V73=0,0,VLOOKUP(V73,FAC_TOTALS_APTA!$A$4:$BO$120,$L87,FALSE))</f>
        <v>0</v>
      </c>
      <c r="W87" s="120">
        <f>IF(W73=0,0,VLOOKUP(W73,FAC_TOTALS_APTA!$A$4:$BO$120,$L87,FALSE))</f>
        <v>0</v>
      </c>
      <c r="X87" s="120">
        <f>IF(X73=0,0,VLOOKUP(X73,FAC_TOTALS_APTA!$A$4:$BO$120,$L87,FALSE))</f>
        <v>0</v>
      </c>
      <c r="Y87" s="120">
        <f>IF(Y73=0,0,VLOOKUP(Y73,FAC_TOTALS_APTA!$A$4:$BO$120,$L87,FALSE))</f>
        <v>0</v>
      </c>
      <c r="Z87" s="120">
        <f>IF(Z73=0,0,VLOOKUP(Z73,FAC_TOTALS_APTA!$A$4:$BO$120,$L87,FALSE))</f>
        <v>0</v>
      </c>
      <c r="AA87" s="120">
        <f>IF(AA73=0,0,VLOOKUP(AA73,FAC_TOTALS_APTA!$A$4:$BO$120,$L87,FALSE))</f>
        <v>0</v>
      </c>
      <c r="AB87" s="120">
        <f>IF(AB73=0,0,VLOOKUP(AB73,FAC_TOTALS_APTA!$A$4:$BO$120,$L87,FALSE))</f>
        <v>0</v>
      </c>
      <c r="AC87" s="123" t="e">
        <f>SUM(M87:AB87)</f>
        <v>#N/A</v>
      </c>
      <c r="AD87" s="123" t="e">
        <f>AC87</f>
        <v>#N/A</v>
      </c>
      <c r="AE87" s="124" t="e">
        <f>AC87/G92</f>
        <v>#N/A</v>
      </c>
    </row>
    <row r="88" spans="2:34" ht="15.75" hidden="1" customHeight="1" x14ac:dyDescent="0.2">
      <c r="B88" s="90"/>
      <c r="C88" s="92"/>
      <c r="D88" s="92"/>
      <c r="E88" s="92"/>
      <c r="F88" s="92"/>
      <c r="G88" s="92"/>
      <c r="H88" s="92"/>
      <c r="I88" s="125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106"/>
      <c r="AE88" s="92"/>
    </row>
    <row r="89" spans="2:34" ht="15" x14ac:dyDescent="0.2">
      <c r="B89" s="90" t="s">
        <v>67</v>
      </c>
      <c r="C89" s="93"/>
      <c r="D89" s="92"/>
      <c r="E89" s="126"/>
      <c r="F89" s="92"/>
      <c r="G89" s="103"/>
      <c r="H89" s="103"/>
      <c r="I89" s="104"/>
      <c r="J89" s="105"/>
      <c r="K89" s="112"/>
      <c r="L89" s="102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6" t="e">
        <f>SUM(AC75:AC87)</f>
        <v>#N/A</v>
      </c>
      <c r="AD89" s="106" t="e">
        <f>SUM(AD75:AD87)</f>
        <v>#N/A</v>
      </c>
      <c r="AE89" s="107" t="e">
        <f>AC89/G92</f>
        <v>#N/A</v>
      </c>
    </row>
    <row r="90" spans="2:34" ht="15.75" hidden="1" customHeight="1" x14ac:dyDescent="0.2">
      <c r="B90" s="127" t="s">
        <v>34</v>
      </c>
      <c r="C90" s="128"/>
      <c r="D90" s="129" t="s">
        <v>7</v>
      </c>
      <c r="E90" s="130"/>
      <c r="F90" s="129">
        <f>MATCH($D90,FAC_TOTALS_APTA!$A$2:$BM$2,)</f>
        <v>9</v>
      </c>
      <c r="G90" s="131" t="e">
        <f>VLOOKUP(G73,FAC_TOTALS_APTA!$A$4:$BO$120,$F90,FALSE)</f>
        <v>#N/A</v>
      </c>
      <c r="H90" s="131" t="e">
        <f>VLOOKUP(H73,FAC_TOTALS_APTA!$A$4:$BM$120,$F90,FALSE)</f>
        <v>#N/A</v>
      </c>
      <c r="I90" s="132" t="e">
        <f t="shared" ref="I90" si="23">H90/G90-1</f>
        <v>#N/A</v>
      </c>
      <c r="J90" s="133"/>
      <c r="K90" s="112"/>
      <c r="L90" s="102"/>
      <c r="M90" s="134" t="e">
        <f t="shared" ref="M90:AB90" si="24">SUM(M75:M80)</f>
        <v>#N/A</v>
      </c>
      <c r="N90" s="134" t="e">
        <f t="shared" si="24"/>
        <v>#N/A</v>
      </c>
      <c r="O90" s="134" t="e">
        <f t="shared" si="24"/>
        <v>#N/A</v>
      </c>
      <c r="P90" s="134" t="e">
        <f t="shared" si="24"/>
        <v>#N/A</v>
      </c>
      <c r="Q90" s="134" t="e">
        <f t="shared" si="24"/>
        <v>#N/A</v>
      </c>
      <c r="R90" s="134" t="e">
        <f t="shared" si="24"/>
        <v>#N/A</v>
      </c>
      <c r="S90" s="134">
        <f t="shared" si="24"/>
        <v>0</v>
      </c>
      <c r="T90" s="134">
        <f t="shared" si="24"/>
        <v>0</v>
      </c>
      <c r="U90" s="134">
        <f t="shared" si="24"/>
        <v>0</v>
      </c>
      <c r="V90" s="134">
        <f t="shared" si="24"/>
        <v>0</v>
      </c>
      <c r="W90" s="134">
        <f t="shared" si="24"/>
        <v>0</v>
      </c>
      <c r="X90" s="134">
        <f t="shared" si="24"/>
        <v>0</v>
      </c>
      <c r="Y90" s="134">
        <f t="shared" si="24"/>
        <v>0</v>
      </c>
      <c r="Z90" s="134">
        <f t="shared" si="24"/>
        <v>0</v>
      </c>
      <c r="AA90" s="134">
        <f t="shared" si="24"/>
        <v>0</v>
      </c>
      <c r="AB90" s="134">
        <f t="shared" si="24"/>
        <v>0</v>
      </c>
      <c r="AC90" s="135"/>
      <c r="AD90" s="135"/>
      <c r="AE90" s="136"/>
    </row>
    <row r="91" spans="2:34" ht="16" thickBot="1" x14ac:dyDescent="0.25">
      <c r="B91" s="100" t="s">
        <v>71</v>
      </c>
      <c r="C91" s="101"/>
      <c r="D91" s="102"/>
      <c r="E91" s="137"/>
      <c r="F91" s="102"/>
      <c r="G91" s="113"/>
      <c r="H91" s="113"/>
      <c r="I91" s="111"/>
      <c r="J91" s="112"/>
      <c r="K91" s="112"/>
      <c r="L91" s="102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14" t="e">
        <f>AC92-AC89</f>
        <v>#N/A</v>
      </c>
      <c r="AD91" s="114"/>
      <c r="AE91" s="115" t="e">
        <f>AE92-AE89</f>
        <v>#N/A</v>
      </c>
    </row>
    <row r="92" spans="2:34" ht="16" hidden="1" thickBot="1" x14ac:dyDescent="0.25">
      <c r="B92" s="139" t="s">
        <v>127</v>
      </c>
      <c r="C92" s="98"/>
      <c r="D92" s="98" t="s">
        <v>5</v>
      </c>
      <c r="E92" s="98"/>
      <c r="F92" s="98">
        <f>MATCH($D92,FAC_TOTALS_APTA!$A$2:$BM$2,)</f>
        <v>7</v>
      </c>
      <c r="G92" s="140" t="e">
        <f>VLOOKUP(G73,FAC_TOTALS_APTA!$A$4:$BM$120,$F92,FALSE)</f>
        <v>#N/A</v>
      </c>
      <c r="H92" s="140" t="e">
        <f>VLOOKUP(H73,FAC_TOTALS_APTA!$A$4:$BM$120,$F92,FALSE)</f>
        <v>#N/A</v>
      </c>
      <c r="I92" s="141" t="e">
        <f t="shared" ref="I92" si="25">H92/G92-1</f>
        <v>#N/A</v>
      </c>
      <c r="J92" s="142"/>
      <c r="K92" s="142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143" t="e">
        <f>H92-G92</f>
        <v>#N/A</v>
      </c>
      <c r="AD92" s="143"/>
      <c r="AE92" s="144" t="e">
        <f>I92</f>
        <v>#N/A</v>
      </c>
    </row>
    <row r="93" spans="2:34" ht="17" thickTop="1" thickBot="1" x14ac:dyDescent="0.25">
      <c r="B93" s="151" t="s">
        <v>134</v>
      </c>
      <c r="C93" s="152"/>
      <c r="D93" s="152"/>
      <c r="E93" s="152"/>
      <c r="F93" s="152"/>
      <c r="G93" s="153"/>
      <c r="H93" s="153"/>
      <c r="I93" s="154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5" t="e">
        <f>AE92</f>
        <v>#N/A</v>
      </c>
    </row>
    <row r="94" spans="2:34" ht="15" thickTop="1" x14ac:dyDescent="0.2"/>
    <row r="96" spans="2:34" ht="15" x14ac:dyDescent="0.2">
      <c r="B96" s="23" t="s">
        <v>65</v>
      </c>
      <c r="C96" s="24"/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spans="2:31" ht="15" x14ac:dyDescent="0.2">
      <c r="B97" s="27" t="s">
        <v>25</v>
      </c>
      <c r="C97" s="28" t="s">
        <v>26</v>
      </c>
      <c r="D97" s="18"/>
      <c r="E97" s="12"/>
      <c r="F97" s="18"/>
      <c r="G97" s="18"/>
      <c r="H97" s="18"/>
      <c r="I97" s="29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2:31" x14ac:dyDescent="0.2">
      <c r="B98" s="27"/>
      <c r="C98" s="28"/>
      <c r="D98" s="18"/>
      <c r="E98" s="12"/>
      <c r="F98" s="18"/>
      <c r="G98" s="18"/>
      <c r="H98" s="18"/>
      <c r="I98" s="29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2:31" ht="15" x14ac:dyDescent="0.2">
      <c r="B99" s="30" t="s">
        <v>24</v>
      </c>
      <c r="C99" s="31">
        <v>1</v>
      </c>
      <c r="D99" s="18"/>
      <c r="E99" s="12"/>
      <c r="F99" s="18"/>
      <c r="G99" s="18"/>
      <c r="H99" s="18"/>
      <c r="I99" s="29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2:31" ht="16" thickBot="1" x14ac:dyDescent="0.25">
      <c r="B100" s="32" t="s">
        <v>101</v>
      </c>
      <c r="C100" s="33">
        <v>10</v>
      </c>
      <c r="D100" s="34"/>
      <c r="E100" s="35"/>
      <c r="F100" s="34"/>
      <c r="G100" s="34"/>
      <c r="H100" s="34"/>
      <c r="I100" s="36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  <row r="101" spans="2:31" ht="15" thickTop="1" x14ac:dyDescent="0.2">
      <c r="B101" s="37"/>
      <c r="C101" s="12"/>
      <c r="D101" s="12"/>
      <c r="E101" s="12"/>
      <c r="F101" s="12"/>
      <c r="G101" s="171" t="s">
        <v>128</v>
      </c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171" t="s">
        <v>135</v>
      </c>
      <c r="AD101" s="171"/>
      <c r="AE101" s="171"/>
    </row>
    <row r="102" spans="2:31" ht="15" x14ac:dyDescent="0.2">
      <c r="B102" s="16" t="s">
        <v>28</v>
      </c>
      <c r="C102" s="39" t="s">
        <v>29</v>
      </c>
      <c r="D102" s="13" t="s">
        <v>30</v>
      </c>
      <c r="E102" s="13" t="s">
        <v>66</v>
      </c>
      <c r="F102" s="13"/>
      <c r="G102" s="39">
        <f>$C$1</f>
        <v>2012</v>
      </c>
      <c r="H102" s="39">
        <f>$C$2</f>
        <v>2018</v>
      </c>
      <c r="I102" s="39" t="s">
        <v>62</v>
      </c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 t="s">
        <v>133</v>
      </c>
      <c r="AD102" s="39" t="s">
        <v>64</v>
      </c>
      <c r="AE102" s="39" t="s">
        <v>62</v>
      </c>
    </row>
    <row r="103" spans="2:31" hidden="1" x14ac:dyDescent="0.2">
      <c r="B103" s="37"/>
      <c r="C103" s="40"/>
      <c r="D103" s="12"/>
      <c r="E103" s="12"/>
      <c r="F103" s="12"/>
      <c r="G103" s="12"/>
      <c r="H103" s="12"/>
      <c r="I103" s="40"/>
      <c r="J103" s="12"/>
      <c r="K103" s="12"/>
      <c r="L103" s="12"/>
      <c r="M103" s="12">
        <v>1</v>
      </c>
      <c r="N103" s="12">
        <v>2</v>
      </c>
      <c r="O103" s="12">
        <v>3</v>
      </c>
      <c r="P103" s="12">
        <v>4</v>
      </c>
      <c r="Q103" s="12">
        <v>5</v>
      </c>
      <c r="R103" s="12">
        <v>6</v>
      </c>
      <c r="S103" s="12">
        <v>7</v>
      </c>
      <c r="T103" s="12">
        <v>8</v>
      </c>
      <c r="U103" s="12">
        <v>9</v>
      </c>
      <c r="V103" s="12">
        <v>10</v>
      </c>
      <c r="W103" s="12">
        <v>11</v>
      </c>
      <c r="X103" s="12">
        <v>12</v>
      </c>
      <c r="Y103" s="12">
        <v>13</v>
      </c>
      <c r="Z103" s="12">
        <v>14</v>
      </c>
      <c r="AA103" s="12">
        <v>15</v>
      </c>
      <c r="AB103" s="12">
        <v>16</v>
      </c>
      <c r="AC103" s="12"/>
      <c r="AD103" s="12"/>
      <c r="AE103" s="12"/>
    </row>
    <row r="104" spans="2:31" hidden="1" x14ac:dyDescent="0.2">
      <c r="B104" s="37"/>
      <c r="C104" s="40"/>
      <c r="D104" s="12"/>
      <c r="E104" s="12"/>
      <c r="F104" s="12"/>
      <c r="G104" s="12" t="str">
        <f>CONCATENATE($C99,"_",$C100,"_",G102)</f>
        <v>1_10_2012</v>
      </c>
      <c r="H104" s="12" t="str">
        <f>CONCATENATE($C99,"_",$C100,"_",H102)</f>
        <v>1_10_2018</v>
      </c>
      <c r="I104" s="40"/>
      <c r="J104" s="12"/>
      <c r="K104" s="12"/>
      <c r="L104" s="12"/>
      <c r="M104" s="12" t="str">
        <f>IF($G102+M103&gt;$H102,0,CONCATENATE($C99,"_",$C100,"_",$G102+M103))</f>
        <v>1_10_2013</v>
      </c>
      <c r="N104" s="12" t="str">
        <f t="shared" ref="N104:AB104" si="26">IF($G102+N103&gt;$H102,0,CONCATENATE($C99,"_",$C100,"_",$G102+N103))</f>
        <v>1_10_2014</v>
      </c>
      <c r="O104" s="12" t="str">
        <f t="shared" si="26"/>
        <v>1_10_2015</v>
      </c>
      <c r="P104" s="12" t="str">
        <f t="shared" si="26"/>
        <v>1_10_2016</v>
      </c>
      <c r="Q104" s="12" t="str">
        <f t="shared" si="26"/>
        <v>1_10_2017</v>
      </c>
      <c r="R104" s="12" t="str">
        <f t="shared" si="26"/>
        <v>1_10_2018</v>
      </c>
      <c r="S104" s="12">
        <f t="shared" si="26"/>
        <v>0</v>
      </c>
      <c r="T104" s="12">
        <f t="shared" si="26"/>
        <v>0</v>
      </c>
      <c r="U104" s="12">
        <f t="shared" si="26"/>
        <v>0</v>
      </c>
      <c r="V104" s="12">
        <f t="shared" si="26"/>
        <v>0</v>
      </c>
      <c r="W104" s="12">
        <f t="shared" si="26"/>
        <v>0</v>
      </c>
      <c r="X104" s="12">
        <f t="shared" si="26"/>
        <v>0</v>
      </c>
      <c r="Y104" s="12">
        <f t="shared" si="26"/>
        <v>0</v>
      </c>
      <c r="Z104" s="12">
        <f t="shared" si="26"/>
        <v>0</v>
      </c>
      <c r="AA104" s="12">
        <f t="shared" si="26"/>
        <v>0</v>
      </c>
      <c r="AB104" s="12">
        <f t="shared" si="26"/>
        <v>0</v>
      </c>
      <c r="AC104" s="12"/>
      <c r="AD104" s="12"/>
      <c r="AE104" s="12"/>
    </row>
    <row r="105" spans="2:31" hidden="1" x14ac:dyDescent="0.2">
      <c r="B105" s="37"/>
      <c r="C105" s="40"/>
      <c r="D105" s="12"/>
      <c r="E105" s="12"/>
      <c r="F105" s="12" t="s">
        <v>63</v>
      </c>
      <c r="G105" s="41"/>
      <c r="H105" s="41"/>
      <c r="I105" s="40"/>
      <c r="J105" s="12"/>
      <c r="K105" s="12"/>
      <c r="L105" s="12" t="s">
        <v>63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2:31" ht="15" x14ac:dyDescent="0.2">
      <c r="B106" s="37" t="s">
        <v>95</v>
      </c>
      <c r="C106" s="40" t="s">
        <v>31</v>
      </c>
      <c r="D106" s="12" t="s">
        <v>9</v>
      </c>
      <c r="E106" s="85">
        <v>0.77910000000000001</v>
      </c>
      <c r="F106" s="12">
        <f>MATCH($D106,FAC_TOTALS_APTA!$A$2:$BO$2,)</f>
        <v>11</v>
      </c>
      <c r="G106" s="41">
        <f>VLOOKUP(G104,FAC_TOTALS_APTA!$A$4:$BO$120,$F106,FALSE)</f>
        <v>541132314.10000002</v>
      </c>
      <c r="H106" s="41">
        <f>VLOOKUP(H104,FAC_TOTALS_APTA!$A$4:$BO$120,$F106,FALSE)</f>
        <v>559394026.10000002</v>
      </c>
      <c r="I106" s="43">
        <f>IFERROR(H106/G106-1,"-")</f>
        <v>3.3747221380361569E-2</v>
      </c>
      <c r="J106" s="44" t="str">
        <f>IF(C106="Log","_log","")</f>
        <v>_log</v>
      </c>
      <c r="K106" s="44" t="str">
        <f>CONCATENATE(D106,J106,"_FAC")</f>
        <v>VRM_ADJ_log_FAC</v>
      </c>
      <c r="L106" s="12">
        <f>MATCH($K106,FAC_TOTALS_APTA!$A$2:$BM$2,)</f>
        <v>25</v>
      </c>
      <c r="M106" s="41">
        <f>IF(M104=0,0,VLOOKUP(M104,FAC_TOTALS_APTA!$A$4:$BO$120,$L106,FALSE))</f>
        <v>50602772.345608696</v>
      </c>
      <c r="N106" s="41">
        <f>IF(N104=0,0,VLOOKUP(N104,FAC_TOTALS_APTA!$A$4:$BO$120,$L106,FALSE))</f>
        <v>29277436.999796402</v>
      </c>
      <c r="O106" s="41">
        <f>IF(O104=0,0,VLOOKUP(O104,FAC_TOTALS_APTA!$A$4:$BO$120,$L106,FALSE))</f>
        <v>5215662.6330834599</v>
      </c>
      <c r="P106" s="41">
        <f>IF(P104=0,0,VLOOKUP(P104,FAC_TOTALS_APTA!$A$4:$BO$120,$L106,FALSE))</f>
        <v>-2156642.1502541802</v>
      </c>
      <c r="Q106" s="41">
        <f>IF(Q104=0,0,VLOOKUP(Q104,FAC_TOTALS_APTA!$A$4:$BO$120,$L106,FALSE))</f>
        <v>13881297.5037365</v>
      </c>
      <c r="R106" s="41">
        <f>IF(R104=0,0,VLOOKUP(R104,FAC_TOTALS_APTA!$A$4:$BO$120,$L106,FALSE))</f>
        <v>-19656440.910363302</v>
      </c>
      <c r="S106" s="41">
        <f>IF(S104=0,0,VLOOKUP(S104,FAC_TOTALS_APTA!$A$4:$BO$120,$L106,FALSE))</f>
        <v>0</v>
      </c>
      <c r="T106" s="41">
        <f>IF(T104=0,0,VLOOKUP(T104,FAC_TOTALS_APTA!$A$4:$BO$120,$L106,FALSE))</f>
        <v>0</v>
      </c>
      <c r="U106" s="41">
        <f>IF(U104=0,0,VLOOKUP(U104,FAC_TOTALS_APTA!$A$4:$BO$120,$L106,FALSE))</f>
        <v>0</v>
      </c>
      <c r="V106" s="41">
        <f>IF(V104=0,0,VLOOKUP(V104,FAC_TOTALS_APTA!$A$4:$BO$120,$L106,FALSE))</f>
        <v>0</v>
      </c>
      <c r="W106" s="41">
        <f>IF(W104=0,0,VLOOKUP(W104,FAC_TOTALS_APTA!$A$4:$BO$120,$L106,FALSE))</f>
        <v>0</v>
      </c>
      <c r="X106" s="41">
        <f>IF(X104=0,0,VLOOKUP(X104,FAC_TOTALS_APTA!$A$4:$BO$120,$L106,FALSE))</f>
        <v>0</v>
      </c>
      <c r="Y106" s="41">
        <f>IF(Y104=0,0,VLOOKUP(Y104,FAC_TOTALS_APTA!$A$4:$BO$120,$L106,FALSE))</f>
        <v>0</v>
      </c>
      <c r="Z106" s="41">
        <f>IF(Z104=0,0,VLOOKUP(Z104,FAC_TOTALS_APTA!$A$4:$BO$120,$L106,FALSE))</f>
        <v>0</v>
      </c>
      <c r="AA106" s="41">
        <f>IF(AA104=0,0,VLOOKUP(AA104,FAC_TOTALS_APTA!$A$4:$BO$120,$L106,FALSE))</f>
        <v>0</v>
      </c>
      <c r="AB106" s="41">
        <f>IF(AB104=0,0,VLOOKUP(AB104,FAC_TOTALS_APTA!$A$4:$BO$120,$L106,FALSE))</f>
        <v>0</v>
      </c>
      <c r="AC106" s="45">
        <f>SUM(M106:AB106)</f>
        <v>77164086.421607584</v>
      </c>
      <c r="AD106" s="45">
        <f>AE106*G123</f>
        <v>77602188.808795109</v>
      </c>
      <c r="AE106" s="46">
        <f>AC106/G121</f>
        <v>2.6515413522616053E-2</v>
      </c>
    </row>
    <row r="107" spans="2:31" ht="15" x14ac:dyDescent="0.2">
      <c r="B107" s="37" t="s">
        <v>129</v>
      </c>
      <c r="C107" s="40" t="s">
        <v>31</v>
      </c>
      <c r="D107" s="12" t="s">
        <v>23</v>
      </c>
      <c r="E107" s="85">
        <v>-0.3624</v>
      </c>
      <c r="F107" s="12">
        <f>MATCH($D107,FAC_TOTALS_APTA!$A$2:$BO$2,)</f>
        <v>12</v>
      </c>
      <c r="G107" s="84">
        <f>VLOOKUP(G104,FAC_TOTALS_APTA!$A$4:$BO$120,$F107,FALSE)</f>
        <v>1.69722137399999</v>
      </c>
      <c r="H107" s="84">
        <f>VLOOKUP(H104,FAC_TOTALS_APTA!$A$4:$BO$120,$F107,FALSE)</f>
        <v>1.956607269</v>
      </c>
      <c r="I107" s="43">
        <f t="shared" ref="I107:I117" si="27">IFERROR(H107/G107-1,"-")</f>
        <v>0.15282973628165708</v>
      </c>
      <c r="J107" s="44" t="str">
        <f t="shared" ref="J107:J117" si="28">IF(C107="Log","_log","")</f>
        <v>_log</v>
      </c>
      <c r="K107" s="44" t="str">
        <f t="shared" ref="K107:K117" si="29">CONCATENATE(D107,J107,"_FAC")</f>
        <v>FARE_per_UPT_2018_log_FAC</v>
      </c>
      <c r="L107" s="12">
        <f>MATCH($K107,FAC_TOTALS_APTA!$A$2:$BM$2,)</f>
        <v>27</v>
      </c>
      <c r="M107" s="41">
        <f>IF(M104=0,0,VLOOKUP(M104,FAC_TOTALS_APTA!$A$4:$BO$120,$L107,FALSE))</f>
        <v>-23749595.959237099</v>
      </c>
      <c r="N107" s="41">
        <f>IF(N104=0,0,VLOOKUP(N104,FAC_TOTALS_APTA!$A$4:$BO$120,$L107,FALSE))</f>
        <v>3653288.4793259501</v>
      </c>
      <c r="O107" s="41">
        <f>IF(O104=0,0,VLOOKUP(O104,FAC_TOTALS_APTA!$A$4:$BO$120,$L107,FALSE))</f>
        <v>-54202605.056482099</v>
      </c>
      <c r="P107" s="41">
        <f>IF(P104=0,0,VLOOKUP(P104,FAC_TOTALS_APTA!$A$4:$BO$120,$L107,FALSE))</f>
        <v>-3748089.9333270201</v>
      </c>
      <c r="Q107" s="41">
        <f>IF(Q104=0,0,VLOOKUP(Q104,FAC_TOTALS_APTA!$A$4:$BO$120,$L107,FALSE))</f>
        <v>-1509084.3739732499</v>
      </c>
      <c r="R107" s="41">
        <f>IF(R104=0,0,VLOOKUP(R104,FAC_TOTALS_APTA!$A$4:$BO$120,$L107,FALSE))</f>
        <v>-22073695.5700441</v>
      </c>
      <c r="S107" s="41">
        <f>IF(S104=0,0,VLOOKUP(S104,FAC_TOTALS_APTA!$A$4:$BO$120,$L107,FALSE))</f>
        <v>0</v>
      </c>
      <c r="T107" s="41">
        <f>IF(T104=0,0,VLOOKUP(T104,FAC_TOTALS_APTA!$A$4:$BO$120,$L107,FALSE))</f>
        <v>0</v>
      </c>
      <c r="U107" s="41">
        <f>IF(U104=0,0,VLOOKUP(U104,FAC_TOTALS_APTA!$A$4:$BO$120,$L107,FALSE))</f>
        <v>0</v>
      </c>
      <c r="V107" s="41">
        <f>IF(V104=0,0,VLOOKUP(V104,FAC_TOTALS_APTA!$A$4:$BO$120,$L107,FALSE))</f>
        <v>0</v>
      </c>
      <c r="W107" s="41">
        <f>IF(W104=0,0,VLOOKUP(W104,FAC_TOTALS_APTA!$A$4:$BO$120,$L107,FALSE))</f>
        <v>0</v>
      </c>
      <c r="X107" s="41">
        <f>IF(X104=0,0,VLOOKUP(X104,FAC_TOTALS_APTA!$A$4:$BO$120,$L107,FALSE))</f>
        <v>0</v>
      </c>
      <c r="Y107" s="41">
        <f>IF(Y104=0,0,VLOOKUP(Y104,FAC_TOTALS_APTA!$A$4:$BO$120,$L107,FALSE))</f>
        <v>0</v>
      </c>
      <c r="Z107" s="41">
        <f>IF(Z104=0,0,VLOOKUP(Z104,FAC_TOTALS_APTA!$A$4:$BO$120,$L107,FALSE))</f>
        <v>0</v>
      </c>
      <c r="AA107" s="41">
        <f>IF(AA104=0,0,VLOOKUP(AA104,FAC_TOTALS_APTA!$A$4:$BO$120,$L107,FALSE))</f>
        <v>0</v>
      </c>
      <c r="AB107" s="41">
        <f>IF(AB104=0,0,VLOOKUP(AB104,FAC_TOTALS_APTA!$A$4:$BO$120,$L107,FALSE))</f>
        <v>0</v>
      </c>
      <c r="AC107" s="45">
        <f t="shared" ref="AC107:AC117" si="30">SUM(M107:AB107)</f>
        <v>-101629782.41373762</v>
      </c>
      <c r="AD107" s="45">
        <f>AE107*G123</f>
        <v>-102206789.83194947</v>
      </c>
      <c r="AE107" s="46">
        <f>AC107/G121</f>
        <v>-3.4922407973447568E-2</v>
      </c>
    </row>
    <row r="108" spans="2:31" ht="15" x14ac:dyDescent="0.2">
      <c r="B108" s="37" t="s">
        <v>125</v>
      </c>
      <c r="C108" s="40" t="s">
        <v>31</v>
      </c>
      <c r="D108" s="12" t="s">
        <v>11</v>
      </c>
      <c r="E108" s="85">
        <v>0.36709999999999998</v>
      </c>
      <c r="F108" s="12">
        <f>MATCH($D108,FAC_TOTALS_APTA!$A$2:$BO$2,)</f>
        <v>13</v>
      </c>
      <c r="G108" s="41">
        <f>VLOOKUP(G104,FAC_TOTALS_APTA!$A$4:$BO$120,$F108,FALSE)</f>
        <v>27909105.420000002</v>
      </c>
      <c r="H108" s="41">
        <f>VLOOKUP(H104,FAC_TOTALS_APTA!$A$4:$BO$120,$F108,FALSE)</f>
        <v>29807700.839999899</v>
      </c>
      <c r="I108" s="43">
        <f t="shared" si="27"/>
        <v>6.8027813555046501E-2</v>
      </c>
      <c r="J108" s="44" t="str">
        <f t="shared" si="28"/>
        <v>_log</v>
      </c>
      <c r="K108" s="44" t="str">
        <f t="shared" si="29"/>
        <v>POP_EMP_log_FAC</v>
      </c>
      <c r="L108" s="12">
        <f>MATCH($K108,FAC_TOTALS_APTA!$A$2:$BM$2,)</f>
        <v>29</v>
      </c>
      <c r="M108" s="41">
        <f>IF(M104=0,0,VLOOKUP(M104,FAC_TOTALS_APTA!$A$4:$BO$120,$L108,FALSE))</f>
        <v>34640824.187954202</v>
      </c>
      <c r="N108" s="41">
        <f>IF(N104=0,0,VLOOKUP(N104,FAC_TOTALS_APTA!$A$4:$BO$120,$L108,FALSE))</f>
        <v>11242253.376472401</v>
      </c>
      <c r="O108" s="41">
        <f>IF(O104=0,0,VLOOKUP(O104,FAC_TOTALS_APTA!$A$4:$BO$120,$L108,FALSE))</f>
        <v>10552530.765923999</v>
      </c>
      <c r="P108" s="41">
        <f>IF(P104=0,0,VLOOKUP(P104,FAC_TOTALS_APTA!$A$4:$BO$120,$L108,FALSE))</f>
        <v>2259831.4343213402</v>
      </c>
      <c r="Q108" s="41">
        <f>IF(Q104=0,0,VLOOKUP(Q104,FAC_TOTALS_APTA!$A$4:$BO$120,$L108,FALSE))</f>
        <v>8810393.5045125894</v>
      </c>
      <c r="R108" s="41">
        <f>IF(R104=0,0,VLOOKUP(R104,FAC_TOTALS_APTA!$A$4:$BO$120,$L108,FALSE))</f>
        <v>5320216.8189596301</v>
      </c>
      <c r="S108" s="41">
        <f>IF(S104=0,0,VLOOKUP(S104,FAC_TOTALS_APTA!$A$4:$BO$120,$L108,FALSE))</f>
        <v>0</v>
      </c>
      <c r="T108" s="41">
        <f>IF(T104=0,0,VLOOKUP(T104,FAC_TOTALS_APTA!$A$4:$BO$120,$L108,FALSE))</f>
        <v>0</v>
      </c>
      <c r="U108" s="41">
        <f>IF(U104=0,0,VLOOKUP(U104,FAC_TOTALS_APTA!$A$4:$BO$120,$L108,FALSE))</f>
        <v>0</v>
      </c>
      <c r="V108" s="41">
        <f>IF(V104=0,0,VLOOKUP(V104,FAC_TOTALS_APTA!$A$4:$BO$120,$L108,FALSE))</f>
        <v>0</v>
      </c>
      <c r="W108" s="41">
        <f>IF(W104=0,0,VLOOKUP(W104,FAC_TOTALS_APTA!$A$4:$BO$120,$L108,FALSE))</f>
        <v>0</v>
      </c>
      <c r="X108" s="41">
        <f>IF(X104=0,0,VLOOKUP(X104,FAC_TOTALS_APTA!$A$4:$BO$120,$L108,FALSE))</f>
        <v>0</v>
      </c>
      <c r="Y108" s="41">
        <f>IF(Y104=0,0,VLOOKUP(Y104,FAC_TOTALS_APTA!$A$4:$BO$120,$L108,FALSE))</f>
        <v>0</v>
      </c>
      <c r="Z108" s="41">
        <f>IF(Z104=0,0,VLOOKUP(Z104,FAC_TOTALS_APTA!$A$4:$BO$120,$L108,FALSE))</f>
        <v>0</v>
      </c>
      <c r="AA108" s="41">
        <f>IF(AA104=0,0,VLOOKUP(AA104,FAC_TOTALS_APTA!$A$4:$BO$120,$L108,FALSE))</f>
        <v>0</v>
      </c>
      <c r="AB108" s="41">
        <f>IF(AB104=0,0,VLOOKUP(AB104,FAC_TOTALS_APTA!$A$4:$BO$120,$L108,FALSE))</f>
        <v>0</v>
      </c>
      <c r="AC108" s="45">
        <f t="shared" si="30"/>
        <v>72826050.088144153</v>
      </c>
      <c r="AD108" s="45">
        <f>AE108*G123</f>
        <v>73239523.089285269</v>
      </c>
      <c r="AE108" s="46">
        <f>AC108/G121</f>
        <v>2.5024761166163006E-2</v>
      </c>
    </row>
    <row r="109" spans="2:31" ht="15" x14ac:dyDescent="0.2">
      <c r="B109" s="37" t="s">
        <v>126</v>
      </c>
      <c r="C109" s="40" t="s">
        <v>31</v>
      </c>
      <c r="D109" s="48" t="s">
        <v>22</v>
      </c>
      <c r="E109" s="85">
        <v>0.2283</v>
      </c>
      <c r="F109" s="12">
        <f>MATCH($D109,FAC_TOTALS_APTA!$A$2:$BO$2,)</f>
        <v>14</v>
      </c>
      <c r="G109" s="84">
        <f>VLOOKUP(G104,FAC_TOTALS_APTA!$A$4:$BO$120,$F109,FALSE)</f>
        <v>4.1093000000000002</v>
      </c>
      <c r="H109" s="84">
        <f>VLOOKUP(H104,FAC_TOTALS_APTA!$A$4:$BO$120,$F109,FALSE)</f>
        <v>2.9199999999999902</v>
      </c>
      <c r="I109" s="43">
        <f t="shared" si="27"/>
        <v>-0.28941668897379358</v>
      </c>
      <c r="J109" s="44" t="str">
        <f t="shared" si="28"/>
        <v>_log</v>
      </c>
      <c r="K109" s="44" t="str">
        <f t="shared" si="29"/>
        <v>GAS_PRICE_2018_log_FAC</v>
      </c>
      <c r="L109" s="12">
        <f>MATCH($K109,FAC_TOTALS_APTA!$A$2:$BM$2,)</f>
        <v>31</v>
      </c>
      <c r="M109" s="41">
        <f>IF(M104=0,0,VLOOKUP(M104,FAC_TOTALS_APTA!$A$4:$BO$120,$L109,FALSE))</f>
        <v>-22155509.3722363</v>
      </c>
      <c r="N109" s="41">
        <f>IF(N104=0,0,VLOOKUP(N104,FAC_TOTALS_APTA!$A$4:$BO$120,$L109,FALSE))</f>
        <v>-26898186.155014601</v>
      </c>
      <c r="O109" s="41">
        <f>IF(O104=0,0,VLOOKUP(O104,FAC_TOTALS_APTA!$A$4:$BO$120,$L109,FALSE))</f>
        <v>-173521387.20479</v>
      </c>
      <c r="P109" s="41">
        <f>IF(P104=0,0,VLOOKUP(P104,FAC_TOTALS_APTA!$A$4:$BO$120,$L109,FALSE))</f>
        <v>-53699654.0396678</v>
      </c>
      <c r="Q109" s="41">
        <f>IF(Q104=0,0,VLOOKUP(Q104,FAC_TOTALS_APTA!$A$4:$BO$120,$L109,FALSE))</f>
        <v>53099012.624995001</v>
      </c>
      <c r="R109" s="41">
        <f>IF(R104=0,0,VLOOKUP(R104,FAC_TOTALS_APTA!$A$4:$BO$120,$L109,FALSE))</f>
        <v>42408428.250890501</v>
      </c>
      <c r="S109" s="41">
        <f>IF(S104=0,0,VLOOKUP(S104,FAC_TOTALS_APTA!$A$4:$BO$120,$L109,FALSE))</f>
        <v>0</v>
      </c>
      <c r="T109" s="41">
        <f>IF(T104=0,0,VLOOKUP(T104,FAC_TOTALS_APTA!$A$4:$BO$120,$L109,FALSE))</f>
        <v>0</v>
      </c>
      <c r="U109" s="41">
        <f>IF(U104=0,0,VLOOKUP(U104,FAC_TOTALS_APTA!$A$4:$BO$120,$L109,FALSE))</f>
        <v>0</v>
      </c>
      <c r="V109" s="41">
        <f>IF(V104=0,0,VLOOKUP(V104,FAC_TOTALS_APTA!$A$4:$BO$120,$L109,FALSE))</f>
        <v>0</v>
      </c>
      <c r="W109" s="41">
        <f>IF(W104=0,0,VLOOKUP(W104,FAC_TOTALS_APTA!$A$4:$BO$120,$L109,FALSE))</f>
        <v>0</v>
      </c>
      <c r="X109" s="41">
        <f>IF(X104=0,0,VLOOKUP(X104,FAC_TOTALS_APTA!$A$4:$BO$120,$L109,FALSE))</f>
        <v>0</v>
      </c>
      <c r="Y109" s="41">
        <f>IF(Y104=0,0,VLOOKUP(Y104,FAC_TOTALS_APTA!$A$4:$BO$120,$L109,FALSE))</f>
        <v>0</v>
      </c>
      <c r="Z109" s="41">
        <f>IF(Z104=0,0,VLOOKUP(Z104,FAC_TOTALS_APTA!$A$4:$BO$120,$L109,FALSE))</f>
        <v>0</v>
      </c>
      <c r="AA109" s="41">
        <f>IF(AA104=0,0,VLOOKUP(AA104,FAC_TOTALS_APTA!$A$4:$BO$120,$L109,FALSE))</f>
        <v>0</v>
      </c>
      <c r="AB109" s="41">
        <f>IF(AB104=0,0,VLOOKUP(AB104,FAC_TOTALS_APTA!$A$4:$BO$120,$L109,FALSE))</f>
        <v>0</v>
      </c>
      <c r="AC109" s="45">
        <f t="shared" si="30"/>
        <v>-180767295.89582318</v>
      </c>
      <c r="AD109" s="45">
        <f>AE109*G123</f>
        <v>-181793609.91740951</v>
      </c>
      <c r="AE109" s="46">
        <f>AC109/G121</f>
        <v>-6.2115937922912701E-2</v>
      </c>
    </row>
    <row r="110" spans="2:31" ht="15" x14ac:dyDescent="0.2">
      <c r="B110" s="37" t="s">
        <v>33</v>
      </c>
      <c r="C110" s="40"/>
      <c r="D110" s="12" t="s">
        <v>12</v>
      </c>
      <c r="E110" s="85">
        <v>5.7999999999999996E-3</v>
      </c>
      <c r="F110" s="12">
        <f>MATCH($D110,FAC_TOTALS_APTA!$A$2:$BO$2,)</f>
        <v>15</v>
      </c>
      <c r="G110" s="47">
        <f>VLOOKUP(G104,FAC_TOTALS_APTA!$A$4:$BO$120,$F110,FALSE)</f>
        <v>31.509999999999899</v>
      </c>
      <c r="H110" s="47">
        <f>VLOOKUP(H104,FAC_TOTALS_APTA!$A$4:$BO$120,$F110,FALSE)</f>
        <v>30.01</v>
      </c>
      <c r="I110" s="43">
        <f t="shared" si="27"/>
        <v>-4.7603935258644925E-2</v>
      </c>
      <c r="J110" s="44" t="str">
        <f t="shared" si="28"/>
        <v/>
      </c>
      <c r="K110" s="44" t="str">
        <f t="shared" si="29"/>
        <v>PCT_HH_NO_VEH_FAC</v>
      </c>
      <c r="L110" s="12">
        <f>MATCH($K110,FAC_TOTALS_APTA!$A$2:$BM$2,)</f>
        <v>33</v>
      </c>
      <c r="M110" s="41">
        <f>IF(M104=0,0,VLOOKUP(M104,FAC_TOTALS_APTA!$A$4:$BO$120,$L110,FALSE))</f>
        <v>-26509593.982868601</v>
      </c>
      <c r="N110" s="41">
        <f>IF(N104=0,0,VLOOKUP(N104,FAC_TOTALS_APTA!$A$4:$BO$120,$L110,FALSE))</f>
        <v>4708608.2729173303</v>
      </c>
      <c r="O110" s="41">
        <f>IF(O104=0,0,VLOOKUP(O104,FAC_TOTALS_APTA!$A$4:$BO$120,$L110,FALSE))</f>
        <v>-541497.14826464804</v>
      </c>
      <c r="P110" s="41">
        <f>IF(P104=0,0,VLOOKUP(P104,FAC_TOTALS_APTA!$A$4:$BO$120,$L110,FALSE))</f>
        <v>-5084883.4496116498</v>
      </c>
      <c r="Q110" s="41">
        <f>IF(Q104=0,0,VLOOKUP(Q104,FAC_TOTALS_APTA!$A$4:$BO$120,$L110,FALSE))</f>
        <v>2122094.7975296802</v>
      </c>
      <c r="R110" s="41">
        <f>IF(R104=0,0,VLOOKUP(R104,FAC_TOTALS_APTA!$A$4:$BO$120,$L110,FALSE))</f>
        <v>177996.926178447</v>
      </c>
      <c r="S110" s="41">
        <f>IF(S104=0,0,VLOOKUP(S104,FAC_TOTALS_APTA!$A$4:$BO$120,$L110,FALSE))</f>
        <v>0</v>
      </c>
      <c r="T110" s="41">
        <f>IF(T104=0,0,VLOOKUP(T104,FAC_TOTALS_APTA!$A$4:$BO$120,$L110,FALSE))</f>
        <v>0</v>
      </c>
      <c r="U110" s="41">
        <f>IF(U104=0,0,VLOOKUP(U104,FAC_TOTALS_APTA!$A$4:$BO$120,$L110,FALSE))</f>
        <v>0</v>
      </c>
      <c r="V110" s="41">
        <f>IF(V104=0,0,VLOOKUP(V104,FAC_TOTALS_APTA!$A$4:$BO$120,$L110,FALSE))</f>
        <v>0</v>
      </c>
      <c r="W110" s="41">
        <f>IF(W104=0,0,VLOOKUP(W104,FAC_TOTALS_APTA!$A$4:$BO$120,$L110,FALSE))</f>
        <v>0</v>
      </c>
      <c r="X110" s="41">
        <f>IF(X104=0,0,VLOOKUP(X104,FAC_TOTALS_APTA!$A$4:$BO$120,$L110,FALSE))</f>
        <v>0</v>
      </c>
      <c r="Y110" s="41">
        <f>IF(Y104=0,0,VLOOKUP(Y104,FAC_TOTALS_APTA!$A$4:$BO$120,$L110,FALSE))</f>
        <v>0</v>
      </c>
      <c r="Z110" s="41">
        <f>IF(Z104=0,0,VLOOKUP(Z104,FAC_TOTALS_APTA!$A$4:$BO$120,$L110,FALSE))</f>
        <v>0</v>
      </c>
      <c r="AA110" s="41">
        <f>IF(AA104=0,0,VLOOKUP(AA104,FAC_TOTALS_APTA!$A$4:$BO$120,$L110,FALSE))</f>
        <v>0</v>
      </c>
      <c r="AB110" s="41">
        <f>IF(AB104=0,0,VLOOKUP(AB104,FAC_TOTALS_APTA!$A$4:$BO$120,$L110,FALSE))</f>
        <v>0</v>
      </c>
      <c r="AC110" s="45">
        <f t="shared" si="30"/>
        <v>-25127274.584119439</v>
      </c>
      <c r="AD110" s="45">
        <f>AE110*G123</f>
        <v>-25269935.755777355</v>
      </c>
      <c r="AE110" s="46">
        <f>AC110/G121</f>
        <v>-8.6343285742275077E-3</v>
      </c>
    </row>
    <row r="111" spans="2:31" ht="15" x14ac:dyDescent="0.2">
      <c r="B111" s="37" t="s">
        <v>124</v>
      </c>
      <c r="C111" s="40"/>
      <c r="D111" s="12" t="s">
        <v>13</v>
      </c>
      <c r="E111" s="85">
        <v>7.3000000000000001E-3</v>
      </c>
      <c r="F111" s="12">
        <f>MATCH($D111,FAC_TOTALS_APTA!$A$2:$BO$2,)</f>
        <v>16</v>
      </c>
      <c r="G111" s="84">
        <f>VLOOKUP(G104,FAC_TOTALS_APTA!$A$4:$BO$120,$F111,FALSE)</f>
        <v>68.630248062319694</v>
      </c>
      <c r="H111" s="84">
        <f>VLOOKUP(H104,FAC_TOTALS_APTA!$A$4:$BO$120,$F111,FALSE)</f>
        <v>67.468769080655605</v>
      </c>
      <c r="I111" s="43">
        <f t="shared" si="27"/>
        <v>-1.6923718250433928E-2</v>
      </c>
      <c r="J111" s="44" t="str">
        <f t="shared" si="28"/>
        <v/>
      </c>
      <c r="K111" s="44" t="str">
        <f t="shared" si="29"/>
        <v>TSD_POP_PCT_FAC</v>
      </c>
      <c r="L111" s="12">
        <f>MATCH($K111,FAC_TOTALS_APTA!$A$2:$BM$2,)</f>
        <v>35</v>
      </c>
      <c r="M111" s="41">
        <f>IF(M104=0,0,VLOOKUP(M104,FAC_TOTALS_APTA!$A$4:$BO$120,$L111,FALSE))</f>
        <v>-46466466.662800401</v>
      </c>
      <c r="N111" s="41">
        <f>IF(N104=0,0,VLOOKUP(N104,FAC_TOTALS_APTA!$A$4:$BO$120,$L111,FALSE))</f>
        <v>3547477.3493826101</v>
      </c>
      <c r="O111" s="41">
        <f>IF(O104=0,0,VLOOKUP(O104,FAC_TOTALS_APTA!$A$4:$BO$120,$L111,FALSE))</f>
        <v>4887137.14648428</v>
      </c>
      <c r="P111" s="41">
        <f>IF(P104=0,0,VLOOKUP(P104,FAC_TOTALS_APTA!$A$4:$BO$120,$L111,FALSE))</f>
        <v>7447452.0692341998</v>
      </c>
      <c r="Q111" s="41">
        <f>IF(Q104=0,0,VLOOKUP(Q104,FAC_TOTALS_APTA!$A$4:$BO$120,$L111,FALSE))</f>
        <v>3150798.8054774799</v>
      </c>
      <c r="R111" s="41">
        <f>IF(R104=0,0,VLOOKUP(R104,FAC_TOTALS_APTA!$A$4:$BO$120,$L111,FALSE))</f>
        <v>4211266.3422810603</v>
      </c>
      <c r="S111" s="41">
        <f>IF(S104=0,0,VLOOKUP(S104,FAC_TOTALS_APTA!$A$4:$BO$120,$L111,FALSE))</f>
        <v>0</v>
      </c>
      <c r="T111" s="41">
        <f>IF(T104=0,0,VLOOKUP(T104,FAC_TOTALS_APTA!$A$4:$BO$120,$L111,FALSE))</f>
        <v>0</v>
      </c>
      <c r="U111" s="41">
        <f>IF(U104=0,0,VLOOKUP(U104,FAC_TOTALS_APTA!$A$4:$BO$120,$L111,FALSE))</f>
        <v>0</v>
      </c>
      <c r="V111" s="41">
        <f>IF(V104=0,0,VLOOKUP(V104,FAC_TOTALS_APTA!$A$4:$BO$120,$L111,FALSE))</f>
        <v>0</v>
      </c>
      <c r="W111" s="41">
        <f>IF(W104=0,0,VLOOKUP(W104,FAC_TOTALS_APTA!$A$4:$BO$120,$L111,FALSE))</f>
        <v>0</v>
      </c>
      <c r="X111" s="41">
        <f>IF(X104=0,0,VLOOKUP(X104,FAC_TOTALS_APTA!$A$4:$BO$120,$L111,FALSE))</f>
        <v>0</v>
      </c>
      <c r="Y111" s="41">
        <f>IF(Y104=0,0,VLOOKUP(Y104,FAC_TOTALS_APTA!$A$4:$BO$120,$L111,FALSE))</f>
        <v>0</v>
      </c>
      <c r="Z111" s="41">
        <f>IF(Z104=0,0,VLOOKUP(Z104,FAC_TOTALS_APTA!$A$4:$BO$120,$L111,FALSE))</f>
        <v>0</v>
      </c>
      <c r="AA111" s="41">
        <f>IF(AA104=0,0,VLOOKUP(AA104,FAC_TOTALS_APTA!$A$4:$BO$120,$L111,FALSE))</f>
        <v>0</v>
      </c>
      <c r="AB111" s="41">
        <f>IF(AB104=0,0,VLOOKUP(AB104,FAC_TOTALS_APTA!$A$4:$BO$120,$L111,FALSE))</f>
        <v>0</v>
      </c>
      <c r="AC111" s="45">
        <f t="shared" si="30"/>
        <v>-23222334.949940771</v>
      </c>
      <c r="AD111" s="45">
        <f>AE111*G123</f>
        <v>-23354180.745691538</v>
      </c>
      <c r="AE111" s="46">
        <f>AC111/G121</f>
        <v>-7.9797460543245147E-3</v>
      </c>
    </row>
    <row r="112" spans="2:31" ht="15" x14ac:dyDescent="0.2">
      <c r="B112" s="37" t="s">
        <v>119</v>
      </c>
      <c r="C112" s="40" t="s">
        <v>31</v>
      </c>
      <c r="D112" s="12" t="s">
        <v>21</v>
      </c>
      <c r="E112" s="85">
        <v>-0.25840000000000002</v>
      </c>
      <c r="F112" s="12">
        <f>MATCH($D112,FAC_TOTALS_APTA!$A$2:$BO$2,)</f>
        <v>17</v>
      </c>
      <c r="G112" s="41">
        <f>VLOOKUP(G104,FAC_TOTALS_APTA!$A$4:$BO$120,$F112,FALSE)</f>
        <v>33963.31</v>
      </c>
      <c r="H112" s="41">
        <f>VLOOKUP(H104,FAC_TOTALS_APTA!$A$4:$BO$120,$F112,FALSE)</f>
        <v>36801.5</v>
      </c>
      <c r="I112" s="43">
        <f t="shared" si="27"/>
        <v>8.3566354398319831E-2</v>
      </c>
      <c r="J112" s="44" t="str">
        <f t="shared" si="28"/>
        <v>_log</v>
      </c>
      <c r="K112" s="44" t="str">
        <f t="shared" si="29"/>
        <v>TOTAL_MED_INC_INDIV_2018_log_FAC</v>
      </c>
      <c r="L112" s="12">
        <f>MATCH($K112,FAC_TOTALS_APTA!$A$2:$BM$2,)</f>
        <v>37</v>
      </c>
      <c r="M112" s="41">
        <f>IF(M104=0,0,VLOOKUP(M104,FAC_TOTALS_APTA!$A$4:$BO$120,$L112,FALSE))</f>
        <v>5884801.3525965502</v>
      </c>
      <c r="N112" s="41">
        <f>IF(N104=0,0,VLOOKUP(N104,FAC_TOTALS_APTA!$A$4:$BO$120,$L112,FALSE))</f>
        <v>2779248.0042217402</v>
      </c>
      <c r="O112" s="41">
        <f>IF(O104=0,0,VLOOKUP(O104,FAC_TOTALS_APTA!$A$4:$BO$120,$L112,FALSE))</f>
        <v>-14135569.688984601</v>
      </c>
      <c r="P112" s="41">
        <f>IF(P104=0,0,VLOOKUP(P104,FAC_TOTALS_APTA!$A$4:$BO$120,$L112,FALSE))</f>
        <v>-25480180.234379798</v>
      </c>
      <c r="Q112" s="41">
        <f>IF(Q104=0,0,VLOOKUP(Q104,FAC_TOTALS_APTA!$A$4:$BO$120,$L112,FALSE))</f>
        <v>-14301453.7000592</v>
      </c>
      <c r="R112" s="41">
        <f>IF(R104=0,0,VLOOKUP(R104,FAC_TOTALS_APTA!$A$4:$BO$120,$L112,FALSE))</f>
        <v>-18732034.554591</v>
      </c>
      <c r="S112" s="41">
        <f>IF(S104=0,0,VLOOKUP(S104,FAC_TOTALS_APTA!$A$4:$BO$120,$L112,FALSE))</f>
        <v>0</v>
      </c>
      <c r="T112" s="41">
        <f>IF(T104=0,0,VLOOKUP(T104,FAC_TOTALS_APTA!$A$4:$BO$120,$L112,FALSE))</f>
        <v>0</v>
      </c>
      <c r="U112" s="41">
        <f>IF(U104=0,0,VLOOKUP(U104,FAC_TOTALS_APTA!$A$4:$BO$120,$L112,FALSE))</f>
        <v>0</v>
      </c>
      <c r="V112" s="41">
        <f>IF(V104=0,0,VLOOKUP(V104,FAC_TOTALS_APTA!$A$4:$BO$120,$L112,FALSE))</f>
        <v>0</v>
      </c>
      <c r="W112" s="41">
        <f>IF(W104=0,0,VLOOKUP(W104,FAC_TOTALS_APTA!$A$4:$BO$120,$L112,FALSE))</f>
        <v>0</v>
      </c>
      <c r="X112" s="41">
        <f>IF(X104=0,0,VLOOKUP(X104,FAC_TOTALS_APTA!$A$4:$BO$120,$L112,FALSE))</f>
        <v>0</v>
      </c>
      <c r="Y112" s="41">
        <f>IF(Y104=0,0,VLOOKUP(Y104,FAC_TOTALS_APTA!$A$4:$BO$120,$L112,FALSE))</f>
        <v>0</v>
      </c>
      <c r="Z112" s="41">
        <f>IF(Z104=0,0,VLOOKUP(Z104,FAC_TOTALS_APTA!$A$4:$BO$120,$L112,FALSE))</f>
        <v>0</v>
      </c>
      <c r="AA112" s="41">
        <f>IF(AA104=0,0,VLOOKUP(AA104,FAC_TOTALS_APTA!$A$4:$BO$120,$L112,FALSE))</f>
        <v>0</v>
      </c>
      <c r="AB112" s="41">
        <f>IF(AB104=0,0,VLOOKUP(AB104,FAC_TOTALS_APTA!$A$4:$BO$120,$L112,FALSE))</f>
        <v>0</v>
      </c>
      <c r="AC112" s="45">
        <f t="shared" si="30"/>
        <v>-63985188.82119631</v>
      </c>
      <c r="AD112" s="45">
        <f>AE112*G123</f>
        <v>-64348467.455949396</v>
      </c>
      <c r="AE112" s="46">
        <f>AC112/G121</f>
        <v>-2.1986831174892363E-2</v>
      </c>
    </row>
    <row r="113" spans="2:31" ht="15" x14ac:dyDescent="0.2">
      <c r="B113" s="37" t="s">
        <v>120</v>
      </c>
      <c r="C113" s="40"/>
      <c r="D113" s="12" t="s">
        <v>73</v>
      </c>
      <c r="E113" s="85">
        <v>-1.38E-2</v>
      </c>
      <c r="F113" s="12">
        <f>MATCH($D113,FAC_TOTALS_APTA!$A$2:$BO$2,)</f>
        <v>18</v>
      </c>
      <c r="G113" s="47">
        <f>VLOOKUP(G104,FAC_TOTALS_APTA!$A$4:$BO$120,$F113,FALSE)</f>
        <v>4.0999999999999996</v>
      </c>
      <c r="H113" s="47">
        <f>VLOOKUP(H104,FAC_TOTALS_APTA!$A$4:$BO$120,$F113,FALSE)</f>
        <v>4.5999999999999996</v>
      </c>
      <c r="I113" s="43">
        <f t="shared" si="27"/>
        <v>0.12195121951219523</v>
      </c>
      <c r="J113" s="44" t="str">
        <f t="shared" si="28"/>
        <v/>
      </c>
      <c r="K113" s="44" t="str">
        <f t="shared" si="29"/>
        <v>JTW_HOME_PCT_FAC</v>
      </c>
      <c r="L113" s="12">
        <f>MATCH($K113,FAC_TOTALS_APTA!$A$2:$BM$2,)</f>
        <v>39</v>
      </c>
      <c r="M113" s="41">
        <f>IF(M104=0,0,VLOOKUP(M104,FAC_TOTALS_APTA!$A$4:$BO$120,$L113,FALSE))</f>
        <v>-4048692.9605470798</v>
      </c>
      <c r="N113" s="41">
        <f>IF(N104=0,0,VLOOKUP(N104,FAC_TOTALS_APTA!$A$4:$BO$120,$L113,FALSE))</f>
        <v>0</v>
      </c>
      <c r="O113" s="41">
        <f>IF(O104=0,0,VLOOKUP(O104,FAC_TOTALS_APTA!$A$4:$BO$120,$L113,FALSE))</f>
        <v>4342183.10801253</v>
      </c>
      <c r="P113" s="41">
        <f>IF(P104=0,0,VLOOKUP(P104,FAC_TOTALS_APTA!$A$4:$BO$120,$L113,FALSE))</f>
        <v>-16826694.295653399</v>
      </c>
      <c r="Q113" s="41">
        <f>IF(Q104=0,0,VLOOKUP(Q104,FAC_TOTALS_APTA!$A$4:$BO$120,$L113,FALSE))</f>
        <v>0</v>
      </c>
      <c r="R113" s="41">
        <f>IF(R104=0,0,VLOOKUP(R104,FAC_TOTALS_APTA!$A$4:$BO$120,$L113,FALSE))</f>
        <v>-4275574.6013828898</v>
      </c>
      <c r="S113" s="41">
        <f>IF(S104=0,0,VLOOKUP(S104,FAC_TOTALS_APTA!$A$4:$BO$120,$L113,FALSE))</f>
        <v>0</v>
      </c>
      <c r="T113" s="41">
        <f>IF(T104=0,0,VLOOKUP(T104,FAC_TOTALS_APTA!$A$4:$BO$120,$L113,FALSE))</f>
        <v>0</v>
      </c>
      <c r="U113" s="41">
        <f>IF(U104=0,0,VLOOKUP(U104,FAC_TOTALS_APTA!$A$4:$BO$120,$L113,FALSE))</f>
        <v>0</v>
      </c>
      <c r="V113" s="41">
        <f>IF(V104=0,0,VLOOKUP(V104,FAC_TOTALS_APTA!$A$4:$BO$120,$L113,FALSE))</f>
        <v>0</v>
      </c>
      <c r="W113" s="41">
        <f>IF(W104=0,0,VLOOKUP(W104,FAC_TOTALS_APTA!$A$4:$BO$120,$L113,FALSE))</f>
        <v>0</v>
      </c>
      <c r="X113" s="41">
        <f>IF(X104=0,0,VLOOKUP(X104,FAC_TOTALS_APTA!$A$4:$BO$120,$L113,FALSE))</f>
        <v>0</v>
      </c>
      <c r="Y113" s="41">
        <f>IF(Y104=0,0,VLOOKUP(Y104,FAC_TOTALS_APTA!$A$4:$BO$120,$L113,FALSE))</f>
        <v>0</v>
      </c>
      <c r="Z113" s="41">
        <f>IF(Z104=0,0,VLOOKUP(Z104,FAC_TOTALS_APTA!$A$4:$BO$120,$L113,FALSE))</f>
        <v>0</v>
      </c>
      <c r="AA113" s="41">
        <f>IF(AA104=0,0,VLOOKUP(AA104,FAC_TOTALS_APTA!$A$4:$BO$120,$L113,FALSE))</f>
        <v>0</v>
      </c>
      <c r="AB113" s="41">
        <f>IF(AB104=0,0,VLOOKUP(AB104,FAC_TOTALS_APTA!$A$4:$BO$120,$L113,FALSE))</f>
        <v>0</v>
      </c>
      <c r="AC113" s="45">
        <f t="shared" si="30"/>
        <v>-20808778.749570839</v>
      </c>
      <c r="AD113" s="45">
        <f>AE113*G123</f>
        <v>-20926921.477197189</v>
      </c>
      <c r="AE113" s="46">
        <f>AC113/G121</f>
        <v>-7.150390797486245E-3</v>
      </c>
    </row>
    <row r="114" spans="2:31" ht="15" customHeight="1" x14ac:dyDescent="0.2">
      <c r="B114" s="37" t="s">
        <v>121</v>
      </c>
      <c r="C114" s="40"/>
      <c r="D114" s="12" t="s">
        <v>74</v>
      </c>
      <c r="E114" s="85">
        <v>-0.17100000000000001</v>
      </c>
      <c r="F114" s="12">
        <f>MATCH($D114,FAC_TOTALS_APTA!$A$2:$BO$2,)</f>
        <v>19</v>
      </c>
      <c r="G114" s="47">
        <f>VLOOKUP(G104,FAC_TOTALS_APTA!$A$4:$BO$120,$F114,FALSE)</f>
        <v>0</v>
      </c>
      <c r="H114" s="47">
        <f>VLOOKUP(H104,FAC_TOTALS_APTA!$A$4:$BO$120,$F114,FALSE)</f>
        <v>0</v>
      </c>
      <c r="I114" s="43" t="str">
        <f t="shared" si="27"/>
        <v>-</v>
      </c>
      <c r="J114" s="44" t="str">
        <f t="shared" si="28"/>
        <v/>
      </c>
      <c r="K114" s="44" t="str">
        <f t="shared" si="29"/>
        <v>YEARS_SINCE_TNC_BUS_FAC</v>
      </c>
      <c r="L114" s="12">
        <f>MATCH($K114,FAC_TOTALS_APTA!$A$2:$BM$2,)</f>
        <v>41</v>
      </c>
      <c r="M114" s="41">
        <f>IF(M104=0,0,VLOOKUP(M104,FAC_TOTALS_APTA!$A$4:$BO$120,$L114,FALSE))</f>
        <v>0</v>
      </c>
      <c r="N114" s="41">
        <f>IF(N104=0,0,VLOOKUP(N104,FAC_TOTALS_APTA!$A$4:$BO$120,$L114,FALSE))</f>
        <v>0</v>
      </c>
      <c r="O114" s="41">
        <f>IF(O104=0,0,VLOOKUP(O104,FAC_TOTALS_APTA!$A$4:$BO$120,$L114,FALSE))</f>
        <v>0</v>
      </c>
      <c r="P114" s="41">
        <f>IF(P104=0,0,VLOOKUP(P104,FAC_TOTALS_APTA!$A$4:$BO$120,$L114,FALSE))</f>
        <v>0</v>
      </c>
      <c r="Q114" s="41">
        <f>IF(Q104=0,0,VLOOKUP(Q104,FAC_TOTALS_APTA!$A$4:$BO$120,$L114,FALSE))</f>
        <v>0</v>
      </c>
      <c r="R114" s="41">
        <f>IF(R104=0,0,VLOOKUP(R104,FAC_TOTALS_APTA!$A$4:$BO$120,$L114,FALSE))</f>
        <v>0</v>
      </c>
      <c r="S114" s="41">
        <f>IF(S104=0,0,VLOOKUP(S104,FAC_TOTALS_APTA!$A$4:$BO$120,$L114,FALSE))</f>
        <v>0</v>
      </c>
      <c r="T114" s="41">
        <f>IF(T104=0,0,VLOOKUP(T104,FAC_TOTALS_APTA!$A$4:$BO$120,$L114,FALSE))</f>
        <v>0</v>
      </c>
      <c r="U114" s="41">
        <f>IF(U104=0,0,VLOOKUP(U104,FAC_TOTALS_APTA!$A$4:$BO$120,$L114,FALSE))</f>
        <v>0</v>
      </c>
      <c r="V114" s="41">
        <f>IF(V104=0,0,VLOOKUP(V104,FAC_TOTALS_APTA!$A$4:$BO$120,$L114,FALSE))</f>
        <v>0</v>
      </c>
      <c r="W114" s="41">
        <f>IF(W104=0,0,VLOOKUP(W104,FAC_TOTALS_APTA!$A$4:$BO$120,$L114,FALSE))</f>
        <v>0</v>
      </c>
      <c r="X114" s="41">
        <f>IF(X104=0,0,VLOOKUP(X104,FAC_TOTALS_APTA!$A$4:$BO$120,$L114,FALSE))</f>
        <v>0</v>
      </c>
      <c r="Y114" s="41">
        <f>IF(Y104=0,0,VLOOKUP(Y104,FAC_TOTALS_APTA!$A$4:$BO$120,$L114,FALSE))</f>
        <v>0</v>
      </c>
      <c r="Z114" s="41">
        <f>IF(Z104=0,0,VLOOKUP(Z104,FAC_TOTALS_APTA!$A$4:$BO$120,$L114,FALSE))</f>
        <v>0</v>
      </c>
      <c r="AA114" s="41">
        <f>IF(AA104=0,0,VLOOKUP(AA104,FAC_TOTALS_APTA!$A$4:$BO$120,$L114,FALSE))</f>
        <v>0</v>
      </c>
      <c r="AB114" s="41">
        <f>IF(AB104=0,0,VLOOKUP(AB104,FAC_TOTALS_APTA!$A$4:$BO$120,$L114,FALSE))</f>
        <v>0</v>
      </c>
      <c r="AC114" s="45">
        <f t="shared" si="30"/>
        <v>0</v>
      </c>
      <c r="AD114" s="45">
        <f>AE114*G123</f>
        <v>0</v>
      </c>
      <c r="AE114" s="46">
        <f>AC114/G121</f>
        <v>0</v>
      </c>
    </row>
    <row r="115" spans="2:31" ht="15.75" customHeight="1" x14ac:dyDescent="0.2">
      <c r="B115" s="37" t="s">
        <v>121</v>
      </c>
      <c r="C115" s="40"/>
      <c r="D115" s="12" t="s">
        <v>75</v>
      </c>
      <c r="E115" s="85">
        <v>-9.9000000000000008E-3</v>
      </c>
      <c r="F115" s="12">
        <f>MATCH($D115,FAC_TOTALS_APTA!$A$2:$BO$2,)</f>
        <v>20</v>
      </c>
      <c r="G115" s="47">
        <f>VLOOKUP(G104,FAC_TOTALS_APTA!$A$4:$BO$120,$F115,FALSE)</f>
        <v>1</v>
      </c>
      <c r="H115" s="47">
        <f>VLOOKUP(H104,FAC_TOTALS_APTA!$A$4:$BO$120,$F115,FALSE)</f>
        <v>7</v>
      </c>
      <c r="I115" s="43">
        <f t="shared" si="27"/>
        <v>6</v>
      </c>
      <c r="J115" s="44" t="str">
        <f t="shared" si="28"/>
        <v/>
      </c>
      <c r="K115" s="44" t="str">
        <f t="shared" si="29"/>
        <v>YEARS_SINCE_TNC_RAIL_FAC</v>
      </c>
      <c r="L115" s="12">
        <f>MATCH($K115,FAC_TOTALS_APTA!$A$2:$BM$2,)</f>
        <v>43</v>
      </c>
      <c r="M115" s="41">
        <f>IF(M104=0,0,VLOOKUP(M104,FAC_TOTALS_APTA!$A$4:$BO$120,$L115,FALSE))</f>
        <v>-28720351.371955901</v>
      </c>
      <c r="N115" s="41">
        <f>IF(N104=0,0,VLOOKUP(N104,FAC_TOTALS_APTA!$A$4:$BO$120,$L115,FALSE))</f>
        <v>-29693439.348608401</v>
      </c>
      <c r="O115" s="41">
        <f>IF(O104=0,0,VLOOKUP(O104,FAC_TOTALS_APTA!$A$4:$BO$120,$L115,FALSE))</f>
        <v>-30759681.3853494</v>
      </c>
      <c r="P115" s="41">
        <f>IF(P104=0,0,VLOOKUP(P104,FAC_TOTALS_APTA!$A$4:$BO$120,$L115,FALSE))</f>
        <v>-29903017.169296902</v>
      </c>
      <c r="Q115" s="41">
        <f>IF(Q104=0,0,VLOOKUP(Q104,FAC_TOTALS_APTA!$A$4:$BO$120,$L115,FALSE))</f>
        <v>-30123321.601567499</v>
      </c>
      <c r="R115" s="41">
        <f>IF(R104=0,0,VLOOKUP(R104,FAC_TOTALS_APTA!$A$4:$BO$120,$L115,FALSE))</f>
        <v>-30329789.4074299</v>
      </c>
      <c r="S115" s="41">
        <f>IF(S104=0,0,VLOOKUP(S104,FAC_TOTALS_APTA!$A$4:$BO$120,$L115,FALSE))</f>
        <v>0</v>
      </c>
      <c r="T115" s="41">
        <f>IF(T104=0,0,VLOOKUP(T104,FAC_TOTALS_APTA!$A$4:$BO$120,$L115,FALSE))</f>
        <v>0</v>
      </c>
      <c r="U115" s="41">
        <f>IF(U104=0,0,VLOOKUP(U104,FAC_TOTALS_APTA!$A$4:$BO$120,$L115,FALSE))</f>
        <v>0</v>
      </c>
      <c r="V115" s="41">
        <f>IF(V104=0,0,VLOOKUP(V104,FAC_TOTALS_APTA!$A$4:$BO$120,$L115,FALSE))</f>
        <v>0</v>
      </c>
      <c r="W115" s="41">
        <f>IF(W104=0,0,VLOOKUP(W104,FAC_TOTALS_APTA!$A$4:$BO$120,$L115,FALSE))</f>
        <v>0</v>
      </c>
      <c r="X115" s="41">
        <f>IF(X104=0,0,VLOOKUP(X104,FAC_TOTALS_APTA!$A$4:$BO$120,$L115,FALSE))</f>
        <v>0</v>
      </c>
      <c r="Y115" s="41">
        <f>IF(Y104=0,0,VLOOKUP(Y104,FAC_TOTALS_APTA!$A$4:$BO$120,$L115,FALSE))</f>
        <v>0</v>
      </c>
      <c r="Z115" s="41">
        <f>IF(Z104=0,0,VLOOKUP(Z104,FAC_TOTALS_APTA!$A$4:$BO$120,$L115,FALSE))</f>
        <v>0</v>
      </c>
      <c r="AA115" s="41">
        <f>IF(AA104=0,0,VLOOKUP(AA104,FAC_TOTALS_APTA!$A$4:$BO$120,$L115,FALSE))</f>
        <v>0</v>
      </c>
      <c r="AB115" s="41">
        <f>IF(AB104=0,0,VLOOKUP(AB104,FAC_TOTALS_APTA!$A$4:$BO$120,$L115,FALSE))</f>
        <v>0</v>
      </c>
      <c r="AC115" s="45">
        <f t="shared" si="30"/>
        <v>-179529600.284208</v>
      </c>
      <c r="AD115" s="45">
        <f>AE115*G123</f>
        <v>-180548887.23624414</v>
      </c>
      <c r="AE115" s="46">
        <f>AC115/G121</f>
        <v>-6.169063630296228E-2</v>
      </c>
    </row>
    <row r="116" spans="2:31" ht="15" customHeight="1" x14ac:dyDescent="0.2">
      <c r="B116" s="37" t="s">
        <v>122</v>
      </c>
      <c r="C116" s="40"/>
      <c r="D116" s="12" t="s">
        <v>109</v>
      </c>
      <c r="E116" s="85">
        <v>2.1659999999999999E-5</v>
      </c>
      <c r="F116" s="12">
        <f>MATCH($D116,FAC_TOTALS_APTA!$A$2:$BO$2,)</f>
        <v>21</v>
      </c>
      <c r="G116" s="47">
        <f>VLOOKUP(G104,FAC_TOTALS_APTA!$A$4:$BO$120,$F116,FALSE)</f>
        <v>0</v>
      </c>
      <c r="H116" s="47">
        <f>VLOOKUP(H104,FAC_TOTALS_APTA!$A$4:$BO$120,$F116,FALSE)</f>
        <v>1</v>
      </c>
      <c r="I116" s="43" t="str">
        <f t="shared" si="27"/>
        <v>-</v>
      </c>
      <c r="J116" s="44" t="str">
        <f t="shared" si="28"/>
        <v/>
      </c>
      <c r="K116" s="44" t="str">
        <f t="shared" si="29"/>
        <v>BIKE_SHARE_FAC</v>
      </c>
      <c r="L116" s="12">
        <f>MATCH($K116,FAC_TOTALS_APTA!$A$2:$BM$2,)</f>
        <v>45</v>
      </c>
      <c r="M116" s="41">
        <f>IF(M104=0,0,VLOOKUP(M104,FAC_TOTALS_APTA!$A$4:$BO$120,$L116,FALSE))</f>
        <v>63384.1517551543</v>
      </c>
      <c r="N116" s="41">
        <f>IF(N104=0,0,VLOOKUP(N104,FAC_TOTALS_APTA!$A$4:$BO$120,$L116,FALSE))</f>
        <v>0</v>
      </c>
      <c r="O116" s="41">
        <f>IF(O104=0,0,VLOOKUP(O104,FAC_TOTALS_APTA!$A$4:$BO$120,$L116,FALSE))</f>
        <v>0</v>
      </c>
      <c r="P116" s="41">
        <f>IF(P104=0,0,VLOOKUP(P104,FAC_TOTALS_APTA!$A$4:$BO$120,$L116,FALSE))</f>
        <v>0</v>
      </c>
      <c r="Q116" s="41">
        <f>IF(Q104=0,0,VLOOKUP(Q104,FAC_TOTALS_APTA!$A$4:$BO$120,$L116,FALSE))</f>
        <v>0</v>
      </c>
      <c r="R116" s="41">
        <f>IF(R104=0,0,VLOOKUP(R104,FAC_TOTALS_APTA!$A$4:$BO$120,$L116,FALSE))</f>
        <v>0</v>
      </c>
      <c r="S116" s="41">
        <f>IF(S104=0,0,VLOOKUP(S104,FAC_TOTALS_APTA!$A$4:$BO$120,$L116,FALSE))</f>
        <v>0</v>
      </c>
      <c r="T116" s="41">
        <f>IF(T104=0,0,VLOOKUP(T104,FAC_TOTALS_APTA!$A$4:$BO$120,$L116,FALSE))</f>
        <v>0</v>
      </c>
      <c r="U116" s="41">
        <f>IF(U104=0,0,VLOOKUP(U104,FAC_TOTALS_APTA!$A$4:$BO$120,$L116,FALSE))</f>
        <v>0</v>
      </c>
      <c r="V116" s="41">
        <f>IF(V104=0,0,VLOOKUP(V104,FAC_TOTALS_APTA!$A$4:$BO$120,$L116,FALSE))</f>
        <v>0</v>
      </c>
      <c r="W116" s="41">
        <f>IF(W104=0,0,VLOOKUP(W104,FAC_TOTALS_APTA!$A$4:$BO$120,$L116,FALSE))</f>
        <v>0</v>
      </c>
      <c r="X116" s="41">
        <f>IF(X104=0,0,VLOOKUP(X104,FAC_TOTALS_APTA!$A$4:$BO$120,$L116,FALSE))</f>
        <v>0</v>
      </c>
      <c r="Y116" s="41">
        <f>IF(Y104=0,0,VLOOKUP(Y104,FAC_TOTALS_APTA!$A$4:$BO$120,$L116,FALSE))</f>
        <v>0</v>
      </c>
      <c r="Z116" s="41">
        <f>IF(Z104=0,0,VLOOKUP(Z104,FAC_TOTALS_APTA!$A$4:$BO$120,$L116,FALSE))</f>
        <v>0</v>
      </c>
      <c r="AA116" s="41">
        <f>IF(AA104=0,0,VLOOKUP(AA104,FAC_TOTALS_APTA!$A$4:$BO$120,$L116,FALSE))</f>
        <v>0</v>
      </c>
      <c r="AB116" s="41">
        <f>IF(AB104=0,0,VLOOKUP(AB104,FAC_TOTALS_APTA!$A$4:$BO$120,$L116,FALSE))</f>
        <v>0</v>
      </c>
      <c r="AC116" s="45">
        <f t="shared" si="30"/>
        <v>63384.1517551543</v>
      </c>
      <c r="AD116" s="45">
        <f>AE116*G123</f>
        <v>63744.017976365911</v>
      </c>
      <c r="AE116" s="46">
        <f>AC116/G121</f>
        <v>2.178030055828597E-5</v>
      </c>
    </row>
    <row r="117" spans="2:31" ht="15" x14ac:dyDescent="0.2">
      <c r="B117" s="16" t="s">
        <v>123</v>
      </c>
      <c r="C117" s="39"/>
      <c r="D117" s="13" t="s">
        <v>110</v>
      </c>
      <c r="E117" s="86">
        <v>-3.6900000000000002E-2</v>
      </c>
      <c r="F117" s="13">
        <f>MATCH($D117,FAC_TOTALS_APTA!$A$2:$BO$2,)</f>
        <v>22</v>
      </c>
      <c r="G117" s="50">
        <f>VLOOKUP(G104,FAC_TOTALS_APTA!$A$4:$BO$120,$F117,FALSE)</f>
        <v>0</v>
      </c>
      <c r="H117" s="50">
        <f>VLOOKUP(H104,FAC_TOTALS_APTA!$A$4:$BO$120,$F117,FALSE)</f>
        <v>1</v>
      </c>
      <c r="I117" s="51" t="str">
        <f t="shared" si="27"/>
        <v>-</v>
      </c>
      <c r="J117" s="52" t="str">
        <f t="shared" si="28"/>
        <v/>
      </c>
      <c r="K117" s="52" t="str">
        <f t="shared" si="29"/>
        <v>scooter_flag_FAC</v>
      </c>
      <c r="L117" s="13">
        <f>MATCH($K117,FAC_TOTALS_APTA!$A$2:$BM$2,)</f>
        <v>47</v>
      </c>
      <c r="M117" s="53">
        <f>IF(M104=0,0,VLOOKUP(M104,FAC_TOTALS_APTA!$A$4:$BO$120,$L117,FALSE))</f>
        <v>0</v>
      </c>
      <c r="N117" s="53">
        <f>IF(N104=0,0,VLOOKUP(N104,FAC_TOTALS_APTA!$A$4:$BO$120,$L117,FALSE))</f>
        <v>0</v>
      </c>
      <c r="O117" s="53">
        <f>IF(O104=0,0,VLOOKUP(O104,FAC_TOTALS_APTA!$A$4:$BO$120,$L117,FALSE))</f>
        <v>0</v>
      </c>
      <c r="P117" s="53">
        <f>IF(P104=0,0,VLOOKUP(P104,FAC_TOTALS_APTA!$A$4:$BO$120,$L117,FALSE))</f>
        <v>0</v>
      </c>
      <c r="Q117" s="53">
        <f>IF(Q104=0,0,VLOOKUP(Q104,FAC_TOTALS_APTA!$A$4:$BO$120,$L117,FALSE))</f>
        <v>0</v>
      </c>
      <c r="R117" s="53">
        <f>IF(R104=0,0,VLOOKUP(R104,FAC_TOTALS_APTA!$A$4:$BO$120,$L117,FALSE))</f>
        <v>-112088833.813403</v>
      </c>
      <c r="S117" s="53">
        <f>IF(S104=0,0,VLOOKUP(S104,FAC_TOTALS_APTA!$A$4:$BO$120,$L117,FALSE))</f>
        <v>0</v>
      </c>
      <c r="T117" s="53">
        <f>IF(T104=0,0,VLOOKUP(T104,FAC_TOTALS_APTA!$A$4:$BO$120,$L117,FALSE))</f>
        <v>0</v>
      </c>
      <c r="U117" s="53">
        <f>IF(U104=0,0,VLOOKUP(U104,FAC_TOTALS_APTA!$A$4:$BO$120,$L117,FALSE))</f>
        <v>0</v>
      </c>
      <c r="V117" s="53">
        <f>IF(V104=0,0,VLOOKUP(V104,FAC_TOTALS_APTA!$A$4:$BO$120,$L117,FALSE))</f>
        <v>0</v>
      </c>
      <c r="W117" s="53">
        <f>IF(W104=0,0,VLOOKUP(W104,FAC_TOTALS_APTA!$A$4:$BO$120,$L117,FALSE))</f>
        <v>0</v>
      </c>
      <c r="X117" s="53">
        <f>IF(X104=0,0,VLOOKUP(X104,FAC_TOTALS_APTA!$A$4:$BO$120,$L117,FALSE))</f>
        <v>0</v>
      </c>
      <c r="Y117" s="53">
        <f>IF(Y104=0,0,VLOOKUP(Y104,FAC_TOTALS_APTA!$A$4:$BO$120,$L117,FALSE))</f>
        <v>0</v>
      </c>
      <c r="Z117" s="53">
        <f>IF(Z104=0,0,VLOOKUP(Z104,FAC_TOTALS_APTA!$A$4:$BO$120,$L117,FALSE))</f>
        <v>0</v>
      </c>
      <c r="AA117" s="53">
        <f>IF(AA104=0,0,VLOOKUP(AA104,FAC_TOTALS_APTA!$A$4:$BO$120,$L117,FALSE))</f>
        <v>0</v>
      </c>
      <c r="AB117" s="53">
        <f>IF(AB104=0,0,VLOOKUP(AB104,FAC_TOTALS_APTA!$A$4:$BO$120,$L117,FALSE))</f>
        <v>0</v>
      </c>
      <c r="AC117" s="54">
        <f t="shared" si="30"/>
        <v>-112088833.813403</v>
      </c>
      <c r="AD117" s="54">
        <f>AE117*G123</f>
        <v>-112725222.94140241</v>
      </c>
      <c r="AE117" s="55">
        <f>AC117/G121</f>
        <v>-3.8516386542715851E-2</v>
      </c>
    </row>
    <row r="118" spans="2:31" ht="15" x14ac:dyDescent="0.2">
      <c r="B118" s="56" t="s">
        <v>131</v>
      </c>
      <c r="C118" s="57"/>
      <c r="D118" s="56" t="s">
        <v>118</v>
      </c>
      <c r="E118" s="58"/>
      <c r="F118" s="59"/>
      <c r="G118" s="60"/>
      <c r="H118" s="60"/>
      <c r="I118" s="61"/>
      <c r="J118" s="62"/>
      <c r="K118" s="62" t="str">
        <f t="shared" ref="K118" si="31">CONCATENATE(D118,J118,"_FAC")</f>
        <v>New_Reporter_FAC</v>
      </c>
      <c r="L118" s="59">
        <f>MATCH($K118,FAC_TOTALS_APTA!$A$2:$BM$2,)</f>
        <v>58</v>
      </c>
      <c r="M118" s="60">
        <f>IF(M104=0,0,VLOOKUP(M104,FAC_TOTALS_APTA!$A$4:$BO$120,$L118,FALSE))</f>
        <v>0</v>
      </c>
      <c r="N118" s="60">
        <f>IF(N104=0,0,VLOOKUP(N104,FAC_TOTALS_APTA!$A$4:$BO$120,$L118,FALSE))</f>
        <v>0</v>
      </c>
      <c r="O118" s="60">
        <f>IF(O104=0,0,VLOOKUP(O104,FAC_TOTALS_APTA!$A$4:$BO$120,$L118,FALSE))</f>
        <v>0</v>
      </c>
      <c r="P118" s="60">
        <f>IF(P104=0,0,VLOOKUP(P104,FAC_TOTALS_APTA!$A$4:$BO$120,$L118,FALSE))</f>
        <v>0</v>
      </c>
      <c r="Q118" s="60">
        <f>IF(Q104=0,0,VLOOKUP(Q104,FAC_TOTALS_APTA!$A$4:$BO$120,$L118,FALSE))</f>
        <v>0</v>
      </c>
      <c r="R118" s="60">
        <f>IF(R104=0,0,VLOOKUP(R104,FAC_TOTALS_APTA!$A$4:$BO$120,$L118,FALSE))</f>
        <v>0</v>
      </c>
      <c r="S118" s="60">
        <f>IF(S104=0,0,VLOOKUP(S104,FAC_TOTALS_APTA!$A$4:$BO$120,$L118,FALSE))</f>
        <v>0</v>
      </c>
      <c r="T118" s="60">
        <f>IF(T104=0,0,VLOOKUP(T104,FAC_TOTALS_APTA!$A$4:$BO$120,$L118,FALSE))</f>
        <v>0</v>
      </c>
      <c r="U118" s="60">
        <f>IF(U104=0,0,VLOOKUP(U104,FAC_TOTALS_APTA!$A$4:$BO$120,$L118,FALSE))</f>
        <v>0</v>
      </c>
      <c r="V118" s="60">
        <f>IF(V104=0,0,VLOOKUP(V104,FAC_TOTALS_APTA!$A$4:$BO$120,$L118,FALSE))</f>
        <v>0</v>
      </c>
      <c r="W118" s="60">
        <f>IF(W104=0,0,VLOOKUP(W104,FAC_TOTALS_APTA!$A$4:$BO$120,$L118,FALSE))</f>
        <v>0</v>
      </c>
      <c r="X118" s="60">
        <f>IF(X104=0,0,VLOOKUP(X104,FAC_TOTALS_APTA!$A$4:$BO$120,$L118,FALSE))</f>
        <v>0</v>
      </c>
      <c r="Y118" s="60">
        <f>IF(Y104=0,0,VLOOKUP(Y104,FAC_TOTALS_APTA!$A$4:$BO$120,$L118,FALSE))</f>
        <v>0</v>
      </c>
      <c r="Z118" s="60">
        <f>IF(Z104=0,0,VLOOKUP(Z104,FAC_TOTALS_APTA!$A$4:$BO$120,$L118,FALSE))</f>
        <v>0</v>
      </c>
      <c r="AA118" s="60">
        <f>IF(AA104=0,0,VLOOKUP(AA104,FAC_TOTALS_APTA!$A$4:$BO$120,$L118,FALSE))</f>
        <v>0</v>
      </c>
      <c r="AB118" s="60">
        <f>IF(AB104=0,0,VLOOKUP(AB104,FAC_TOTALS_APTA!$A$4:$BO$120,$L118,FALSE))</f>
        <v>0</v>
      </c>
      <c r="AC118" s="63">
        <f>SUM(M118:AB118)</f>
        <v>0</v>
      </c>
      <c r="AD118" s="63">
        <f>AC118</f>
        <v>0</v>
      </c>
      <c r="AE118" s="64">
        <f>AC118/G123</f>
        <v>0</v>
      </c>
    </row>
    <row r="119" spans="2:31" ht="15.75" hidden="1" customHeight="1" x14ac:dyDescent="0.2">
      <c r="B119" s="37"/>
      <c r="C119" s="12"/>
      <c r="D119" s="12"/>
      <c r="E119" s="12"/>
      <c r="F119" s="12"/>
      <c r="G119" s="12"/>
      <c r="H119" s="12"/>
      <c r="I119" s="65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45"/>
      <c r="AE119" s="12"/>
    </row>
    <row r="120" spans="2:31" ht="15" x14ac:dyDescent="0.2">
      <c r="B120" s="37" t="s">
        <v>67</v>
      </c>
      <c r="C120" s="40"/>
      <c r="D120" s="12"/>
      <c r="E120" s="42"/>
      <c r="F120" s="12"/>
      <c r="G120" s="41"/>
      <c r="H120" s="41"/>
      <c r="I120" s="43"/>
      <c r="J120" s="44"/>
      <c r="K120" s="52"/>
      <c r="L120" s="1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5">
        <f>SUM(AC106:AC118)</f>
        <v>-557105568.85049224</v>
      </c>
      <c r="AD120" s="45">
        <f>SUM(AD106:AD118)</f>
        <v>-560268559.44556427</v>
      </c>
      <c r="AE120" s="46">
        <f>AC120/G123</f>
        <v>-0.19035396759516229</v>
      </c>
    </row>
    <row r="121" spans="2:31" ht="15.75" hidden="1" customHeight="1" x14ac:dyDescent="0.2">
      <c r="B121" s="14" t="s">
        <v>34</v>
      </c>
      <c r="C121" s="66"/>
      <c r="D121" s="15" t="s">
        <v>7</v>
      </c>
      <c r="E121" s="67"/>
      <c r="F121" s="15">
        <f>MATCH($D121,FAC_TOTALS_APTA!$A$2:$BM$2,)</f>
        <v>9</v>
      </c>
      <c r="G121" s="68">
        <f>VLOOKUP(G104,FAC_TOTALS_APTA!$A$4:$BO$120,$F121,FALSE)</f>
        <v>2910159645.6638799</v>
      </c>
      <c r="H121" s="68">
        <f>VLOOKUP(H104,FAC_TOTALS_APTA!$A$4:$BM$120,$F121,FALSE)</f>
        <v>2419691285.5737801</v>
      </c>
      <c r="I121" s="69">
        <f t="shared" ref="I121" si="32">H121/G121-1</f>
        <v>-0.16853658211531275</v>
      </c>
      <c r="J121" s="70"/>
      <c r="K121" s="52"/>
      <c r="L121" s="13"/>
      <c r="M121" s="71">
        <f t="shared" ref="M121:AB121" si="33">SUM(M106:M111)</f>
        <v>-33637569.443579495</v>
      </c>
      <c r="N121" s="71">
        <f t="shared" si="33"/>
        <v>25530878.322880093</v>
      </c>
      <c r="O121" s="71">
        <f t="shared" si="33"/>
        <v>-207610158.86404499</v>
      </c>
      <c r="P121" s="71">
        <f t="shared" si="33"/>
        <v>-54981986.069305107</v>
      </c>
      <c r="Q121" s="71">
        <f t="shared" si="33"/>
        <v>79554512.862278014</v>
      </c>
      <c r="R121" s="71">
        <f t="shared" si="33"/>
        <v>10387771.857902236</v>
      </c>
      <c r="S121" s="71">
        <f t="shared" si="33"/>
        <v>0</v>
      </c>
      <c r="T121" s="71">
        <f t="shared" si="33"/>
        <v>0</v>
      </c>
      <c r="U121" s="71">
        <f t="shared" si="33"/>
        <v>0</v>
      </c>
      <c r="V121" s="71">
        <f t="shared" si="33"/>
        <v>0</v>
      </c>
      <c r="W121" s="71">
        <f t="shared" si="33"/>
        <v>0</v>
      </c>
      <c r="X121" s="71">
        <f t="shared" si="33"/>
        <v>0</v>
      </c>
      <c r="Y121" s="71">
        <f t="shared" si="33"/>
        <v>0</v>
      </c>
      <c r="Z121" s="71">
        <f t="shared" si="33"/>
        <v>0</v>
      </c>
      <c r="AA121" s="71">
        <f t="shared" si="33"/>
        <v>0</v>
      </c>
      <c r="AB121" s="71">
        <f t="shared" si="33"/>
        <v>0</v>
      </c>
      <c r="AC121" s="72"/>
      <c r="AD121" s="72"/>
      <c r="AE121" s="73"/>
    </row>
    <row r="122" spans="2:31" ht="16" thickBot="1" x14ac:dyDescent="0.25">
      <c r="B122" s="16" t="s">
        <v>71</v>
      </c>
      <c r="C122" s="39"/>
      <c r="D122" s="13"/>
      <c r="E122" s="49"/>
      <c r="F122" s="13"/>
      <c r="G122" s="53"/>
      <c r="H122" s="53"/>
      <c r="I122" s="51"/>
      <c r="J122" s="52"/>
      <c r="K122" s="52"/>
      <c r="L122" s="13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54">
        <f>AC123-AC120</f>
        <v>656322496.85048223</v>
      </c>
      <c r="AD122" s="54"/>
      <c r="AE122" s="55">
        <f>AE123-AE120</f>
        <v>0.22425478810997221</v>
      </c>
    </row>
    <row r="123" spans="2:31" ht="16" hidden="1" thickBot="1" x14ac:dyDescent="0.25">
      <c r="B123" s="17" t="s">
        <v>127</v>
      </c>
      <c r="C123" s="35"/>
      <c r="D123" s="35" t="s">
        <v>5</v>
      </c>
      <c r="E123" s="35"/>
      <c r="F123" s="35">
        <f>MATCH($D123,FAC_TOTALS_APTA!$A$2:$BM$2,)</f>
        <v>7</v>
      </c>
      <c r="G123" s="75">
        <f>VLOOKUP(G104,FAC_TOTALS_APTA!$A$4:$BM$120,$F123,FALSE)</f>
        <v>2926682201</v>
      </c>
      <c r="H123" s="75">
        <f>VLOOKUP(H104,FAC_TOTALS_APTA!$A$4:$BM$120,$F123,FALSE)</f>
        <v>3025899128.99999</v>
      </c>
      <c r="I123" s="76">
        <f t="shared" ref="I123" si="34">H123/G123-1</f>
        <v>3.3900820514809915E-2</v>
      </c>
      <c r="J123" s="77"/>
      <c r="K123" s="7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78">
        <f>H123-G123</f>
        <v>99216927.999989986</v>
      </c>
      <c r="AD123" s="78"/>
      <c r="AE123" s="79">
        <f>I123</f>
        <v>3.3900820514809915E-2</v>
      </c>
    </row>
    <row r="124" spans="2:31" ht="17" thickTop="1" thickBot="1" x14ac:dyDescent="0.25">
      <c r="B124" s="145" t="s">
        <v>134</v>
      </c>
      <c r="C124" s="146"/>
      <c r="D124" s="146"/>
      <c r="E124" s="147"/>
      <c r="F124" s="146"/>
      <c r="G124" s="148"/>
      <c r="H124" s="148"/>
      <c r="I124" s="149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50">
        <f>AE123</f>
        <v>3.3900820514809915E-2</v>
      </c>
    </row>
    <row r="125" spans="2:31" ht="15" thickTop="1" x14ac:dyDescent="0.2"/>
  </sheetData>
  <mergeCells count="8">
    <mergeCell ref="G101:I101"/>
    <mergeCell ref="AC101:AE101"/>
    <mergeCell ref="G8:I8"/>
    <mergeCell ref="AC8:AE8"/>
    <mergeCell ref="G39:I39"/>
    <mergeCell ref="AC39:AE39"/>
    <mergeCell ref="G70:I70"/>
    <mergeCell ref="AC70:AE7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2"/>
  <sheetViews>
    <sheetView showGridLines="0" topLeftCell="A5" workbookViewId="0">
      <selection activeCell="A3" sqref="A3"/>
    </sheetView>
  </sheetViews>
  <sheetFormatPr baseColWidth="10" defaultColWidth="11" defaultRowHeight="14" x14ac:dyDescent="0.2"/>
  <cols>
    <col min="1" max="1" width="11" style="18"/>
    <col min="2" max="2" width="26.83203125" style="19" bestFit="1" customWidth="1"/>
    <col min="3" max="3" width="6.5" style="20" customWidth="1"/>
    <col min="4" max="4" width="25.33203125" style="20" hidden="1" customWidth="1"/>
    <col min="5" max="5" width="7.6640625" style="21" customWidth="1"/>
    <col min="6" max="6" width="11" style="20" hidden="1" customWidth="1"/>
    <col min="7" max="8" width="11.33203125" style="20" bestFit="1" customWidth="1"/>
    <col min="9" max="9" width="6.5" style="22" bestFit="1" customWidth="1"/>
    <col min="10" max="10" width="11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9.5" style="20" bestFit="1" customWidth="1"/>
    <col min="30" max="30" width="5.33203125" style="20" bestFit="1" customWidth="1"/>
    <col min="31" max="31" width="11" style="18"/>
    <col min="32" max="16384" width="11" style="20"/>
  </cols>
  <sheetData>
    <row r="1" spans="1:31" ht="15" x14ac:dyDescent="0.2">
      <c r="B1" s="19" t="s">
        <v>102</v>
      </c>
      <c r="C1" s="20">
        <v>2012</v>
      </c>
    </row>
    <row r="2" spans="1:31" ht="15" x14ac:dyDescent="0.2">
      <c r="B2" s="19" t="s">
        <v>103</v>
      </c>
      <c r="C2" s="20">
        <v>2018</v>
      </c>
    </row>
    <row r="3" spans="1:31" ht="15" x14ac:dyDescent="0.2">
      <c r="B3" s="23" t="s">
        <v>65</v>
      </c>
      <c r="C3" s="24"/>
      <c r="D3" s="24"/>
      <c r="E3" s="25"/>
      <c r="F3" s="24"/>
      <c r="G3" s="24"/>
      <c r="H3" s="24"/>
      <c r="I3" s="26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1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1" x14ac:dyDescent="0.2">
      <c r="B5" s="27"/>
      <c r="C5" s="28"/>
      <c r="D5" s="18"/>
      <c r="E5" s="12"/>
      <c r="F5" s="18"/>
      <c r="G5" s="18"/>
      <c r="H5" s="18"/>
      <c r="I5" s="2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ht="15" x14ac:dyDescent="0.2">
      <c r="B6" s="30" t="s">
        <v>69</v>
      </c>
      <c r="C6" s="31">
        <v>0</v>
      </c>
      <c r="D6" s="18"/>
      <c r="E6" s="12"/>
      <c r="F6" s="18"/>
      <c r="G6" s="18"/>
      <c r="H6" s="18"/>
      <c r="I6" s="2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1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6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1" ht="15" thickTop="1" x14ac:dyDescent="0.2">
      <c r="B8" s="37"/>
      <c r="C8" s="12"/>
      <c r="D8" s="12"/>
      <c r="E8" s="12"/>
      <c r="F8" s="12"/>
      <c r="G8" s="171" t="s">
        <v>128</v>
      </c>
      <c r="H8" s="171"/>
      <c r="I8" s="17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71" t="s">
        <v>27</v>
      </c>
      <c r="AD8" s="171"/>
    </row>
    <row r="9" spans="1:31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13">
        <f>$C$1</f>
        <v>2012</v>
      </c>
      <c r="H9" s="13">
        <f>$C$2</f>
        <v>2018</v>
      </c>
      <c r="I9" s="39" t="s">
        <v>62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 t="s">
        <v>64</v>
      </c>
      <c r="AD9" s="13" t="s">
        <v>62</v>
      </c>
    </row>
    <row r="10" spans="1:31" s="21" customFormat="1" hidden="1" x14ac:dyDescent="0.2">
      <c r="A10" s="12"/>
      <c r="B10" s="37"/>
      <c r="C10" s="40"/>
      <c r="D10" s="12"/>
      <c r="E10" s="12"/>
      <c r="F10" s="12"/>
      <c r="G10" s="12"/>
      <c r="H10" s="12"/>
      <c r="I10" s="40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</row>
    <row r="11" spans="1:31" hidden="1" x14ac:dyDescent="0.2">
      <c r="B11" s="37"/>
      <c r="C11" s="40"/>
      <c r="D11" s="12"/>
      <c r="E11" s="12"/>
      <c r="F11" s="12"/>
      <c r="G11" s="12" t="str">
        <f>CONCATENATE($C6,"_",$C7,"_",G9)</f>
        <v>0_1_2012</v>
      </c>
      <c r="H11" s="12" t="str">
        <f>CONCATENATE($C6,"_",$C7,"_",H9)</f>
        <v>0_1_2018</v>
      </c>
      <c r="I11" s="40"/>
      <c r="J11" s="12"/>
      <c r="K11" s="12"/>
      <c r="L11" s="12"/>
      <c r="M11" s="12" t="str">
        <f>IF($G9+M10&gt;$H9,0,CONCATENATE($C6,"_",$C7,"_",$G9+M10))</f>
        <v>0_1_2013</v>
      </c>
      <c r="N11" s="12" t="str">
        <f t="shared" ref="N11:AB11" si="0">IF($G9+N10&gt;$H9,0,CONCATENATE($C6,"_",$C7,"_",$G9+N10))</f>
        <v>0_1_2014</v>
      </c>
      <c r="O11" s="12" t="str">
        <f t="shared" si="0"/>
        <v>0_1_2015</v>
      </c>
      <c r="P11" s="12" t="str">
        <f t="shared" si="0"/>
        <v>0_1_2016</v>
      </c>
      <c r="Q11" s="12" t="str">
        <f t="shared" si="0"/>
        <v>0_1_2017</v>
      </c>
      <c r="R11" s="12" t="str">
        <f t="shared" si="0"/>
        <v>0_1_2018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</row>
    <row r="12" spans="1:31" hidden="1" x14ac:dyDescent="0.2">
      <c r="B12" s="37"/>
      <c r="C12" s="40"/>
      <c r="D12" s="12"/>
      <c r="E12" s="12"/>
      <c r="F12" s="12" t="s">
        <v>63</v>
      </c>
      <c r="G12" s="41"/>
      <c r="H12" s="41"/>
      <c r="I12" s="40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1" s="21" customFormat="1" ht="15" x14ac:dyDescent="0.2">
      <c r="A13" s="12"/>
      <c r="B13" s="37" t="s">
        <v>95</v>
      </c>
      <c r="C13" s="40" t="s">
        <v>31</v>
      </c>
      <c r="D13" s="12" t="s">
        <v>9</v>
      </c>
      <c r="E13" s="85">
        <v>0.60799999999999998</v>
      </c>
      <c r="F13" s="12">
        <f>MATCH($D13,FAC_TOTALS_APTA!$A$2:$BO$2,)</f>
        <v>11</v>
      </c>
      <c r="G13" s="41">
        <f>VLOOKUP(G11,FAC_TOTALS_APTA!$A$4:$BO$120,$F13,FALSE)</f>
        <v>48603937.189511999</v>
      </c>
      <c r="H13" s="41">
        <f>VLOOKUP(H11,FAC_TOTALS_APTA!$A$4:$BO$120,$F13,FALSE)</f>
        <v>50932923.332741298</v>
      </c>
      <c r="I13" s="43">
        <f>IFERROR(H13/G13-1,"-")</f>
        <v>4.791764367047735E-2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29082401.894110899</v>
      </c>
      <c r="N13" s="41">
        <f>IF(N11=0,0,VLOOKUP(N11,FAC_TOTALS_APTA!$A$4:$BO$120,$L13,FALSE))</f>
        <v>6843136.1697519803</v>
      </c>
      <c r="O13" s="41">
        <f>IF(O11=0,0,VLOOKUP(O11,FAC_TOTALS_APTA!$A$4:$BO$120,$L13,FALSE))</f>
        <v>29374667.986852799</v>
      </c>
      <c r="P13" s="41">
        <f>IF(P11=0,0,VLOOKUP(P11,FAC_TOTALS_APTA!$A$4:$BO$120,$L13,FALSE))</f>
        <v>15838323.9889754</v>
      </c>
      <c r="Q13" s="41">
        <f>IF(Q11=0,0,VLOOKUP(Q11,FAC_TOTALS_APTA!$A$4:$BO$120,$L13,FALSE))</f>
        <v>13376396.7894061</v>
      </c>
      <c r="R13" s="41">
        <f>IF(R11=0,0,VLOOKUP(R11,FAC_TOTALS_APTA!$A$4:$BO$120,$L13,FALSE))</f>
        <v>5921358.7872957997</v>
      </c>
      <c r="S13" s="41">
        <f>IF(S11=0,0,VLOOKUP(S11,FAC_TOTALS_APTA!$A$4:$BO$120,$L13,FALSE))</f>
        <v>0</v>
      </c>
      <c r="T13" s="41">
        <f>IF(T11=0,0,VLOOKUP(T11,FAC_TOTALS_APTA!$A$4:$BO$120,$L13,FALSE))</f>
        <v>0</v>
      </c>
      <c r="U13" s="41">
        <f>IF(U11=0,0,VLOOKUP(U11,FAC_TOTALS_APTA!$A$4:$BO$120,$L13,FALSE))</f>
        <v>0</v>
      </c>
      <c r="V13" s="41">
        <f>IF(V11=0,0,VLOOKUP(V11,FAC_TOTALS_APTA!$A$4:$BO$120,$L13,FALSE))</f>
        <v>0</v>
      </c>
      <c r="W13" s="41">
        <f>IF(W11=0,0,VLOOKUP(W11,FAC_TOTALS_APTA!$A$4:$BO$120,$L13,FALSE))</f>
        <v>0</v>
      </c>
      <c r="X13" s="41">
        <f>IF(X11=0,0,VLOOKUP(X11,FAC_TOTALS_APTA!$A$4:$BO$120,$L13,FALSE))</f>
        <v>0</v>
      </c>
      <c r="Y13" s="41">
        <f>IF(Y11=0,0,VLOOKUP(Y11,FAC_TOTALS_APTA!$A$4:$BO$120,$L13,FALSE))</f>
        <v>0</v>
      </c>
      <c r="Z13" s="41">
        <f>IF(Z11=0,0,VLOOKUP(Z11,FAC_TOTALS_APTA!$A$4:$BO$120,$L13,FALSE))</f>
        <v>0</v>
      </c>
      <c r="AA13" s="41">
        <f>IF(AA11=0,0,VLOOKUP(AA11,FAC_TOTALS_APTA!$A$4:$BO$120,$L13,FALSE))</f>
        <v>0</v>
      </c>
      <c r="AB13" s="41">
        <f>IF(AB11=0,0,VLOOKUP(AB11,FAC_TOTALS_APTA!$A$4:$BO$120,$L13,FALSE))</f>
        <v>0</v>
      </c>
      <c r="AC13" s="45">
        <f>SUM(M13:AB13)</f>
        <v>100436285.616393</v>
      </c>
      <c r="AD13" s="46">
        <f>AC13/G30</f>
        <v>5.1970814531963075E-2</v>
      </c>
      <c r="AE13" s="12"/>
    </row>
    <row r="14" spans="1:31" s="21" customFormat="1" ht="15" x14ac:dyDescent="0.2">
      <c r="A14" s="12"/>
      <c r="B14" s="37" t="s">
        <v>129</v>
      </c>
      <c r="C14" s="40" t="s">
        <v>31</v>
      </c>
      <c r="D14" s="12" t="s">
        <v>10</v>
      </c>
      <c r="E14" s="85">
        <v>-0.2676</v>
      </c>
      <c r="F14" s="12" t="e">
        <f>MATCH($D14,FAC_TOTALS_APTA!$A$2:$BO$2,)</f>
        <v>#N/A</v>
      </c>
      <c r="G14" s="84" t="e">
        <f>VLOOKUP(G11,FAC_TOTALS_APTA!$A$4:$BO$120,$F14,FALSE)</f>
        <v>#REF!</v>
      </c>
      <c r="H14" s="84" t="e">
        <f>VLOOKUP(H11,FAC_TOTALS_APTA!$A$4:$BO$120,$F14,FALSE)</f>
        <v>#REF!</v>
      </c>
      <c r="I14" s="43" t="str">
        <f t="shared" ref="I14:I26" si="1">IFERROR(H14/G14-1,"-")</f>
        <v>-</v>
      </c>
      <c r="J14" s="44" t="str">
        <f t="shared" ref="J14:J25" si="2">IF(C14="Log","_log","")</f>
        <v>_log</v>
      </c>
      <c r="K14" s="44" t="str">
        <f t="shared" ref="K14:K25" si="3">CONCATENATE(D14,J14,"_FAC")</f>
        <v>FARE_per_UPT_log_FAC</v>
      </c>
      <c r="L14" s="12" t="e">
        <f>MATCH($K14,FAC_TOTALS_APTA!$A$2:$BM$2,)</f>
        <v>#N/A</v>
      </c>
      <c r="M14" s="41" t="e">
        <f>IF(M11=0,0,VLOOKUP(M11,FAC_TOTALS_APTA!$A$4:$BO$120,$L14,FALSE))</f>
        <v>#REF!</v>
      </c>
      <c r="N14" s="41" t="e">
        <f>IF(N11=0,0,VLOOKUP(N11,FAC_TOTALS_APTA!$A$4:$BO$120,$L14,FALSE))</f>
        <v>#REF!</v>
      </c>
      <c r="O14" s="41" t="e">
        <f>IF(O11=0,0,VLOOKUP(O11,FAC_TOTALS_APTA!$A$4:$BO$120,$L14,FALSE))</f>
        <v>#REF!</v>
      </c>
      <c r="P14" s="41" t="e">
        <f>IF(P11=0,0,VLOOKUP(P11,FAC_TOTALS_APTA!$A$4:$BO$120,$L14,FALSE))</f>
        <v>#REF!</v>
      </c>
      <c r="Q14" s="41" t="e">
        <f>IF(Q11=0,0,VLOOKUP(Q11,FAC_TOTALS_APTA!$A$4:$BO$120,$L14,FALSE))</f>
        <v>#REF!</v>
      </c>
      <c r="R14" s="41" t="e">
        <f>IF(R11=0,0,VLOOKUP(R11,FAC_TOTALS_APTA!$A$4:$BO$120,$L14,FALSE))</f>
        <v>#REF!</v>
      </c>
      <c r="S14" s="41">
        <f>IF(S11=0,0,VLOOKUP(S11,FAC_TOTALS_APTA!$A$4:$BO$120,$L14,FALSE))</f>
        <v>0</v>
      </c>
      <c r="T14" s="41">
        <f>IF(T11=0,0,VLOOKUP(T11,FAC_TOTALS_APTA!$A$4:$BO$120,$L14,FALSE))</f>
        <v>0</v>
      </c>
      <c r="U14" s="41">
        <f>IF(U11=0,0,VLOOKUP(U11,FAC_TOTALS_APTA!$A$4:$BO$120,$L14,FALSE))</f>
        <v>0</v>
      </c>
      <c r="V14" s="41">
        <f>IF(V11=0,0,VLOOKUP(V11,FAC_TOTALS_APTA!$A$4:$BO$120,$L14,FALSE))</f>
        <v>0</v>
      </c>
      <c r="W14" s="41">
        <f>IF(W11=0,0,VLOOKUP(W11,FAC_TOTALS_APTA!$A$4:$BO$120,$L14,FALSE))</f>
        <v>0</v>
      </c>
      <c r="X14" s="41">
        <f>IF(X11=0,0,VLOOKUP(X11,FAC_TOTALS_APTA!$A$4:$BO$120,$L14,FALSE))</f>
        <v>0</v>
      </c>
      <c r="Y14" s="41">
        <f>IF(Y11=0,0,VLOOKUP(Y11,FAC_TOTALS_APTA!$A$4:$BO$120,$L14,FALSE))</f>
        <v>0</v>
      </c>
      <c r="Z14" s="41">
        <f>IF(Z11=0,0,VLOOKUP(Z11,FAC_TOTALS_APTA!$A$4:$BO$120,$L14,FALSE))</f>
        <v>0</v>
      </c>
      <c r="AA14" s="41">
        <f>IF(AA11=0,0,VLOOKUP(AA11,FAC_TOTALS_APTA!$A$4:$BO$120,$L14,FALSE))</f>
        <v>0</v>
      </c>
      <c r="AB14" s="41">
        <f>IF(AB11=0,0,VLOOKUP(AB11,FAC_TOTALS_APTA!$A$4:$BO$120,$L14,FALSE))</f>
        <v>0</v>
      </c>
      <c r="AC14" s="45" t="e">
        <f t="shared" ref="AC14:AC25" si="4">SUM(M14:AB14)</f>
        <v>#REF!</v>
      </c>
      <c r="AD14" s="46" t="e">
        <f>AC14/G30</f>
        <v>#REF!</v>
      </c>
      <c r="AE14" s="12"/>
    </row>
    <row r="15" spans="1:31" s="21" customFormat="1" ht="15" x14ac:dyDescent="0.2">
      <c r="A15" s="12"/>
      <c r="B15" s="37" t="s">
        <v>125</v>
      </c>
      <c r="C15" s="40" t="s">
        <v>31</v>
      </c>
      <c r="D15" s="12" t="s">
        <v>11</v>
      </c>
      <c r="E15" s="85">
        <v>0.50160000000000005</v>
      </c>
      <c r="F15" s="12">
        <f>MATCH($D15,FAC_TOTALS_APTA!$A$2:$BO$2,)</f>
        <v>13</v>
      </c>
      <c r="G15" s="41">
        <f>VLOOKUP(G11,FAC_TOTALS_APTA!$A$4:$BO$120,$F15,FALSE)</f>
        <v>8119964.7754664104</v>
      </c>
      <c r="H15" s="41">
        <f>VLOOKUP(H11,FAC_TOTALS_APTA!$A$4:$BO$120,$F15,FALSE)</f>
        <v>8524733.0013939701</v>
      </c>
      <c r="I15" s="43">
        <f t="shared" si="1"/>
        <v>4.9848519928377355E-2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8397225.6627320703</v>
      </c>
      <c r="N15" s="41">
        <f>IF(N11=0,0,VLOOKUP(N11,FAC_TOTALS_APTA!$A$4:$BO$120,$L15,FALSE))</f>
        <v>9953766.5000813697</v>
      </c>
      <c r="O15" s="41">
        <f>IF(O11=0,0,VLOOKUP(O11,FAC_TOTALS_APTA!$A$4:$BO$120,$L15,FALSE))</f>
        <v>8881493.7796340995</v>
      </c>
      <c r="P15" s="41">
        <f>IF(P11=0,0,VLOOKUP(P11,FAC_TOTALS_APTA!$A$4:$BO$120,$L15,FALSE))</f>
        <v>6688289.2919064704</v>
      </c>
      <c r="Q15" s="41">
        <f>IF(Q11=0,0,VLOOKUP(Q11,FAC_TOTALS_APTA!$A$4:$BO$120,$L15,FALSE))</f>
        <v>7820660.6638675099</v>
      </c>
      <c r="R15" s="41">
        <f>IF(R11=0,0,VLOOKUP(R11,FAC_TOTALS_APTA!$A$4:$BO$120,$L15,FALSE))</f>
        <v>6361057.8738048105</v>
      </c>
      <c r="S15" s="41">
        <f>IF(S11=0,0,VLOOKUP(S11,FAC_TOTALS_APTA!$A$4:$BO$120,$L15,FALSE))</f>
        <v>0</v>
      </c>
      <c r="T15" s="41">
        <f>IF(T11=0,0,VLOOKUP(T11,FAC_TOTALS_APTA!$A$4:$BO$120,$L15,FALSE))</f>
        <v>0</v>
      </c>
      <c r="U15" s="41">
        <f>IF(U11=0,0,VLOOKUP(U11,FAC_TOTALS_APTA!$A$4:$BO$120,$L15,FALSE))</f>
        <v>0</v>
      </c>
      <c r="V15" s="41">
        <f>IF(V11=0,0,VLOOKUP(V11,FAC_TOTALS_APTA!$A$4:$BO$120,$L15,FALSE))</f>
        <v>0</v>
      </c>
      <c r="W15" s="41">
        <f>IF(W11=0,0,VLOOKUP(W11,FAC_TOTALS_APTA!$A$4:$BO$120,$L15,FALSE))</f>
        <v>0</v>
      </c>
      <c r="X15" s="41">
        <f>IF(X11=0,0,VLOOKUP(X11,FAC_TOTALS_APTA!$A$4:$BO$120,$L15,FALSE))</f>
        <v>0</v>
      </c>
      <c r="Y15" s="41">
        <f>IF(Y11=0,0,VLOOKUP(Y11,FAC_TOTALS_APTA!$A$4:$BO$120,$L15,FALSE))</f>
        <v>0</v>
      </c>
      <c r="Z15" s="41">
        <f>IF(Z11=0,0,VLOOKUP(Z11,FAC_TOTALS_APTA!$A$4:$BO$120,$L15,FALSE))</f>
        <v>0</v>
      </c>
      <c r="AA15" s="41">
        <f>IF(AA11=0,0,VLOOKUP(AA11,FAC_TOTALS_APTA!$A$4:$BO$120,$L15,FALSE))</f>
        <v>0</v>
      </c>
      <c r="AB15" s="41">
        <f>IF(AB11=0,0,VLOOKUP(AB11,FAC_TOTALS_APTA!$A$4:$BO$120,$L15,FALSE))</f>
        <v>0</v>
      </c>
      <c r="AC15" s="45">
        <f t="shared" si="4"/>
        <v>48102493.77202633</v>
      </c>
      <c r="AD15" s="46">
        <f>AC15/G30</f>
        <v>2.4890663439099313E-2</v>
      </c>
      <c r="AE15" s="12"/>
    </row>
    <row r="16" spans="1:31" s="21" customFormat="1" ht="15" x14ac:dyDescent="0.2">
      <c r="A16" s="12"/>
      <c r="B16" s="37" t="s">
        <v>126</v>
      </c>
      <c r="C16" s="40" t="s">
        <v>31</v>
      </c>
      <c r="D16" s="48" t="s">
        <v>22</v>
      </c>
      <c r="E16" s="85">
        <v>0.1734</v>
      </c>
      <c r="F16" s="12">
        <f>MATCH($D16,FAC_TOTALS_APTA!$A$2:$BO$2,)</f>
        <v>14</v>
      </c>
      <c r="G16" s="84">
        <f>VLOOKUP(G11,FAC_TOTALS_APTA!$A$4:$BO$120,$F16,FALSE)</f>
        <v>4.0679717688670198</v>
      </c>
      <c r="H16" s="84">
        <f>VLOOKUP(H11,FAC_TOTALS_APTA!$A$4:$BO$120,$F16,FALSE)</f>
        <v>2.9351532866138901</v>
      </c>
      <c r="I16" s="43">
        <f t="shared" si="1"/>
        <v>-0.27847255256853309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-13967703.0474027</v>
      </c>
      <c r="N16" s="41">
        <f>IF(N11=0,0,VLOOKUP(N11,FAC_TOTALS_APTA!$A$4:$BO$120,$L16,FALSE))</f>
        <v>-18947711.028041702</v>
      </c>
      <c r="O16" s="41">
        <f>IF(O11=0,0,VLOOKUP(O11,FAC_TOTALS_APTA!$A$4:$BO$120,$L16,FALSE))</f>
        <v>-97871788.4142766</v>
      </c>
      <c r="P16" s="41">
        <f>IF(P11=0,0,VLOOKUP(P11,FAC_TOTALS_APTA!$A$4:$BO$120,$L16,FALSE))</f>
        <v>-35891576.086985499</v>
      </c>
      <c r="Q16" s="41">
        <f>IF(Q11=0,0,VLOOKUP(Q11,FAC_TOTALS_APTA!$A$4:$BO$120,$L16,FALSE))</f>
        <v>25421426.384713501</v>
      </c>
      <c r="R16" s="41">
        <f>IF(R11=0,0,VLOOKUP(R11,FAC_TOTALS_APTA!$A$4:$BO$120,$L16,FALSE))</f>
        <v>28754323.723538801</v>
      </c>
      <c r="S16" s="41">
        <f>IF(S11=0,0,VLOOKUP(S11,FAC_TOTALS_APTA!$A$4:$BO$120,$L16,FALSE))</f>
        <v>0</v>
      </c>
      <c r="T16" s="41">
        <f>IF(T11=0,0,VLOOKUP(T11,FAC_TOTALS_APTA!$A$4:$BO$120,$L16,FALSE))</f>
        <v>0</v>
      </c>
      <c r="U16" s="41">
        <f>IF(U11=0,0,VLOOKUP(U11,FAC_TOTALS_APTA!$A$4:$BO$120,$L16,FALSE))</f>
        <v>0</v>
      </c>
      <c r="V16" s="41">
        <f>IF(V11=0,0,VLOOKUP(V11,FAC_TOTALS_APTA!$A$4:$BO$120,$L16,FALSE))</f>
        <v>0</v>
      </c>
      <c r="W16" s="41">
        <f>IF(W11=0,0,VLOOKUP(W11,FAC_TOTALS_APTA!$A$4:$BO$120,$L16,FALSE))</f>
        <v>0</v>
      </c>
      <c r="X16" s="41">
        <f>IF(X11=0,0,VLOOKUP(X11,FAC_TOTALS_APTA!$A$4:$BO$120,$L16,FALSE))</f>
        <v>0</v>
      </c>
      <c r="Y16" s="41">
        <f>IF(Y11=0,0,VLOOKUP(Y11,FAC_TOTALS_APTA!$A$4:$BO$120,$L16,FALSE))</f>
        <v>0</v>
      </c>
      <c r="Z16" s="41">
        <f>IF(Z11=0,0,VLOOKUP(Z11,FAC_TOTALS_APTA!$A$4:$BO$120,$L16,FALSE))</f>
        <v>0</v>
      </c>
      <c r="AA16" s="41">
        <f>IF(AA11=0,0,VLOOKUP(AA11,FAC_TOTALS_APTA!$A$4:$BO$120,$L16,FALSE))</f>
        <v>0</v>
      </c>
      <c r="AB16" s="41">
        <f>IF(AB11=0,0,VLOOKUP(AB11,FAC_TOTALS_APTA!$A$4:$BO$120,$L16,FALSE))</f>
        <v>0</v>
      </c>
      <c r="AC16" s="45">
        <f t="shared" si="4"/>
        <v>-112503028.4684542</v>
      </c>
      <c r="AD16" s="46">
        <f>AC16/G30</f>
        <v>-5.8214757653919855E-2</v>
      </c>
      <c r="AE16" s="12"/>
    </row>
    <row r="17" spans="1:31" s="21" customFormat="1" ht="15" x14ac:dyDescent="0.2">
      <c r="A17" s="12"/>
      <c r="B17" s="37" t="s">
        <v>130</v>
      </c>
      <c r="C17" s="40"/>
      <c r="D17" s="12" t="s">
        <v>12</v>
      </c>
      <c r="E17" s="85">
        <v>7.3000000000000001E-3</v>
      </c>
      <c r="F17" s="12">
        <f>MATCH($D17,FAC_TOTALS_APTA!$A$2:$BO$2,)</f>
        <v>15</v>
      </c>
      <c r="G17" s="47">
        <f>VLOOKUP(G11,FAC_TOTALS_APTA!$A$4:$BO$120,$F17,FALSE)</f>
        <v>10.500948737227599</v>
      </c>
      <c r="H17" s="47">
        <f>VLOOKUP(H11,FAC_TOTALS_APTA!$A$4:$BO$120,$F17,FALSE)</f>
        <v>9.6953657954319592</v>
      </c>
      <c r="I17" s="43">
        <f t="shared" si="1"/>
        <v>-7.6715253255138283E-2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-3279976.3111777599</v>
      </c>
      <c r="N17" s="41">
        <f>IF(N11=0,0,VLOOKUP(N11,FAC_TOTALS_APTA!$A$4:$BO$120,$L17,FALSE))</f>
        <v>-837473.33876240905</v>
      </c>
      <c r="O17" s="41">
        <f>IF(O11=0,0,VLOOKUP(O11,FAC_TOTALS_APTA!$A$4:$BO$120,$L17,FALSE))</f>
        <v>-424788.311666672</v>
      </c>
      <c r="P17" s="41">
        <f>IF(P11=0,0,VLOOKUP(P11,FAC_TOTALS_APTA!$A$4:$BO$120,$L17,FALSE))</f>
        <v>-1712032.26548076</v>
      </c>
      <c r="Q17" s="41">
        <f>IF(Q11=0,0,VLOOKUP(Q11,FAC_TOTALS_APTA!$A$4:$BO$120,$L17,FALSE))</f>
        <v>-1385814.26711328</v>
      </c>
      <c r="R17" s="41">
        <f>IF(R11=0,0,VLOOKUP(R11,FAC_TOTALS_APTA!$A$4:$BO$120,$L17,FALSE))</f>
        <v>-1370525.51280622</v>
      </c>
      <c r="S17" s="41">
        <f>IF(S11=0,0,VLOOKUP(S11,FAC_TOTALS_APTA!$A$4:$BO$120,$L17,FALSE))</f>
        <v>0</v>
      </c>
      <c r="T17" s="41">
        <f>IF(T11=0,0,VLOOKUP(T11,FAC_TOTALS_APTA!$A$4:$BO$120,$L17,FALSE))</f>
        <v>0</v>
      </c>
      <c r="U17" s="41">
        <f>IF(U11=0,0,VLOOKUP(U11,FAC_TOTALS_APTA!$A$4:$BO$120,$L17,FALSE))</f>
        <v>0</v>
      </c>
      <c r="V17" s="41">
        <f>IF(V11=0,0,VLOOKUP(V11,FAC_TOTALS_APTA!$A$4:$BO$120,$L17,FALSE))</f>
        <v>0</v>
      </c>
      <c r="W17" s="41">
        <f>IF(W11=0,0,VLOOKUP(W11,FAC_TOTALS_APTA!$A$4:$BO$120,$L17,FALSE))</f>
        <v>0</v>
      </c>
      <c r="X17" s="41">
        <f>IF(X11=0,0,VLOOKUP(X11,FAC_TOTALS_APTA!$A$4:$BO$120,$L17,FALSE))</f>
        <v>0</v>
      </c>
      <c r="Y17" s="41">
        <f>IF(Y11=0,0,VLOOKUP(Y11,FAC_TOTALS_APTA!$A$4:$BO$120,$L17,FALSE))</f>
        <v>0</v>
      </c>
      <c r="Z17" s="41">
        <f>IF(Z11=0,0,VLOOKUP(Z11,FAC_TOTALS_APTA!$A$4:$BO$120,$L17,FALSE))</f>
        <v>0</v>
      </c>
      <c r="AA17" s="41">
        <f>IF(AA11=0,0,VLOOKUP(AA11,FAC_TOTALS_APTA!$A$4:$BO$120,$L17,FALSE))</f>
        <v>0</v>
      </c>
      <c r="AB17" s="41">
        <f>IF(AB11=0,0,VLOOKUP(AB11,FAC_TOTALS_APTA!$A$4:$BO$120,$L17,FALSE))</f>
        <v>0</v>
      </c>
      <c r="AC17" s="45">
        <f t="shared" si="4"/>
        <v>-9010610.0070070997</v>
      </c>
      <c r="AD17" s="46">
        <f>AC17/G30</f>
        <v>-4.6625454000021622E-3</v>
      </c>
      <c r="AE17" s="12"/>
    </row>
    <row r="18" spans="1:31" s="21" customFormat="1" ht="15" x14ac:dyDescent="0.2">
      <c r="A18" s="12"/>
      <c r="B18" s="37" t="s">
        <v>124</v>
      </c>
      <c r="C18" s="40"/>
      <c r="D18" s="12" t="s">
        <v>13</v>
      </c>
      <c r="E18" s="85">
        <v>0.36330000000000001</v>
      </c>
      <c r="F18" s="12">
        <f>MATCH($D18,FAC_TOTALS_APTA!$A$2:$BO$2,)</f>
        <v>16</v>
      </c>
      <c r="G18" s="84">
        <f>VLOOKUP(G11,FAC_TOTALS_APTA!$A$4:$BO$120,$F18,FALSE)</f>
        <v>41.295489608849401</v>
      </c>
      <c r="H18" s="84">
        <f>VLOOKUP(H11,FAC_TOTALS_APTA!$A$4:$BO$120,$F18,FALSE)</f>
        <v>41.0776550388548</v>
      </c>
      <c r="I18" s="43">
        <f t="shared" si="1"/>
        <v>-5.2750208814068555E-3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-329886.78090638103</v>
      </c>
      <c r="N18" s="41">
        <f>IF(N11=0,0,VLOOKUP(N11,FAC_TOTALS_APTA!$A$4:$BO$120,$L18,FALSE))</f>
        <v>-15009.050313050901</v>
      </c>
      <c r="O18" s="41">
        <f>IF(O11=0,0,VLOOKUP(O11,FAC_TOTALS_APTA!$A$4:$BO$120,$L18,FALSE))</f>
        <v>473867.42955563701</v>
      </c>
      <c r="P18" s="41">
        <f>IF(P11=0,0,VLOOKUP(P11,FAC_TOTALS_APTA!$A$4:$BO$120,$L18,FALSE))</f>
        <v>1420870.55639689</v>
      </c>
      <c r="Q18" s="41">
        <f>IF(Q11=0,0,VLOOKUP(Q11,FAC_TOTALS_APTA!$A$4:$BO$120,$L18,FALSE))</f>
        <v>422147.17916303402</v>
      </c>
      <c r="R18" s="41">
        <f>IF(R11=0,0,VLOOKUP(R11,FAC_TOTALS_APTA!$A$4:$BO$120,$L18,FALSE))</f>
        <v>625402.81018320401</v>
      </c>
      <c r="S18" s="41">
        <f>IF(S11=0,0,VLOOKUP(S11,FAC_TOTALS_APTA!$A$4:$BO$120,$L18,FALSE))</f>
        <v>0</v>
      </c>
      <c r="T18" s="41">
        <f>IF(T11=0,0,VLOOKUP(T11,FAC_TOTALS_APTA!$A$4:$BO$120,$L18,FALSE))</f>
        <v>0</v>
      </c>
      <c r="U18" s="41">
        <f>IF(U11=0,0,VLOOKUP(U11,FAC_TOTALS_APTA!$A$4:$BO$120,$L18,FALSE))</f>
        <v>0</v>
      </c>
      <c r="V18" s="41">
        <f>IF(V11=0,0,VLOOKUP(V11,FAC_TOTALS_APTA!$A$4:$BO$120,$L18,FALSE))</f>
        <v>0</v>
      </c>
      <c r="W18" s="41">
        <f>IF(W11=0,0,VLOOKUP(W11,FAC_TOTALS_APTA!$A$4:$BO$120,$L18,FALSE))</f>
        <v>0</v>
      </c>
      <c r="X18" s="41">
        <f>IF(X11=0,0,VLOOKUP(X11,FAC_TOTALS_APTA!$A$4:$BO$120,$L18,FALSE))</f>
        <v>0</v>
      </c>
      <c r="Y18" s="41">
        <f>IF(Y11=0,0,VLOOKUP(Y11,FAC_TOTALS_APTA!$A$4:$BO$120,$L18,FALSE))</f>
        <v>0</v>
      </c>
      <c r="Z18" s="41">
        <f>IF(Z11=0,0,VLOOKUP(Z11,FAC_TOTALS_APTA!$A$4:$BO$120,$L18,FALSE))</f>
        <v>0</v>
      </c>
      <c r="AA18" s="41">
        <f>IF(AA11=0,0,VLOOKUP(AA11,FAC_TOTALS_APTA!$A$4:$BO$120,$L18,FALSE))</f>
        <v>0</v>
      </c>
      <c r="AB18" s="41">
        <f>IF(AB11=0,0,VLOOKUP(AB11,FAC_TOTALS_APTA!$A$4:$BO$120,$L18,FALSE))</f>
        <v>0</v>
      </c>
      <c r="AC18" s="45">
        <f t="shared" si="4"/>
        <v>2597392.1440793332</v>
      </c>
      <c r="AD18" s="46">
        <f>AC18/G30</f>
        <v>1.3440220788560541E-3</v>
      </c>
      <c r="AE18" s="12"/>
    </row>
    <row r="19" spans="1:31" s="21" customFormat="1" ht="15" x14ac:dyDescent="0.2">
      <c r="A19" s="12"/>
      <c r="B19" s="37" t="s">
        <v>119</v>
      </c>
      <c r="C19" s="40" t="s">
        <v>31</v>
      </c>
      <c r="D19" s="12" t="s">
        <v>21</v>
      </c>
      <c r="E19" s="85">
        <v>-0.34449999999999997</v>
      </c>
      <c r="F19" s="12">
        <f>MATCH($D19,FAC_TOTALS_APTA!$A$2:$BO$2,)</f>
        <v>17</v>
      </c>
      <c r="G19" s="41">
        <f>VLOOKUP(G11,FAC_TOTALS_APTA!$A$4:$BO$120,$F19,FALSE)</f>
        <v>34095.431764724897</v>
      </c>
      <c r="H19" s="41">
        <f>VLOOKUP(H11,FAC_TOTALS_APTA!$A$4:$BO$120,$F19,FALSE)</f>
        <v>38033.279523151803</v>
      </c>
      <c r="I19" s="43">
        <f t="shared" si="1"/>
        <v>0.11549487877437592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-4309517.4151065703</v>
      </c>
      <c r="N19" s="41">
        <f>IF(N11=0,0,VLOOKUP(N11,FAC_TOTALS_APTA!$A$4:$BO$120,$L19,FALSE))</f>
        <v>-3423527.4086952899</v>
      </c>
      <c r="O19" s="41">
        <f>IF(O11=0,0,VLOOKUP(O11,FAC_TOTALS_APTA!$A$4:$BO$120,$L19,FALSE))</f>
        <v>-15260540.647825301</v>
      </c>
      <c r="P19" s="41">
        <f>IF(P11=0,0,VLOOKUP(P11,FAC_TOTALS_APTA!$A$4:$BO$120,$L19,FALSE))</f>
        <v>-9877638.0965047702</v>
      </c>
      <c r="Q19" s="41">
        <f>IF(Q11=0,0,VLOOKUP(Q11,FAC_TOTALS_APTA!$A$4:$BO$120,$L19,FALSE))</f>
        <v>-7571592.4578035399</v>
      </c>
      <c r="R19" s="41">
        <f>IF(R11=0,0,VLOOKUP(R11,FAC_TOTALS_APTA!$A$4:$BO$120,$L19,FALSE))</f>
        <v>-8725881.1733337007</v>
      </c>
      <c r="S19" s="41">
        <f>IF(S11=0,0,VLOOKUP(S11,FAC_TOTALS_APTA!$A$4:$BO$120,$L19,FALSE))</f>
        <v>0</v>
      </c>
      <c r="T19" s="41">
        <f>IF(T11=0,0,VLOOKUP(T11,FAC_TOTALS_APTA!$A$4:$BO$120,$L19,FALSE))</f>
        <v>0</v>
      </c>
      <c r="U19" s="41">
        <f>IF(U11=0,0,VLOOKUP(U11,FAC_TOTALS_APTA!$A$4:$BO$120,$L19,FALSE))</f>
        <v>0</v>
      </c>
      <c r="V19" s="41">
        <f>IF(V11=0,0,VLOOKUP(V11,FAC_TOTALS_APTA!$A$4:$BO$120,$L19,FALSE))</f>
        <v>0</v>
      </c>
      <c r="W19" s="41">
        <f>IF(W11=0,0,VLOOKUP(W11,FAC_TOTALS_APTA!$A$4:$BO$120,$L19,FALSE))</f>
        <v>0</v>
      </c>
      <c r="X19" s="41">
        <f>IF(X11=0,0,VLOOKUP(X11,FAC_TOTALS_APTA!$A$4:$BO$120,$L19,FALSE))</f>
        <v>0</v>
      </c>
      <c r="Y19" s="41">
        <f>IF(Y11=0,0,VLOOKUP(Y11,FAC_TOTALS_APTA!$A$4:$BO$120,$L19,FALSE))</f>
        <v>0</v>
      </c>
      <c r="Z19" s="41">
        <f>IF(Z11=0,0,VLOOKUP(Z11,FAC_TOTALS_APTA!$A$4:$BO$120,$L19,FALSE))</f>
        <v>0</v>
      </c>
      <c r="AA19" s="41">
        <f>IF(AA11=0,0,VLOOKUP(AA11,FAC_TOTALS_APTA!$A$4:$BO$120,$L19,FALSE))</f>
        <v>0</v>
      </c>
      <c r="AB19" s="41">
        <f>IF(AB11=0,0,VLOOKUP(AB11,FAC_TOTALS_APTA!$A$4:$BO$120,$L19,FALSE))</f>
        <v>0</v>
      </c>
      <c r="AC19" s="45">
        <f t="shared" si="4"/>
        <v>-49168697.199269176</v>
      </c>
      <c r="AD19" s="46">
        <f>AC19/G30</f>
        <v>-2.5442371023967795E-2</v>
      </c>
      <c r="AE19" s="12"/>
    </row>
    <row r="20" spans="1:31" s="21" customFormat="1" ht="15" x14ac:dyDescent="0.2">
      <c r="A20" s="12"/>
      <c r="B20" s="37" t="s">
        <v>120</v>
      </c>
      <c r="C20" s="40"/>
      <c r="D20" s="12" t="s">
        <v>73</v>
      </c>
      <c r="E20" s="85">
        <v>-7.7999999999999996E-3</v>
      </c>
      <c r="F20" s="12">
        <f>MATCH($D20,FAC_TOTALS_APTA!$A$2:$BO$2,)</f>
        <v>18</v>
      </c>
      <c r="G20" s="47">
        <f>VLOOKUP(G11,FAC_TOTALS_APTA!$A$4:$BO$120,$F20,FALSE)</f>
        <v>4.9336851961300701</v>
      </c>
      <c r="H20" s="47">
        <f>VLOOKUP(H11,FAC_TOTALS_APTA!$A$4:$BO$120,$F20,FALSE)</f>
        <v>6.1804926353677603</v>
      </c>
      <c r="I20" s="43">
        <f t="shared" si="1"/>
        <v>0.25271321328237017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-235919.750655429</v>
      </c>
      <c r="N20" s="41">
        <f>IF(N11=0,0,VLOOKUP(N11,FAC_TOTALS_APTA!$A$4:$BO$120,$L20,FALSE))</f>
        <v>-5140209.2396420296</v>
      </c>
      <c r="O20" s="41">
        <f>IF(O11=0,0,VLOOKUP(O11,FAC_TOTALS_APTA!$A$4:$BO$120,$L20,FALSE))</f>
        <v>-2469044.7353713601</v>
      </c>
      <c r="P20" s="41">
        <f>IF(P11=0,0,VLOOKUP(P11,FAC_TOTALS_APTA!$A$4:$BO$120,$L20,FALSE))</f>
        <v>-13603108.925703101</v>
      </c>
      <c r="Q20" s="41">
        <f>IF(Q11=0,0,VLOOKUP(Q11,FAC_TOTALS_APTA!$A$4:$BO$120,$L20,FALSE))</f>
        <v>-3926245.3110756599</v>
      </c>
      <c r="R20" s="41">
        <f>IF(R11=0,0,VLOOKUP(R11,FAC_TOTALS_APTA!$A$4:$BO$120,$L20,FALSE))</f>
        <v>-5958620.8470001901</v>
      </c>
      <c r="S20" s="41">
        <f>IF(S11=0,0,VLOOKUP(S11,FAC_TOTALS_APTA!$A$4:$BO$120,$L20,FALSE))</f>
        <v>0</v>
      </c>
      <c r="T20" s="41">
        <f>IF(T11=0,0,VLOOKUP(T11,FAC_TOTALS_APTA!$A$4:$BO$120,$L20,FALSE))</f>
        <v>0</v>
      </c>
      <c r="U20" s="41">
        <f>IF(U11=0,0,VLOOKUP(U11,FAC_TOTALS_APTA!$A$4:$BO$120,$L20,FALSE))</f>
        <v>0</v>
      </c>
      <c r="V20" s="41">
        <f>IF(V11=0,0,VLOOKUP(V11,FAC_TOTALS_APTA!$A$4:$BO$120,$L20,FALSE))</f>
        <v>0</v>
      </c>
      <c r="W20" s="41">
        <f>IF(W11=0,0,VLOOKUP(W11,FAC_TOTALS_APTA!$A$4:$BO$120,$L20,FALSE))</f>
        <v>0</v>
      </c>
      <c r="X20" s="41">
        <f>IF(X11=0,0,VLOOKUP(X11,FAC_TOTALS_APTA!$A$4:$BO$120,$L20,FALSE))</f>
        <v>0</v>
      </c>
      <c r="Y20" s="41">
        <f>IF(Y11=0,0,VLOOKUP(Y11,FAC_TOTALS_APTA!$A$4:$BO$120,$L20,FALSE))</f>
        <v>0</v>
      </c>
      <c r="Z20" s="41">
        <f>IF(Z11=0,0,VLOOKUP(Z11,FAC_TOTALS_APTA!$A$4:$BO$120,$L20,FALSE))</f>
        <v>0</v>
      </c>
      <c r="AA20" s="41">
        <f>IF(AA11=0,0,VLOOKUP(AA11,FAC_TOTALS_APTA!$A$4:$BO$120,$L20,FALSE))</f>
        <v>0</v>
      </c>
      <c r="AB20" s="41">
        <f>IF(AB11=0,0,VLOOKUP(AB11,FAC_TOTALS_APTA!$A$4:$BO$120,$L20,FALSE))</f>
        <v>0</v>
      </c>
      <c r="AC20" s="45">
        <f t="shared" si="4"/>
        <v>-31333148.809447769</v>
      </c>
      <c r="AD20" s="46">
        <f>AC20/G30</f>
        <v>-1.621335611412161E-2</v>
      </c>
      <c r="AE20" s="12"/>
    </row>
    <row r="21" spans="1:31" s="21" customFormat="1" ht="15" x14ac:dyDescent="0.2">
      <c r="A21" s="12"/>
      <c r="B21" s="37" t="s">
        <v>121</v>
      </c>
      <c r="C21" s="40"/>
      <c r="D21" s="12" t="s">
        <v>74</v>
      </c>
      <c r="E21" s="85">
        <v>-2.3E-2</v>
      </c>
      <c r="F21" s="12">
        <f>MATCH($D21,FAC_TOTALS_APTA!$A$2:$BO$2,)</f>
        <v>19</v>
      </c>
      <c r="G21" s="47">
        <f>VLOOKUP(G11,FAC_TOTALS_APTA!$A$4:$BO$120,$F21,FALSE)</f>
        <v>0.574922083809427</v>
      </c>
      <c r="H21" s="47">
        <f>VLOOKUP(H11,FAC_TOTALS_APTA!$A$4:$BO$120,$F21,FALSE)</f>
        <v>6.1690549625123596</v>
      </c>
      <c r="I21" s="43">
        <f t="shared" si="1"/>
        <v>9.7302452562550279</v>
      </c>
      <c r="J21" s="44" t="str">
        <f t="shared" si="2"/>
        <v/>
      </c>
      <c r="K21" s="44" t="str">
        <f t="shared" si="3"/>
        <v>YEARS_SINCE_TNC_BUS_FAC</v>
      </c>
      <c r="L21" s="12">
        <f>MATCH($K21,FAC_TOTALS_APTA!$A$2:$BM$2,)</f>
        <v>41</v>
      </c>
      <c r="M21" s="41">
        <f>IF(M11=0,0,VLOOKUP(M11,FAC_TOTALS_APTA!$A$4:$BO$120,$L21,FALSE))</f>
        <v>-24507688.889212199</v>
      </c>
      <c r="N21" s="41">
        <f>IF(N11=0,0,VLOOKUP(N11,FAC_TOTALS_APTA!$A$4:$BO$120,$L21,FALSE))</f>
        <v>-26994755.897240601</v>
      </c>
      <c r="O21" s="41">
        <f>IF(O11=0,0,VLOOKUP(O11,FAC_TOTALS_APTA!$A$4:$BO$120,$L21,FALSE))</f>
        <v>-32183687.867947701</v>
      </c>
      <c r="P21" s="41">
        <f>IF(P11=0,0,VLOOKUP(P11,FAC_TOTALS_APTA!$A$4:$BO$120,$L21,FALSE))</f>
        <v>-31617228.723224498</v>
      </c>
      <c r="Q21" s="41">
        <f>IF(Q11=0,0,VLOOKUP(Q11,FAC_TOTALS_APTA!$A$4:$BO$120,$L21,FALSE))</f>
        <v>-30200378.600869</v>
      </c>
      <c r="R21" s="41">
        <f>IF(R11=0,0,VLOOKUP(R11,FAC_TOTALS_APTA!$A$4:$BO$120,$L21,FALSE))</f>
        <v>-29008887.013095099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0</v>
      </c>
      <c r="V21" s="41">
        <f>IF(V11=0,0,VLOOKUP(V11,FAC_TOTALS_APTA!$A$4:$BO$120,$L21,FALSE))</f>
        <v>0</v>
      </c>
      <c r="W21" s="41">
        <f>IF(W11=0,0,VLOOKUP(W11,FAC_TOTALS_APTA!$A$4:$BO$120,$L21,FALSE))</f>
        <v>0</v>
      </c>
      <c r="X21" s="41">
        <f>IF(X11=0,0,VLOOKUP(X11,FAC_TOTALS_APTA!$A$4:$BO$120,$L21,FALSE))</f>
        <v>0</v>
      </c>
      <c r="Y21" s="41">
        <f>IF(Y11=0,0,VLOOKUP(Y11,FAC_TOTALS_APTA!$A$4:$BO$120,$L21,FALSE))</f>
        <v>0</v>
      </c>
      <c r="Z21" s="41">
        <f>IF(Z11=0,0,VLOOKUP(Z11,FAC_TOTALS_APTA!$A$4:$BO$120,$L21,FALSE))</f>
        <v>0</v>
      </c>
      <c r="AA21" s="41">
        <f>IF(AA11=0,0,VLOOKUP(AA11,FAC_TOTALS_APTA!$A$4:$BO$120,$L21,FALSE))</f>
        <v>0</v>
      </c>
      <c r="AB21" s="41">
        <f>IF(AB11=0,0,VLOOKUP(AB11,FAC_TOTALS_APTA!$A$4:$BO$120,$L21,FALSE))</f>
        <v>0</v>
      </c>
      <c r="AC21" s="45">
        <f t="shared" si="4"/>
        <v>-174512626.9915891</v>
      </c>
      <c r="AD21" s="46">
        <f>AC21/G30</f>
        <v>-9.0301660552301585E-2</v>
      </c>
      <c r="AE21" s="12"/>
    </row>
    <row r="22" spans="1:31" s="21" customFormat="1" ht="15" hidden="1" x14ac:dyDescent="0.2">
      <c r="A22" s="12"/>
      <c r="B22" s="37" t="s">
        <v>121</v>
      </c>
      <c r="C22" s="40"/>
      <c r="D22" s="12" t="s">
        <v>75</v>
      </c>
      <c r="E22" s="85">
        <v>-5.0000000000000001E-3</v>
      </c>
      <c r="F22" s="12">
        <f>MATCH($D22,FAC_TOTALS_APTA!$A$2:$BO$2,)</f>
        <v>20</v>
      </c>
      <c r="G22" s="47">
        <f>VLOOKUP(G11,FAC_TOTALS_APTA!$A$4:$BO$120,$F22,FALSE)</f>
        <v>0</v>
      </c>
      <c r="H22" s="47">
        <f>VLOOKUP(H11,FAC_TOTALS_APTA!$A$4:$BO$120,$F22,FALSE)</f>
        <v>0</v>
      </c>
      <c r="I22" s="43" t="str">
        <f t="shared" si="1"/>
        <v>-</v>
      </c>
      <c r="J22" s="44" t="str">
        <f t="shared" si="2"/>
        <v/>
      </c>
      <c r="K22" s="44" t="str">
        <f t="shared" si="3"/>
        <v>YEARS_SINCE_TNC_RAIL_FAC</v>
      </c>
      <c r="L22" s="12">
        <f>MATCH($K22,FAC_TOTALS_APTA!$A$2:$BM$2,)</f>
        <v>43</v>
      </c>
      <c r="M22" s="41">
        <f>IF(M11=0,0,VLOOKUP(M11,FAC_TOTALS_APTA!$A$4:$BO$120,$L22,FALSE))</f>
        <v>0</v>
      </c>
      <c r="N22" s="41">
        <f>IF(N11=0,0,VLOOKUP(N11,FAC_TOTALS_APTA!$A$4:$BO$120,$L22,FALSE))</f>
        <v>0</v>
      </c>
      <c r="O22" s="41">
        <f>IF(O11=0,0,VLOOKUP(O11,FAC_TOTALS_APTA!$A$4:$BO$120,$L22,FALSE))</f>
        <v>0</v>
      </c>
      <c r="P22" s="41">
        <f>IF(P11=0,0,VLOOKUP(P11,FAC_TOTALS_APTA!$A$4:$BO$120,$L22,FALSE))</f>
        <v>0</v>
      </c>
      <c r="Q22" s="41">
        <f>IF(Q11=0,0,VLOOKUP(Q11,FAC_TOTALS_APTA!$A$4:$BO$120,$L22,FALSE))</f>
        <v>0</v>
      </c>
      <c r="R22" s="41">
        <f>IF(R11=0,0,VLOOKUP(R11,FAC_TOTALS_APTA!$A$4:$BO$120,$L22,FALSE))</f>
        <v>0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0</v>
      </c>
      <c r="V22" s="41">
        <f>IF(V11=0,0,VLOOKUP(V11,FAC_TOTALS_APTA!$A$4:$BO$120,$L22,FALSE))</f>
        <v>0</v>
      </c>
      <c r="W22" s="41">
        <f>IF(W11=0,0,VLOOKUP(W11,FAC_TOTALS_APTA!$A$4:$BO$120,$L22,FALSE))</f>
        <v>0</v>
      </c>
      <c r="X22" s="41">
        <f>IF(X11=0,0,VLOOKUP(X11,FAC_TOTALS_APTA!$A$4:$BO$120,$L22,FALSE))</f>
        <v>0</v>
      </c>
      <c r="Y22" s="41">
        <f>IF(Y11=0,0,VLOOKUP(Y11,FAC_TOTALS_APTA!$A$4:$BO$120,$L22,FALSE))</f>
        <v>0</v>
      </c>
      <c r="Z22" s="41">
        <f>IF(Z11=0,0,VLOOKUP(Z11,FAC_TOTALS_APTA!$A$4:$BO$120,$L22,FALSE))</f>
        <v>0</v>
      </c>
      <c r="AA22" s="41">
        <f>IF(AA11=0,0,VLOOKUP(AA11,FAC_TOTALS_APTA!$A$4:$BO$120,$L22,FALSE))</f>
        <v>0</v>
      </c>
      <c r="AB22" s="41">
        <f>IF(AB11=0,0,VLOOKUP(AB11,FAC_TOTALS_APTA!$A$4:$BO$120,$L22,FALSE))</f>
        <v>0</v>
      </c>
      <c r="AC22" s="45">
        <f t="shared" si="4"/>
        <v>0</v>
      </c>
      <c r="AD22" s="46">
        <f>AC22/G30</f>
        <v>0</v>
      </c>
      <c r="AE22" s="12"/>
    </row>
    <row r="23" spans="1:31" s="21" customFormat="1" ht="15" x14ac:dyDescent="0.2">
      <c r="A23" s="12"/>
      <c r="B23" s="37" t="s">
        <v>122</v>
      </c>
      <c r="C23" s="40"/>
      <c r="D23" s="12" t="s">
        <v>76</v>
      </c>
      <c r="E23" s="85">
        <v>7.6E-3</v>
      </c>
      <c r="F23" s="12" t="e">
        <f>MATCH($D23,FAC_TOTALS_APTA!$A$2:$BO$2,)</f>
        <v>#N/A</v>
      </c>
      <c r="G23" s="47" t="e">
        <f>VLOOKUP(G11,FAC_TOTALS_APTA!$A$4:$BO$120,$F23,FALSE)</f>
        <v>#REF!</v>
      </c>
      <c r="H23" s="47" t="e">
        <f>VLOOKUP(H11,FAC_TOTALS_APTA!$A$4:$BO$120,$F23,FALSE)</f>
        <v>#REF!</v>
      </c>
      <c r="I23" s="43" t="str">
        <f t="shared" si="1"/>
        <v>-</v>
      </c>
      <c r="J23" s="44" t="str">
        <f t="shared" si="2"/>
        <v/>
      </c>
      <c r="K23" s="44" t="str">
        <f t="shared" si="3"/>
        <v>BIKE_SHARE_BUS_FAC</v>
      </c>
      <c r="L23" s="12" t="e">
        <f>MATCH($K23,FAC_TOTALS_APTA!$A$2:$BM$2,)</f>
        <v>#N/A</v>
      </c>
      <c r="M23" s="41" t="e">
        <f>IF(M11=0,0,VLOOKUP(M11,FAC_TOTALS_APTA!$A$4:$BO$120,$L23,FALSE))</f>
        <v>#REF!</v>
      </c>
      <c r="N23" s="41" t="e">
        <f>IF(N11=0,0,VLOOKUP(N11,FAC_TOTALS_APTA!$A$4:$BO$120,$L23,FALSE))</f>
        <v>#REF!</v>
      </c>
      <c r="O23" s="41" t="e">
        <f>IF(O11=0,0,VLOOKUP(O11,FAC_TOTALS_APTA!$A$4:$BO$120,$L23,FALSE))</f>
        <v>#REF!</v>
      </c>
      <c r="P23" s="41" t="e">
        <f>IF(P11=0,0,VLOOKUP(P11,FAC_TOTALS_APTA!$A$4:$BO$120,$L23,FALSE))</f>
        <v>#REF!</v>
      </c>
      <c r="Q23" s="41" t="e">
        <f>IF(Q11=0,0,VLOOKUP(Q11,FAC_TOTALS_APTA!$A$4:$BO$120,$L23,FALSE))</f>
        <v>#REF!</v>
      </c>
      <c r="R23" s="41" t="e">
        <f>IF(R11=0,0,VLOOKUP(R11,FAC_TOTALS_APTA!$A$4:$BO$120,$L23,FALSE))</f>
        <v>#REF!</v>
      </c>
      <c r="S23" s="41">
        <f>IF(S11=0,0,VLOOKUP(S11,FAC_TOTALS_APTA!$A$4:$BO$120,$L23,FALSE))</f>
        <v>0</v>
      </c>
      <c r="T23" s="41">
        <f>IF(T11=0,0,VLOOKUP(T11,FAC_TOTALS_APTA!$A$4:$BO$120,$L23,FALSE))</f>
        <v>0</v>
      </c>
      <c r="U23" s="41">
        <f>IF(U11=0,0,VLOOKUP(U11,FAC_TOTALS_APTA!$A$4:$BO$120,$L23,FALSE))</f>
        <v>0</v>
      </c>
      <c r="V23" s="41">
        <f>IF(V11=0,0,VLOOKUP(V11,FAC_TOTALS_APTA!$A$4:$BO$120,$L23,FALSE))</f>
        <v>0</v>
      </c>
      <c r="W23" s="41">
        <f>IF(W11=0,0,VLOOKUP(W11,FAC_TOTALS_APTA!$A$4:$BO$120,$L23,FALSE))</f>
        <v>0</v>
      </c>
      <c r="X23" s="41">
        <f>IF(X11=0,0,VLOOKUP(X11,FAC_TOTALS_APTA!$A$4:$BO$120,$L23,FALSE))</f>
        <v>0</v>
      </c>
      <c r="Y23" s="41">
        <f>IF(Y11=0,0,VLOOKUP(Y11,FAC_TOTALS_APTA!$A$4:$BO$120,$L23,FALSE))</f>
        <v>0</v>
      </c>
      <c r="Z23" s="41">
        <f>IF(Z11=0,0,VLOOKUP(Z11,FAC_TOTALS_APTA!$A$4:$BO$120,$L23,FALSE))</f>
        <v>0</v>
      </c>
      <c r="AA23" s="41">
        <f>IF(AA11=0,0,VLOOKUP(AA11,FAC_TOTALS_APTA!$A$4:$BO$120,$L23,FALSE))</f>
        <v>0</v>
      </c>
      <c r="AB23" s="41">
        <f>IF(AB11=0,0,VLOOKUP(AB11,FAC_TOTALS_APTA!$A$4:$BO$120,$L23,FALSE))</f>
        <v>0</v>
      </c>
      <c r="AC23" s="45" t="e">
        <f t="shared" si="4"/>
        <v>#REF!</v>
      </c>
      <c r="AD23" s="46" t="e">
        <f>AC23/G30</f>
        <v>#REF!</v>
      </c>
      <c r="AE23" s="12"/>
    </row>
    <row r="24" spans="1:31" s="21" customFormat="1" ht="15" x14ac:dyDescent="0.2">
      <c r="A24" s="12"/>
      <c r="B24" s="16" t="s">
        <v>123</v>
      </c>
      <c r="C24" s="39"/>
      <c r="D24" s="13" t="s">
        <v>97</v>
      </c>
      <c r="E24" s="86">
        <v>-8.7099999999999997E-2</v>
      </c>
      <c r="F24" s="13" t="e">
        <f>MATCH($D24,FAC_TOTALS_APTA!$A$2:$BO$2,)</f>
        <v>#N/A</v>
      </c>
      <c r="G24" s="50" t="e">
        <f>VLOOKUP(G11,FAC_TOTALS_APTA!$A$4:$BO$120,$F24,FALSE)</f>
        <v>#REF!</v>
      </c>
      <c r="H24" s="50" t="e">
        <f>VLOOKUP(H11,FAC_TOTALS_APTA!$A$4:$BO$120,$F24,FALSE)</f>
        <v>#REF!</v>
      </c>
      <c r="I24" s="51" t="str">
        <f t="shared" si="1"/>
        <v>-</v>
      </c>
      <c r="J24" s="52" t="str">
        <f t="shared" si="2"/>
        <v/>
      </c>
      <c r="K24" s="52" t="str">
        <f t="shared" si="3"/>
        <v>scooter_flag_bus_FAC</v>
      </c>
      <c r="L24" s="13" t="e">
        <f>MATCH($K24,FAC_TOTALS_APTA!$A$2:$BM$2,)</f>
        <v>#N/A</v>
      </c>
      <c r="M24" s="53" t="e">
        <f>IF(M11=0,0,VLOOKUP(M11,FAC_TOTALS_APTA!$A$4:$BO$120,$L24,FALSE))</f>
        <v>#REF!</v>
      </c>
      <c r="N24" s="53" t="e">
        <f>IF(N11=0,0,VLOOKUP(N11,FAC_TOTALS_APTA!$A$4:$BO$120,$L24,FALSE))</f>
        <v>#REF!</v>
      </c>
      <c r="O24" s="53" t="e">
        <f>IF(O11=0,0,VLOOKUP(O11,FAC_TOTALS_APTA!$A$4:$BO$120,$L24,FALSE))</f>
        <v>#REF!</v>
      </c>
      <c r="P24" s="53" t="e">
        <f>IF(P11=0,0,VLOOKUP(P11,FAC_TOTALS_APTA!$A$4:$BO$120,$L24,FALSE))</f>
        <v>#REF!</v>
      </c>
      <c r="Q24" s="53" t="e">
        <f>IF(Q11=0,0,VLOOKUP(Q11,FAC_TOTALS_APTA!$A$4:$BO$120,$L24,FALSE))</f>
        <v>#REF!</v>
      </c>
      <c r="R24" s="53" t="e">
        <f>IF(R11=0,0,VLOOKUP(R11,FAC_TOTALS_APTA!$A$4:$BO$120,$L24,FALSE))</f>
        <v>#REF!</v>
      </c>
      <c r="S24" s="53">
        <f>IF(S11=0,0,VLOOKUP(S11,FAC_TOTALS_APTA!$A$4:$BO$120,$L24,FALSE))</f>
        <v>0</v>
      </c>
      <c r="T24" s="53">
        <f>IF(T11=0,0,VLOOKUP(T11,FAC_TOTALS_APTA!$A$4:$BO$120,$L24,FALSE))</f>
        <v>0</v>
      </c>
      <c r="U24" s="53">
        <f>IF(U11=0,0,VLOOKUP(U11,FAC_TOTALS_APTA!$A$4:$BO$120,$L24,FALSE))</f>
        <v>0</v>
      </c>
      <c r="V24" s="53">
        <f>IF(V11=0,0,VLOOKUP(V11,FAC_TOTALS_APTA!$A$4:$BO$120,$L24,FALSE))</f>
        <v>0</v>
      </c>
      <c r="W24" s="53">
        <f>IF(W11=0,0,VLOOKUP(W11,FAC_TOTALS_APTA!$A$4:$BO$120,$L24,FALSE))</f>
        <v>0</v>
      </c>
      <c r="X24" s="53">
        <f>IF(X11=0,0,VLOOKUP(X11,FAC_TOTALS_APTA!$A$4:$BO$120,$L24,FALSE))</f>
        <v>0</v>
      </c>
      <c r="Y24" s="53">
        <f>IF(Y11=0,0,VLOOKUP(Y11,FAC_TOTALS_APTA!$A$4:$BO$120,$L24,FALSE))</f>
        <v>0</v>
      </c>
      <c r="Z24" s="53">
        <f>IF(Z11=0,0,VLOOKUP(Z11,FAC_TOTALS_APTA!$A$4:$BO$120,$L24,FALSE))</f>
        <v>0</v>
      </c>
      <c r="AA24" s="53">
        <f>IF(AA11=0,0,VLOOKUP(AA11,FAC_TOTALS_APTA!$A$4:$BO$120,$L24,FALSE))</f>
        <v>0</v>
      </c>
      <c r="AB24" s="53">
        <f>IF(AB11=0,0,VLOOKUP(AB11,FAC_TOTALS_APTA!$A$4:$BO$120,$L24,FALSE))</f>
        <v>0</v>
      </c>
      <c r="AC24" s="54" t="e">
        <f t="shared" si="4"/>
        <v>#REF!</v>
      </c>
      <c r="AD24" s="55" t="e">
        <f>AC24/G30</f>
        <v>#REF!</v>
      </c>
      <c r="AE24" s="12"/>
    </row>
    <row r="25" spans="1:31" s="21" customFormat="1" ht="15" hidden="1" x14ac:dyDescent="0.2">
      <c r="A25" s="12"/>
      <c r="B25" s="37" t="s">
        <v>122</v>
      </c>
      <c r="C25" s="40"/>
      <c r="D25" s="12" t="s">
        <v>77</v>
      </c>
      <c r="E25" s="42">
        <v>1.72E-2</v>
      </c>
      <c r="F25" s="12">
        <f>MATCH($D25,FAC_TOTALS_APTA!$A$2:$BO$2,)</f>
        <v>23</v>
      </c>
      <c r="G25" s="41">
        <f>VLOOKUP(G11,FAC_TOTALS_APTA!$A$4:$BO$120,$F25,FALSE)</f>
        <v>0</v>
      </c>
      <c r="H25" s="41">
        <f>VLOOKUP(H11,FAC_TOTALS_APTA!$A$4:$BO$120,$F25,FALSE)</f>
        <v>0</v>
      </c>
      <c r="I25" s="43" t="str">
        <f t="shared" si="1"/>
        <v>-</v>
      </c>
      <c r="J25" s="44" t="str">
        <f t="shared" si="2"/>
        <v/>
      </c>
      <c r="K25" s="44" t="str">
        <f t="shared" si="3"/>
        <v>BIKE_SHARE_RAIL_FAC</v>
      </c>
      <c r="L25" s="12">
        <f>MATCH($K25,FAC_TOTALS_APTA!$A$2:$BM$2,)</f>
        <v>49</v>
      </c>
      <c r="M25" s="41">
        <f>IF(M11=0,0,VLOOKUP(M11,FAC_TOTALS_APTA!$A$4:$BO$120,$L25,FALSE))</f>
        <v>0</v>
      </c>
      <c r="N25" s="41">
        <f>IF(N11=0,0,VLOOKUP(N11,FAC_TOTALS_APTA!$A$4:$BO$120,$L25,FALSE))</f>
        <v>0</v>
      </c>
      <c r="O25" s="41">
        <f>IF(O11=0,0,VLOOKUP(O11,FAC_TOTALS_APTA!$A$4:$BO$120,$L25,FALSE))</f>
        <v>0</v>
      </c>
      <c r="P25" s="41">
        <f>IF(P11=0,0,VLOOKUP(P11,FAC_TOTALS_APTA!$A$4:$BO$120,$L25,FALSE))</f>
        <v>0</v>
      </c>
      <c r="Q25" s="41">
        <f>IF(Q11=0,0,VLOOKUP(Q11,FAC_TOTALS_APTA!$A$4:$BO$120,$L25,FALSE))</f>
        <v>0</v>
      </c>
      <c r="R25" s="41">
        <f>IF(R11=0,0,VLOOKUP(R11,FAC_TOTALS_APTA!$A$4:$BO$120,$L25,FALSE))</f>
        <v>0</v>
      </c>
      <c r="S25" s="41">
        <f>IF(S11=0,0,VLOOKUP(S11,FAC_TOTALS_APTA!$A$4:$BO$120,$L25,FALSE))</f>
        <v>0</v>
      </c>
      <c r="T25" s="41">
        <f>IF(T11=0,0,VLOOKUP(T11,FAC_TOTALS_APTA!$A$4:$BO$120,$L25,FALSE))</f>
        <v>0</v>
      </c>
      <c r="U25" s="41">
        <f>IF(U11=0,0,VLOOKUP(U11,FAC_TOTALS_APTA!$A$4:$BO$120,$L25,FALSE))</f>
        <v>0</v>
      </c>
      <c r="V25" s="41">
        <f>IF(V11=0,0,VLOOKUP(V11,FAC_TOTALS_APTA!$A$4:$BO$120,$L25,FALSE))</f>
        <v>0</v>
      </c>
      <c r="W25" s="41">
        <f>IF(W11=0,0,VLOOKUP(W11,FAC_TOTALS_APTA!$A$4:$BO$120,$L25,FALSE))</f>
        <v>0</v>
      </c>
      <c r="X25" s="41">
        <f>IF(X11=0,0,VLOOKUP(X11,FAC_TOTALS_APTA!$A$4:$BO$120,$L25,FALSE))</f>
        <v>0</v>
      </c>
      <c r="Y25" s="41">
        <f>IF(Y11=0,0,VLOOKUP(Y11,FAC_TOTALS_APTA!$A$4:$BO$120,$L25,FALSE))</f>
        <v>0</v>
      </c>
      <c r="Z25" s="41">
        <f>IF(Z11=0,0,VLOOKUP(Z11,FAC_TOTALS_APTA!$A$4:$BO$120,$L25,FALSE))</f>
        <v>0</v>
      </c>
      <c r="AA25" s="41">
        <f>IF(AA11=0,0,VLOOKUP(AA11,FAC_TOTALS_APTA!$A$4:$BO$120,$L25,FALSE))</f>
        <v>0</v>
      </c>
      <c r="AB25" s="41">
        <f>IF(AB11=0,0,VLOOKUP(AB11,FAC_TOTALS_APTA!$A$4:$BO$120,$L25,FALSE))</f>
        <v>0</v>
      </c>
      <c r="AC25" s="45">
        <f t="shared" si="4"/>
        <v>0</v>
      </c>
      <c r="AD25" s="46">
        <f>AC25/G30</f>
        <v>0</v>
      </c>
      <c r="AE25" s="12"/>
    </row>
    <row r="26" spans="1:31" s="13" customFormat="1" ht="15" hidden="1" x14ac:dyDescent="0.2">
      <c r="A26" s="12"/>
      <c r="B26" s="16" t="s">
        <v>123</v>
      </c>
      <c r="C26" s="39"/>
      <c r="D26" s="13" t="s">
        <v>78</v>
      </c>
      <c r="E26" s="49">
        <v>-8.5999999999999993E-2</v>
      </c>
      <c r="F26" s="13">
        <f>MATCH($D26,FAC_TOTALS_APTA!$A$2:$BO$2,)</f>
        <v>24</v>
      </c>
      <c r="G26" s="53">
        <f>VLOOKUP(G11,FAC_TOTALS_APTA!$A$4:$BO$120,$F26,FALSE)</f>
        <v>0</v>
      </c>
      <c r="H26" s="53">
        <f>VLOOKUP(H11,FAC_TOTALS_APTA!$A$4:$BO$120,$F26,FALSE)</f>
        <v>0</v>
      </c>
      <c r="I26" s="51" t="str">
        <f t="shared" si="1"/>
        <v>-</v>
      </c>
      <c r="J26" s="52" t="str">
        <f>IF(C26="Log","_log","")</f>
        <v/>
      </c>
      <c r="K26" s="52" t="str">
        <f>CONCATENATE(D26,J26,"_FAC")</f>
        <v>scooter_flag_RAIL_FAC</v>
      </c>
      <c r="L26" s="13">
        <f>MATCH($K26,FAC_TOTALS_APTA!$A$2:$BM$2,)</f>
        <v>51</v>
      </c>
      <c r="M26" s="53">
        <f>IF(M11=0,0,VLOOKUP(M11,FAC_TOTALS_APTA!$A$4:$BO$120,$L26,FALSE))</f>
        <v>0</v>
      </c>
      <c r="N26" s="53">
        <f>IF(N11=0,0,VLOOKUP(N11,FAC_TOTALS_APTA!$A$4:$BO$120,$L26,FALSE))</f>
        <v>0</v>
      </c>
      <c r="O26" s="53">
        <f>IF(O11=0,0,VLOOKUP(O11,FAC_TOTALS_APTA!$A$4:$BO$120,$L26,FALSE))</f>
        <v>0</v>
      </c>
      <c r="P26" s="53">
        <f>IF(P11=0,0,VLOOKUP(P11,FAC_TOTALS_APTA!$A$4:$BO$120,$L26,FALSE))</f>
        <v>0</v>
      </c>
      <c r="Q26" s="53">
        <f>IF(Q11=0,0,VLOOKUP(Q11,FAC_TOTALS_APTA!$A$4:$BO$120,$L26,FALSE))</f>
        <v>0</v>
      </c>
      <c r="R26" s="53">
        <f>IF(R11=0,0,VLOOKUP(R11,FAC_TOTALS_APTA!$A$4:$BO$120,$L26,FALSE))</f>
        <v>0</v>
      </c>
      <c r="S26" s="53">
        <f>IF(S11=0,0,VLOOKUP(S11,FAC_TOTALS_APTA!$A$4:$BO$120,$L26,FALSE))</f>
        <v>0</v>
      </c>
      <c r="T26" s="53">
        <f>IF(T11=0,0,VLOOKUP(T11,FAC_TOTALS_APTA!$A$4:$BO$120,$L26,FALSE))</f>
        <v>0</v>
      </c>
      <c r="U26" s="53">
        <f>IF(U11=0,0,VLOOKUP(U11,FAC_TOTALS_APTA!$A$4:$BO$120,$L26,FALSE))</f>
        <v>0</v>
      </c>
      <c r="V26" s="53">
        <f>IF(V11=0,0,VLOOKUP(V11,FAC_TOTALS_APTA!$A$4:$BO$120,$L26,FALSE))</f>
        <v>0</v>
      </c>
      <c r="W26" s="53">
        <f>IF(W11=0,0,VLOOKUP(W11,FAC_TOTALS_APTA!$A$4:$BO$120,$L26,FALSE))</f>
        <v>0</v>
      </c>
      <c r="X26" s="53">
        <f>IF(X11=0,0,VLOOKUP(X11,FAC_TOTALS_APTA!$A$4:$BO$120,$L26,FALSE))</f>
        <v>0</v>
      </c>
      <c r="Y26" s="53">
        <f>IF(Y11=0,0,VLOOKUP(Y11,FAC_TOTALS_APTA!$A$4:$BO$120,$L26,FALSE))</f>
        <v>0</v>
      </c>
      <c r="Z26" s="53">
        <f>IF(Z11=0,0,VLOOKUP(Z11,FAC_TOTALS_APTA!$A$4:$BO$120,$L26,FALSE))</f>
        <v>0</v>
      </c>
      <c r="AA26" s="53">
        <f>IF(AA11=0,0,VLOOKUP(AA11,FAC_TOTALS_APTA!$A$4:$BO$120,$L26,FALSE))</f>
        <v>0</v>
      </c>
      <c r="AB26" s="53">
        <f>IF(AB11=0,0,VLOOKUP(AB11,FAC_TOTALS_APTA!$A$4:$BO$120,$L26,FALSE))</f>
        <v>0</v>
      </c>
      <c r="AC26" s="54">
        <f>SUM(M26:AB26)</f>
        <v>0</v>
      </c>
      <c r="AD26" s="55">
        <f>AC26/G30</f>
        <v>0</v>
      </c>
      <c r="AE26" s="12"/>
    </row>
    <row r="27" spans="1:31" s="21" customFormat="1" ht="15" x14ac:dyDescent="0.2">
      <c r="A27" s="12"/>
      <c r="B27" s="56" t="s">
        <v>131</v>
      </c>
      <c r="C27" s="57"/>
      <c r="D27" s="56" t="s">
        <v>118</v>
      </c>
      <c r="E27" s="58"/>
      <c r="F27" s="59"/>
      <c r="G27" s="60"/>
      <c r="H27" s="60"/>
      <c r="I27" s="61"/>
      <c r="J27" s="62"/>
      <c r="K27" s="62" t="str">
        <f t="shared" ref="K27" si="5">CONCATENATE(D27,J27,"_FAC")</f>
        <v>New_Reporter_FAC</v>
      </c>
      <c r="L27" s="59">
        <f>MATCH($K27,FAC_TOTALS_APTA!$A$2:$BM$2,)</f>
        <v>58</v>
      </c>
      <c r="M27" s="60">
        <f>IF(M11=0,0,VLOOKUP(M11,FAC_TOTALS_APTA!$A$4:$BO$120,$L27,FALSE))</f>
        <v>0</v>
      </c>
      <c r="N27" s="60">
        <f>IF(N11=0,0,VLOOKUP(N11,FAC_TOTALS_APTA!$A$4:$BO$120,$L27,FALSE))</f>
        <v>0</v>
      </c>
      <c r="O27" s="60">
        <f>IF(O11=0,0,VLOOKUP(O11,FAC_TOTALS_APTA!$A$4:$BO$120,$L27,FALSE))</f>
        <v>0</v>
      </c>
      <c r="P27" s="60">
        <f>IF(P11=0,0,VLOOKUP(P11,FAC_TOTALS_APTA!$A$4:$BO$120,$L27,FALSE))</f>
        <v>0</v>
      </c>
      <c r="Q27" s="60">
        <f>IF(Q11=0,0,VLOOKUP(Q11,FAC_TOTALS_APTA!$A$4:$BO$120,$L27,FALSE))</f>
        <v>0</v>
      </c>
      <c r="R27" s="60">
        <f>IF(R11=0,0,VLOOKUP(R11,FAC_TOTALS_APTA!$A$4:$BO$120,$L27,FALSE))</f>
        <v>0</v>
      </c>
      <c r="S27" s="60">
        <f>IF(S11=0,0,VLOOKUP(S11,FAC_TOTALS_APTA!$A$4:$BO$120,$L27,FALSE))</f>
        <v>0</v>
      </c>
      <c r="T27" s="60">
        <f>IF(T11=0,0,VLOOKUP(T11,FAC_TOTALS_APTA!$A$4:$BO$120,$L27,FALSE))</f>
        <v>0</v>
      </c>
      <c r="U27" s="60">
        <f>IF(U11=0,0,VLOOKUP(U11,FAC_TOTALS_APTA!$A$4:$BO$120,$L27,FALSE))</f>
        <v>0</v>
      </c>
      <c r="V27" s="60">
        <f>IF(V11=0,0,VLOOKUP(V11,FAC_TOTALS_APTA!$A$4:$BO$120,$L27,FALSE))</f>
        <v>0</v>
      </c>
      <c r="W27" s="60">
        <f>IF(W11=0,0,VLOOKUP(W11,FAC_TOTALS_APTA!$A$4:$BO$120,$L27,FALSE))</f>
        <v>0</v>
      </c>
      <c r="X27" s="60">
        <f>IF(X11=0,0,VLOOKUP(X11,FAC_TOTALS_APTA!$A$4:$BO$120,$L27,FALSE))</f>
        <v>0</v>
      </c>
      <c r="Y27" s="60">
        <f>IF(Y11=0,0,VLOOKUP(Y11,FAC_TOTALS_APTA!$A$4:$BO$120,$L27,FALSE))</f>
        <v>0</v>
      </c>
      <c r="Z27" s="60">
        <f>IF(Z11=0,0,VLOOKUP(Z11,FAC_TOTALS_APTA!$A$4:$BO$120,$L27,FALSE))</f>
        <v>0</v>
      </c>
      <c r="AA27" s="60">
        <f>IF(AA11=0,0,VLOOKUP(AA11,FAC_TOTALS_APTA!$A$4:$BO$120,$L27,FALSE))</f>
        <v>0</v>
      </c>
      <c r="AB27" s="60">
        <f>IF(AB11=0,0,VLOOKUP(AB11,FAC_TOTALS_APTA!$A$4:$BO$120,$L27,FALSE))</f>
        <v>0</v>
      </c>
      <c r="AC27" s="63">
        <f>SUM(M27:AB27)</f>
        <v>0</v>
      </c>
      <c r="AD27" s="64">
        <f>AC27/G30</f>
        <v>0</v>
      </c>
      <c r="AE27" s="12"/>
    </row>
    <row r="28" spans="1:31" s="21" customFormat="1" hidden="1" x14ac:dyDescent="0.2">
      <c r="A28" s="12"/>
      <c r="B28" s="37"/>
      <c r="C28" s="12"/>
      <c r="D28" s="12"/>
      <c r="E28" s="12"/>
      <c r="F28" s="12"/>
      <c r="G28" s="12"/>
      <c r="H28" s="12"/>
      <c r="I28" s="65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s="21" customFormat="1" ht="15" x14ac:dyDescent="0.2">
      <c r="A29" s="12"/>
      <c r="B29" s="37" t="s">
        <v>67</v>
      </c>
      <c r="C29" s="40"/>
      <c r="D29" s="12"/>
      <c r="E29" s="42"/>
      <c r="F29" s="12"/>
      <c r="G29" s="41"/>
      <c r="H29" s="41"/>
      <c r="I29" s="43"/>
      <c r="J29" s="44"/>
      <c r="K29" s="52"/>
      <c r="L29" s="13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5" t="e">
        <f>SUM(AC13:AC27)</f>
        <v>#REF!</v>
      </c>
      <c r="AD29" s="46" t="e">
        <f>AC29/G32</f>
        <v>#REF!</v>
      </c>
      <c r="AE29" s="12"/>
    </row>
    <row r="30" spans="1:31" s="21" customFormat="1" ht="15" x14ac:dyDescent="0.2">
      <c r="A30" s="12"/>
      <c r="B30" s="14" t="s">
        <v>34</v>
      </c>
      <c r="C30" s="66"/>
      <c r="D30" s="15" t="s">
        <v>7</v>
      </c>
      <c r="E30" s="67"/>
      <c r="F30" s="15">
        <f>MATCH($D30,FAC_TOTALS_APTA!$A$2:$BM$2,)</f>
        <v>9</v>
      </c>
      <c r="G30" s="68">
        <f>VLOOKUP(G11,FAC_TOTALS_APTA!$A$4:$BO$120,$F30,FALSE)</f>
        <v>1932551693.11658</v>
      </c>
      <c r="H30" s="68">
        <f>VLOOKUP(H11,FAC_TOTALS_APTA!$A$4:$BM$120,$F30,FALSE)</f>
        <v>1670751494.8786399</v>
      </c>
      <c r="I30" s="69">
        <f t="shared" ref="I30:I32" si="6">H30/G30-1</f>
        <v>-0.13546866516969647</v>
      </c>
      <c r="J30" s="70"/>
      <c r="K30" s="52"/>
      <c r="L30" s="13"/>
      <c r="M30" s="71" t="e">
        <f t="shared" ref="M30:AB30" si="7">SUM(M13:M18)</f>
        <v>#REF!</v>
      </c>
      <c r="N30" s="71" t="e">
        <f t="shared" si="7"/>
        <v>#REF!</v>
      </c>
      <c r="O30" s="71" t="e">
        <f t="shared" si="7"/>
        <v>#REF!</v>
      </c>
      <c r="P30" s="71" t="e">
        <f t="shared" si="7"/>
        <v>#REF!</v>
      </c>
      <c r="Q30" s="71" t="e">
        <f t="shared" si="7"/>
        <v>#REF!</v>
      </c>
      <c r="R30" s="71" t="e">
        <f t="shared" si="7"/>
        <v>#REF!</v>
      </c>
      <c r="S30" s="71">
        <f t="shared" si="7"/>
        <v>0</v>
      </c>
      <c r="T30" s="71">
        <f t="shared" si="7"/>
        <v>0</v>
      </c>
      <c r="U30" s="71">
        <f t="shared" si="7"/>
        <v>0</v>
      </c>
      <c r="V30" s="71">
        <f t="shared" si="7"/>
        <v>0</v>
      </c>
      <c r="W30" s="71">
        <f t="shared" si="7"/>
        <v>0</v>
      </c>
      <c r="X30" s="71">
        <f t="shared" si="7"/>
        <v>0</v>
      </c>
      <c r="Y30" s="71">
        <f t="shared" si="7"/>
        <v>0</v>
      </c>
      <c r="Z30" s="71">
        <f t="shared" si="7"/>
        <v>0</v>
      </c>
      <c r="AA30" s="71">
        <f t="shared" si="7"/>
        <v>0</v>
      </c>
      <c r="AB30" s="71">
        <f t="shared" si="7"/>
        <v>0</v>
      </c>
      <c r="AC30" s="72"/>
      <c r="AD30" s="73"/>
      <c r="AE30" s="12"/>
    </row>
    <row r="31" spans="1:31" s="21" customFormat="1" ht="15" x14ac:dyDescent="0.2">
      <c r="A31" s="12"/>
      <c r="B31" s="16" t="s">
        <v>68</v>
      </c>
      <c r="C31" s="39"/>
      <c r="D31" s="13"/>
      <c r="E31" s="49"/>
      <c r="F31" s="13"/>
      <c r="G31" s="53"/>
      <c r="H31" s="53"/>
      <c r="I31" s="51"/>
      <c r="J31" s="52"/>
      <c r="K31" s="52"/>
      <c r="L31" s="13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54" t="e">
        <f>AC32-AC29</f>
        <v>#REF!</v>
      </c>
      <c r="AD31" s="55" t="e">
        <f>AD32-AD29</f>
        <v>#REF!</v>
      </c>
      <c r="AE31" s="12"/>
    </row>
    <row r="32" spans="1:31" ht="16" thickBot="1" x14ac:dyDescent="0.25">
      <c r="B32" s="17" t="s">
        <v>127</v>
      </c>
      <c r="C32" s="35"/>
      <c r="D32" s="35" t="s">
        <v>5</v>
      </c>
      <c r="E32" s="35"/>
      <c r="F32" s="35">
        <f>MATCH($D32,FAC_TOTALS_APTA!$A$2:$BM$2,)</f>
        <v>7</v>
      </c>
      <c r="G32" s="75">
        <f>VLOOKUP(G11,FAC_TOTALS_APTA!$A$4:$BM$120,$F32,FALSE)</f>
        <v>1920220901.19999</v>
      </c>
      <c r="H32" s="75">
        <f>VLOOKUP(H11,FAC_TOTALS_APTA!$A$4:$BM$120,$F32,FALSE)</f>
        <v>1670250603.3499899</v>
      </c>
      <c r="I32" s="76">
        <f t="shared" si="6"/>
        <v>-0.13017788614517634</v>
      </c>
      <c r="J32" s="77"/>
      <c r="K32" s="7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78">
        <f>H32-G32</f>
        <v>-249970297.85000014</v>
      </c>
      <c r="AD32" s="79">
        <f>I32</f>
        <v>-0.13017788614517634</v>
      </c>
    </row>
    <row r="33" spans="2:30" ht="15" thickTop="1" x14ac:dyDescent="0.2">
      <c r="G33" s="80"/>
      <c r="H33" s="80"/>
    </row>
    <row r="36" spans="2:30" ht="15" x14ac:dyDescent="0.2">
      <c r="B36" s="23" t="s">
        <v>65</v>
      </c>
      <c r="C36" s="24"/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ht="15" x14ac:dyDescent="0.2">
      <c r="B37" s="27" t="s">
        <v>25</v>
      </c>
      <c r="C37" s="28" t="s">
        <v>26</v>
      </c>
      <c r="D37" s="18"/>
      <c r="E37" s="12"/>
      <c r="F37" s="18"/>
      <c r="G37" s="18"/>
      <c r="H37" s="18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2:30" x14ac:dyDescent="0.2">
      <c r="B38" s="27"/>
      <c r="C38" s="28"/>
      <c r="D38" s="18"/>
      <c r="E38" s="12"/>
      <c r="F38" s="18"/>
      <c r="G38" s="18"/>
      <c r="H38" s="18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2:30" ht="15" x14ac:dyDescent="0.2">
      <c r="B39" s="30" t="s">
        <v>69</v>
      </c>
      <c r="C39" s="31">
        <v>0</v>
      </c>
      <c r="D39" s="18"/>
      <c r="E39" s="12"/>
      <c r="F39" s="18"/>
      <c r="G39" s="18"/>
      <c r="H39" s="18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2:30" ht="16" thickBot="1" x14ac:dyDescent="0.25">
      <c r="B40" s="32" t="s">
        <v>99</v>
      </c>
      <c r="C40" s="33">
        <v>2</v>
      </c>
      <c r="D40" s="34"/>
      <c r="E40" s="35"/>
      <c r="F40" s="34"/>
      <c r="G40" s="34"/>
      <c r="H40" s="34"/>
      <c r="I40" s="36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</row>
    <row r="41" spans="2:30" ht="15" thickTop="1" x14ac:dyDescent="0.2">
      <c r="B41" s="37"/>
      <c r="C41" s="12"/>
      <c r="D41" s="12"/>
      <c r="E41" s="12"/>
      <c r="F41" s="12"/>
      <c r="G41" s="171" t="s">
        <v>61</v>
      </c>
      <c r="H41" s="171"/>
      <c r="I41" s="17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71" t="s">
        <v>27</v>
      </c>
      <c r="AD41" s="171"/>
    </row>
    <row r="42" spans="2:30" ht="15" x14ac:dyDescent="0.2">
      <c r="B42" s="16" t="s">
        <v>28</v>
      </c>
      <c r="C42" s="39" t="s">
        <v>29</v>
      </c>
      <c r="D42" s="13" t="s">
        <v>30</v>
      </c>
      <c r="E42" s="13" t="s">
        <v>66</v>
      </c>
      <c r="F42" s="13"/>
      <c r="G42" s="13">
        <f>$C$1</f>
        <v>2012</v>
      </c>
      <c r="H42" s="13">
        <f>$C$2</f>
        <v>2018</v>
      </c>
      <c r="I42" s="39" t="s">
        <v>62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 t="s">
        <v>64</v>
      </c>
      <c r="AD42" s="13" t="s">
        <v>62</v>
      </c>
    </row>
    <row r="43" spans="2:30" hidden="1" x14ac:dyDescent="0.2">
      <c r="B43" s="37"/>
      <c r="C43" s="40"/>
      <c r="D43" s="12"/>
      <c r="E43" s="12"/>
      <c r="F43" s="12"/>
      <c r="G43" s="12"/>
      <c r="H43" s="12"/>
      <c r="I43" s="40"/>
      <c r="J43" s="12"/>
      <c r="K43" s="12"/>
      <c r="L43" s="12"/>
      <c r="M43" s="12">
        <v>1</v>
      </c>
      <c r="N43" s="12">
        <v>2</v>
      </c>
      <c r="O43" s="12">
        <v>3</v>
      </c>
      <c r="P43" s="12">
        <v>4</v>
      </c>
      <c r="Q43" s="12">
        <v>5</v>
      </c>
      <c r="R43" s="12">
        <v>6</v>
      </c>
      <c r="S43" s="12">
        <v>7</v>
      </c>
      <c r="T43" s="12">
        <v>8</v>
      </c>
      <c r="U43" s="12">
        <v>9</v>
      </c>
      <c r="V43" s="12">
        <v>10</v>
      </c>
      <c r="W43" s="12">
        <v>11</v>
      </c>
      <c r="X43" s="12">
        <v>12</v>
      </c>
      <c r="Y43" s="12">
        <v>13</v>
      </c>
      <c r="Z43" s="12">
        <v>14</v>
      </c>
      <c r="AA43" s="12">
        <v>15</v>
      </c>
      <c r="AB43" s="12">
        <v>16</v>
      </c>
      <c r="AC43" s="12"/>
      <c r="AD43" s="12"/>
    </row>
    <row r="44" spans="2:30" hidden="1" x14ac:dyDescent="0.2">
      <c r="B44" s="37"/>
      <c r="C44" s="40"/>
      <c r="D44" s="12"/>
      <c r="E44" s="12"/>
      <c r="F44" s="12"/>
      <c r="G44" s="12" t="str">
        <f>CONCATENATE($C39,"_",$C40,"_",G42)</f>
        <v>0_2_2012</v>
      </c>
      <c r="H44" s="12" t="str">
        <f>CONCATENATE($C39,"_",$C40,"_",H42)</f>
        <v>0_2_2018</v>
      </c>
      <c r="I44" s="40"/>
      <c r="J44" s="12"/>
      <c r="K44" s="12"/>
      <c r="L44" s="12"/>
      <c r="M44" s="12" t="str">
        <f>IF($G42+M43&gt;$H42,0,CONCATENATE($C39,"_",$C40,"_",$G42+M43))</f>
        <v>0_2_2013</v>
      </c>
      <c r="N44" s="12" t="str">
        <f t="shared" ref="N44:AB44" si="8">IF($G42+N43&gt;$H42,0,CONCATENATE($C39,"_",$C40,"_",$G42+N43))</f>
        <v>0_2_2014</v>
      </c>
      <c r="O44" s="12" t="str">
        <f t="shared" si="8"/>
        <v>0_2_2015</v>
      </c>
      <c r="P44" s="12" t="str">
        <f t="shared" si="8"/>
        <v>0_2_2016</v>
      </c>
      <c r="Q44" s="12" t="str">
        <f t="shared" si="8"/>
        <v>0_2_2017</v>
      </c>
      <c r="R44" s="12" t="str">
        <f t="shared" si="8"/>
        <v>0_2_2018</v>
      </c>
      <c r="S44" s="12">
        <f t="shared" si="8"/>
        <v>0</v>
      </c>
      <c r="T44" s="12">
        <f t="shared" si="8"/>
        <v>0</v>
      </c>
      <c r="U44" s="12">
        <f t="shared" si="8"/>
        <v>0</v>
      </c>
      <c r="V44" s="12">
        <f t="shared" si="8"/>
        <v>0</v>
      </c>
      <c r="W44" s="12">
        <f t="shared" si="8"/>
        <v>0</v>
      </c>
      <c r="X44" s="12">
        <f t="shared" si="8"/>
        <v>0</v>
      </c>
      <c r="Y44" s="12">
        <f t="shared" si="8"/>
        <v>0</v>
      </c>
      <c r="Z44" s="12">
        <f t="shared" si="8"/>
        <v>0</v>
      </c>
      <c r="AA44" s="12">
        <f t="shared" si="8"/>
        <v>0</v>
      </c>
      <c r="AB44" s="12">
        <f t="shared" si="8"/>
        <v>0</v>
      </c>
      <c r="AC44" s="12"/>
      <c r="AD44" s="12"/>
    </row>
    <row r="45" spans="2:30" hidden="1" x14ac:dyDescent="0.2">
      <c r="B45" s="37"/>
      <c r="C45" s="40"/>
      <c r="D45" s="12"/>
      <c r="E45" s="12"/>
      <c r="F45" s="12" t="s">
        <v>63</v>
      </c>
      <c r="G45" s="41"/>
      <c r="H45" s="41"/>
      <c r="I45" s="40"/>
      <c r="J45" s="12"/>
      <c r="K45" s="12"/>
      <c r="L45" s="12" t="s">
        <v>63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2:30" ht="15" x14ac:dyDescent="0.2">
      <c r="B46" s="37" t="s">
        <v>95</v>
      </c>
      <c r="C46" s="40" t="s">
        <v>31</v>
      </c>
      <c r="D46" s="12" t="s">
        <v>9</v>
      </c>
      <c r="E46" s="85">
        <v>0.60799999999999998</v>
      </c>
      <c r="F46" s="12">
        <f>MATCH($D46,FAC_TOTALS_APTA!$A$2:$BO$2,)</f>
        <v>11</v>
      </c>
      <c r="G46" s="41">
        <f>VLOOKUP(G44,FAC_TOTALS_APTA!$A$4:$BO$120,$F46,FALSE)</f>
        <v>10898770.978024401</v>
      </c>
      <c r="H46" s="41">
        <f>VLOOKUP(H44,FAC_TOTALS_APTA!$A$4:$BO$120,$F46,FALSE)</f>
        <v>12247610.9709538</v>
      </c>
      <c r="I46" s="43">
        <f>IFERROR(H46/G46-1,"-")</f>
        <v>0.12376074289927885</v>
      </c>
      <c r="J46" s="44" t="str">
        <f>IF(C46="Log","_log","")</f>
        <v>_log</v>
      </c>
      <c r="K46" s="44" t="str">
        <f>CONCATENATE(D46,J46,"_FAC")</f>
        <v>VRM_ADJ_log_FAC</v>
      </c>
      <c r="L46" s="12">
        <f>MATCH($K46,FAC_TOTALS_APTA!$A$2:$BM$2,)</f>
        <v>25</v>
      </c>
      <c r="M46" s="41">
        <f>IF(M44=0,0,VLOOKUP(M44,FAC_TOTALS_APTA!$A$4:$BO$120,$L46,FALSE))</f>
        <v>5771626.4934854796</v>
      </c>
      <c r="N46" s="41">
        <f>IF(N44=0,0,VLOOKUP(N44,FAC_TOTALS_APTA!$A$4:$BO$120,$L46,FALSE))</f>
        <v>12127821.551488301</v>
      </c>
      <c r="O46" s="41">
        <f>IF(O44=0,0,VLOOKUP(O44,FAC_TOTALS_APTA!$A$4:$BO$120,$L46,FALSE))</f>
        <v>20453457.459752101</v>
      </c>
      <c r="P46" s="41">
        <f>IF(P44=0,0,VLOOKUP(P44,FAC_TOTALS_APTA!$A$4:$BO$120,$L46,FALSE))</f>
        <v>22678286.5064006</v>
      </c>
      <c r="Q46" s="41">
        <f>IF(Q44=0,0,VLOOKUP(Q44,FAC_TOTALS_APTA!$A$4:$BO$120,$L46,FALSE))</f>
        <v>8108627.17431024</v>
      </c>
      <c r="R46" s="41">
        <f>IF(R44=0,0,VLOOKUP(R44,FAC_TOTALS_APTA!$A$4:$BO$120,$L46,FALSE))</f>
        <v>11146306.5813608</v>
      </c>
      <c r="S46" s="41">
        <f>IF(S44=0,0,VLOOKUP(S44,FAC_TOTALS_APTA!$A$4:$BO$120,$L46,FALSE))</f>
        <v>0</v>
      </c>
      <c r="T46" s="41">
        <f>IF(T44=0,0,VLOOKUP(T44,FAC_TOTALS_APTA!$A$4:$BO$120,$L46,FALSE))</f>
        <v>0</v>
      </c>
      <c r="U46" s="41">
        <f>IF(U44=0,0,VLOOKUP(U44,FAC_TOTALS_APTA!$A$4:$BO$120,$L46,FALSE))</f>
        <v>0</v>
      </c>
      <c r="V46" s="41">
        <f>IF(V44=0,0,VLOOKUP(V44,FAC_TOTALS_APTA!$A$4:$BO$120,$L46,FALSE))</f>
        <v>0</v>
      </c>
      <c r="W46" s="41">
        <f>IF(W44=0,0,VLOOKUP(W44,FAC_TOTALS_APTA!$A$4:$BO$120,$L46,FALSE))</f>
        <v>0</v>
      </c>
      <c r="X46" s="41">
        <f>IF(X44=0,0,VLOOKUP(X44,FAC_TOTALS_APTA!$A$4:$BO$120,$L46,FALSE))</f>
        <v>0</v>
      </c>
      <c r="Y46" s="41">
        <f>IF(Y44=0,0,VLOOKUP(Y44,FAC_TOTALS_APTA!$A$4:$BO$120,$L46,FALSE))</f>
        <v>0</v>
      </c>
      <c r="Z46" s="41">
        <f>IF(Z44=0,0,VLOOKUP(Z44,FAC_TOTALS_APTA!$A$4:$BO$120,$L46,FALSE))</f>
        <v>0</v>
      </c>
      <c r="AA46" s="41">
        <f>IF(AA44=0,0,VLOOKUP(AA44,FAC_TOTALS_APTA!$A$4:$BO$120,$L46,FALSE))</f>
        <v>0</v>
      </c>
      <c r="AB46" s="41">
        <f>IF(AB44=0,0,VLOOKUP(AB44,FAC_TOTALS_APTA!$A$4:$BO$120,$L46,FALSE))</f>
        <v>0</v>
      </c>
      <c r="AC46" s="45">
        <f>SUM(M46:AB46)</f>
        <v>80286125.766797528</v>
      </c>
      <c r="AD46" s="46">
        <f>AC46/G63</f>
        <v>9.1199401141422831E-2</v>
      </c>
    </row>
    <row r="47" spans="2:30" ht="15" x14ac:dyDescent="0.2">
      <c r="B47" s="37" t="s">
        <v>129</v>
      </c>
      <c r="C47" s="40" t="s">
        <v>31</v>
      </c>
      <c r="D47" s="12" t="s">
        <v>10</v>
      </c>
      <c r="E47" s="85">
        <v>-0.2676</v>
      </c>
      <c r="F47" s="12" t="e">
        <f>MATCH($D47,FAC_TOTALS_APTA!$A$2:$BO$2,)</f>
        <v>#N/A</v>
      </c>
      <c r="G47" s="84" t="e">
        <f>VLOOKUP(G44,FAC_TOTALS_APTA!$A$4:$BO$120,$F47,FALSE)</f>
        <v>#REF!</v>
      </c>
      <c r="H47" s="84" t="e">
        <f>VLOOKUP(H44,FAC_TOTALS_APTA!$A$4:$BO$120,$F47,FALSE)</f>
        <v>#REF!</v>
      </c>
      <c r="I47" s="43" t="str">
        <f t="shared" ref="I47:I57" si="9">IFERROR(H47/G47-1,"-")</f>
        <v>-</v>
      </c>
      <c r="J47" s="44" t="str">
        <f t="shared" ref="J47:J58" si="10">IF(C47="Log","_log","")</f>
        <v>_log</v>
      </c>
      <c r="K47" s="44" t="str">
        <f t="shared" ref="K47:K58" si="11">CONCATENATE(D47,J47,"_FAC")</f>
        <v>FARE_per_UPT_log_FAC</v>
      </c>
      <c r="L47" s="12" t="e">
        <f>MATCH($K47,FAC_TOTALS_APTA!$A$2:$BM$2,)</f>
        <v>#N/A</v>
      </c>
      <c r="M47" s="41" t="e">
        <f>IF(M44=0,0,VLOOKUP(M44,FAC_TOTALS_APTA!$A$4:$BO$120,$L47,FALSE))</f>
        <v>#REF!</v>
      </c>
      <c r="N47" s="41" t="e">
        <f>IF(N44=0,0,VLOOKUP(N44,FAC_TOTALS_APTA!$A$4:$BO$120,$L47,FALSE))</f>
        <v>#REF!</v>
      </c>
      <c r="O47" s="41" t="e">
        <f>IF(O44=0,0,VLOOKUP(O44,FAC_TOTALS_APTA!$A$4:$BO$120,$L47,FALSE))</f>
        <v>#REF!</v>
      </c>
      <c r="P47" s="41" t="e">
        <f>IF(P44=0,0,VLOOKUP(P44,FAC_TOTALS_APTA!$A$4:$BO$120,$L47,FALSE))</f>
        <v>#REF!</v>
      </c>
      <c r="Q47" s="41" t="e">
        <f>IF(Q44=0,0,VLOOKUP(Q44,FAC_TOTALS_APTA!$A$4:$BO$120,$L47,FALSE))</f>
        <v>#REF!</v>
      </c>
      <c r="R47" s="41" t="e">
        <f>IF(R44=0,0,VLOOKUP(R44,FAC_TOTALS_APTA!$A$4:$BO$120,$L47,FALSE))</f>
        <v>#REF!</v>
      </c>
      <c r="S47" s="41">
        <f>IF(S44=0,0,VLOOKUP(S44,FAC_TOTALS_APTA!$A$4:$BO$120,$L47,FALSE))</f>
        <v>0</v>
      </c>
      <c r="T47" s="41">
        <f>IF(T44=0,0,VLOOKUP(T44,FAC_TOTALS_APTA!$A$4:$BO$120,$L47,FALSE))</f>
        <v>0</v>
      </c>
      <c r="U47" s="41">
        <f>IF(U44=0,0,VLOOKUP(U44,FAC_TOTALS_APTA!$A$4:$BO$120,$L47,FALSE))</f>
        <v>0</v>
      </c>
      <c r="V47" s="41">
        <f>IF(V44=0,0,VLOOKUP(V44,FAC_TOTALS_APTA!$A$4:$BO$120,$L47,FALSE))</f>
        <v>0</v>
      </c>
      <c r="W47" s="41">
        <f>IF(W44=0,0,VLOOKUP(W44,FAC_TOTALS_APTA!$A$4:$BO$120,$L47,FALSE))</f>
        <v>0</v>
      </c>
      <c r="X47" s="41">
        <f>IF(X44=0,0,VLOOKUP(X44,FAC_TOTALS_APTA!$A$4:$BO$120,$L47,FALSE))</f>
        <v>0</v>
      </c>
      <c r="Y47" s="41">
        <f>IF(Y44=0,0,VLOOKUP(Y44,FAC_TOTALS_APTA!$A$4:$BO$120,$L47,FALSE))</f>
        <v>0</v>
      </c>
      <c r="Z47" s="41">
        <f>IF(Z44=0,0,VLOOKUP(Z44,FAC_TOTALS_APTA!$A$4:$BO$120,$L47,FALSE))</f>
        <v>0</v>
      </c>
      <c r="AA47" s="41">
        <f>IF(AA44=0,0,VLOOKUP(AA44,FAC_TOTALS_APTA!$A$4:$BO$120,$L47,FALSE))</f>
        <v>0</v>
      </c>
      <c r="AB47" s="41">
        <f>IF(AB44=0,0,VLOOKUP(AB44,FAC_TOTALS_APTA!$A$4:$BO$120,$L47,FALSE))</f>
        <v>0</v>
      </c>
      <c r="AC47" s="45" t="e">
        <f t="shared" ref="AC47:AC58" si="12">SUM(M47:AB47)</f>
        <v>#REF!</v>
      </c>
      <c r="AD47" s="46" t="e">
        <f>AC47/G63</f>
        <v>#REF!</v>
      </c>
    </row>
    <row r="48" spans="2:30" ht="15" x14ac:dyDescent="0.2">
      <c r="B48" s="37" t="s">
        <v>125</v>
      </c>
      <c r="C48" s="40" t="s">
        <v>31</v>
      </c>
      <c r="D48" s="12" t="s">
        <v>11</v>
      </c>
      <c r="E48" s="85">
        <v>0.50160000000000005</v>
      </c>
      <c r="F48" s="12">
        <f>MATCH($D48,FAC_TOTALS_APTA!$A$2:$BO$2,)</f>
        <v>13</v>
      </c>
      <c r="G48" s="41">
        <f>VLOOKUP(G44,FAC_TOTALS_APTA!$A$4:$BO$120,$F48,FALSE)</f>
        <v>2499327.8536334001</v>
      </c>
      <c r="H48" s="41">
        <f>VLOOKUP(H44,FAC_TOTALS_APTA!$A$4:$BO$120,$F48,FALSE)</f>
        <v>2655728.56039275</v>
      </c>
      <c r="I48" s="43">
        <f t="shared" si="9"/>
        <v>6.257710709380615E-2</v>
      </c>
      <c r="J48" s="44" t="str">
        <f t="shared" si="10"/>
        <v>_log</v>
      </c>
      <c r="K48" s="44" t="str">
        <f t="shared" si="11"/>
        <v>POP_EMP_log_FAC</v>
      </c>
      <c r="L48" s="12">
        <f>MATCH($K48,FAC_TOTALS_APTA!$A$2:$BM$2,)</f>
        <v>29</v>
      </c>
      <c r="M48" s="41">
        <f>IF(M44=0,0,VLOOKUP(M44,FAC_TOTALS_APTA!$A$4:$BO$120,$L48,FALSE))</f>
        <v>5995172.6551543698</v>
      </c>
      <c r="N48" s="41">
        <f>IF(N44=0,0,VLOOKUP(N44,FAC_TOTALS_APTA!$A$4:$BO$120,$L48,FALSE))</f>
        <v>4438951.4736746699</v>
      </c>
      <c r="O48" s="41">
        <f>IF(O44=0,0,VLOOKUP(O44,FAC_TOTALS_APTA!$A$4:$BO$120,$L48,FALSE))</f>
        <v>4361507.5952781597</v>
      </c>
      <c r="P48" s="41">
        <f>IF(P44=0,0,VLOOKUP(P44,FAC_TOTALS_APTA!$A$4:$BO$120,$L48,FALSE))</f>
        <v>4089727.9524437902</v>
      </c>
      <c r="Q48" s="41">
        <f>IF(Q44=0,0,VLOOKUP(Q44,FAC_TOTALS_APTA!$A$4:$BO$120,$L48,FALSE))</f>
        <v>4140337.6951481998</v>
      </c>
      <c r="R48" s="41">
        <f>IF(R44=0,0,VLOOKUP(R44,FAC_TOTALS_APTA!$A$4:$BO$120,$L48,FALSE))</f>
        <v>3643395.5775634302</v>
      </c>
      <c r="S48" s="41">
        <f>IF(S44=0,0,VLOOKUP(S44,FAC_TOTALS_APTA!$A$4:$BO$120,$L48,FALSE))</f>
        <v>0</v>
      </c>
      <c r="T48" s="41">
        <f>IF(T44=0,0,VLOOKUP(T44,FAC_TOTALS_APTA!$A$4:$BO$120,$L48,FALSE))</f>
        <v>0</v>
      </c>
      <c r="U48" s="41">
        <f>IF(U44=0,0,VLOOKUP(U44,FAC_TOTALS_APTA!$A$4:$BO$120,$L48,FALSE))</f>
        <v>0</v>
      </c>
      <c r="V48" s="41">
        <f>IF(V44=0,0,VLOOKUP(V44,FAC_TOTALS_APTA!$A$4:$BO$120,$L48,FALSE))</f>
        <v>0</v>
      </c>
      <c r="W48" s="41">
        <f>IF(W44=0,0,VLOOKUP(W44,FAC_TOTALS_APTA!$A$4:$BO$120,$L48,FALSE))</f>
        <v>0</v>
      </c>
      <c r="X48" s="41">
        <f>IF(X44=0,0,VLOOKUP(X44,FAC_TOTALS_APTA!$A$4:$BO$120,$L48,FALSE))</f>
        <v>0</v>
      </c>
      <c r="Y48" s="41">
        <f>IF(Y44=0,0,VLOOKUP(Y44,FAC_TOTALS_APTA!$A$4:$BO$120,$L48,FALSE))</f>
        <v>0</v>
      </c>
      <c r="Z48" s="41">
        <f>IF(Z44=0,0,VLOOKUP(Z44,FAC_TOTALS_APTA!$A$4:$BO$120,$L48,FALSE))</f>
        <v>0</v>
      </c>
      <c r="AA48" s="41">
        <f>IF(AA44=0,0,VLOOKUP(AA44,FAC_TOTALS_APTA!$A$4:$BO$120,$L48,FALSE))</f>
        <v>0</v>
      </c>
      <c r="AB48" s="41">
        <f>IF(AB44=0,0,VLOOKUP(AB44,FAC_TOTALS_APTA!$A$4:$BO$120,$L48,FALSE))</f>
        <v>0</v>
      </c>
      <c r="AC48" s="45">
        <f t="shared" si="12"/>
        <v>26669092.949262619</v>
      </c>
      <c r="AD48" s="46">
        <f>AC48/G63</f>
        <v>3.0294216874063386E-2</v>
      </c>
    </row>
    <row r="49" spans="2:30" ht="15" x14ac:dyDescent="0.2">
      <c r="B49" s="37" t="s">
        <v>126</v>
      </c>
      <c r="C49" s="40" t="s">
        <v>31</v>
      </c>
      <c r="D49" s="48" t="s">
        <v>22</v>
      </c>
      <c r="E49" s="85">
        <v>0.1734</v>
      </c>
      <c r="F49" s="12">
        <f>MATCH($D49,FAC_TOTALS_APTA!$A$2:$BO$2,)</f>
        <v>14</v>
      </c>
      <c r="G49" s="84">
        <f>VLOOKUP(G44,FAC_TOTALS_APTA!$A$4:$BO$120,$F49,FALSE)</f>
        <v>4.0368333046599698</v>
      </c>
      <c r="H49" s="84">
        <f>VLOOKUP(H44,FAC_TOTALS_APTA!$A$4:$BO$120,$F49,FALSE)</f>
        <v>2.8864564839388902</v>
      </c>
      <c r="I49" s="43">
        <f t="shared" si="9"/>
        <v>-0.28497010748329077</v>
      </c>
      <c r="J49" s="44" t="str">
        <f t="shared" si="10"/>
        <v>_log</v>
      </c>
      <c r="K49" s="44" t="str">
        <f t="shared" si="11"/>
        <v>GAS_PRICE_2018_log_FAC</v>
      </c>
      <c r="L49" s="12">
        <f>MATCH($K49,FAC_TOTALS_APTA!$A$2:$BM$2,)</f>
        <v>31</v>
      </c>
      <c r="M49" s="41">
        <f>IF(M44=0,0,VLOOKUP(M44,FAC_TOTALS_APTA!$A$4:$BO$120,$L49,FALSE))</f>
        <v>-6594412.4568833103</v>
      </c>
      <c r="N49" s="41">
        <f>IF(N44=0,0,VLOOKUP(N44,FAC_TOTALS_APTA!$A$4:$BO$120,$L49,FALSE))</f>
        <v>-9219962.0123977307</v>
      </c>
      <c r="O49" s="41">
        <f>IF(O44=0,0,VLOOKUP(O44,FAC_TOTALS_APTA!$A$4:$BO$120,$L49,FALSE))</f>
        <v>-46339510.660625704</v>
      </c>
      <c r="P49" s="41">
        <f>IF(P44=0,0,VLOOKUP(P44,FAC_TOTALS_APTA!$A$4:$BO$120,$L49,FALSE))</f>
        <v>-16739386.789462799</v>
      </c>
      <c r="Q49" s="41">
        <f>IF(Q44=0,0,VLOOKUP(Q44,FAC_TOTALS_APTA!$A$4:$BO$120,$L49,FALSE))</f>
        <v>11577129.256961901</v>
      </c>
      <c r="R49" s="41">
        <f>IF(R44=0,0,VLOOKUP(R44,FAC_TOTALS_APTA!$A$4:$BO$120,$L49,FALSE))</f>
        <v>13490136.775823999</v>
      </c>
      <c r="S49" s="41">
        <f>IF(S44=0,0,VLOOKUP(S44,FAC_TOTALS_APTA!$A$4:$BO$120,$L49,FALSE))</f>
        <v>0</v>
      </c>
      <c r="T49" s="41">
        <f>IF(T44=0,0,VLOOKUP(T44,FAC_TOTALS_APTA!$A$4:$BO$120,$L49,FALSE))</f>
        <v>0</v>
      </c>
      <c r="U49" s="41">
        <f>IF(U44=0,0,VLOOKUP(U44,FAC_TOTALS_APTA!$A$4:$BO$120,$L49,FALSE))</f>
        <v>0</v>
      </c>
      <c r="V49" s="41">
        <f>IF(V44=0,0,VLOOKUP(V44,FAC_TOTALS_APTA!$A$4:$BO$120,$L49,FALSE))</f>
        <v>0</v>
      </c>
      <c r="W49" s="41">
        <f>IF(W44=0,0,VLOOKUP(W44,FAC_TOTALS_APTA!$A$4:$BO$120,$L49,FALSE))</f>
        <v>0</v>
      </c>
      <c r="X49" s="41">
        <f>IF(X44=0,0,VLOOKUP(X44,FAC_TOTALS_APTA!$A$4:$BO$120,$L49,FALSE))</f>
        <v>0</v>
      </c>
      <c r="Y49" s="41">
        <f>IF(Y44=0,0,VLOOKUP(Y44,FAC_TOTALS_APTA!$A$4:$BO$120,$L49,FALSE))</f>
        <v>0</v>
      </c>
      <c r="Z49" s="41">
        <f>IF(Z44=0,0,VLOOKUP(Z44,FAC_TOTALS_APTA!$A$4:$BO$120,$L49,FALSE))</f>
        <v>0</v>
      </c>
      <c r="AA49" s="41">
        <f>IF(AA44=0,0,VLOOKUP(AA44,FAC_TOTALS_APTA!$A$4:$BO$120,$L49,FALSE))</f>
        <v>0</v>
      </c>
      <c r="AB49" s="41">
        <f>IF(AB44=0,0,VLOOKUP(AB44,FAC_TOTALS_APTA!$A$4:$BO$120,$L49,FALSE))</f>
        <v>0</v>
      </c>
      <c r="AC49" s="45">
        <f t="shared" si="12"/>
        <v>-53826005.886583656</v>
      </c>
      <c r="AD49" s="46">
        <f>AC49/G63</f>
        <v>-6.1142562999611245E-2</v>
      </c>
    </row>
    <row r="50" spans="2:30" ht="15" x14ac:dyDescent="0.2">
      <c r="B50" s="37" t="s">
        <v>33</v>
      </c>
      <c r="C50" s="40"/>
      <c r="D50" s="12" t="s">
        <v>12</v>
      </c>
      <c r="E50" s="85">
        <v>7.3000000000000001E-3</v>
      </c>
      <c r="F50" s="12">
        <f>MATCH($D50,FAC_TOTALS_APTA!$A$2:$BO$2,)</f>
        <v>15</v>
      </c>
      <c r="G50" s="47">
        <f>VLOOKUP(G44,FAC_TOTALS_APTA!$A$4:$BO$120,$F50,FALSE)</f>
        <v>7.9261044714395297</v>
      </c>
      <c r="H50" s="47">
        <f>VLOOKUP(H44,FAC_TOTALS_APTA!$A$4:$BO$120,$F50,FALSE)</f>
        <v>7.0879691005438703</v>
      </c>
      <c r="I50" s="43">
        <f t="shared" si="9"/>
        <v>-0.10574366940478119</v>
      </c>
      <c r="J50" s="44" t="str">
        <f t="shared" si="10"/>
        <v/>
      </c>
      <c r="K50" s="44" t="str">
        <f t="shared" si="11"/>
        <v>PCT_HH_NO_VEH_FAC</v>
      </c>
      <c r="L50" s="12">
        <f>MATCH($K50,FAC_TOTALS_APTA!$A$2:$BM$2,)</f>
        <v>33</v>
      </c>
      <c r="M50" s="41">
        <f>IF(M44=0,0,VLOOKUP(M44,FAC_TOTALS_APTA!$A$4:$BO$120,$L50,FALSE))</f>
        <v>-677814.10352224601</v>
      </c>
      <c r="N50" s="41">
        <f>IF(N44=0,0,VLOOKUP(N44,FAC_TOTALS_APTA!$A$4:$BO$120,$L50,FALSE))</f>
        <v>-31332.662250168702</v>
      </c>
      <c r="O50" s="41">
        <f>IF(O44=0,0,VLOOKUP(O44,FAC_TOTALS_APTA!$A$4:$BO$120,$L50,FALSE))</f>
        <v>-1005642.29796735</v>
      </c>
      <c r="P50" s="41">
        <f>IF(P44=0,0,VLOOKUP(P44,FAC_TOTALS_APTA!$A$4:$BO$120,$L50,FALSE))</f>
        <v>-670649.55243024998</v>
      </c>
      <c r="Q50" s="41">
        <f>IF(Q44=0,0,VLOOKUP(Q44,FAC_TOTALS_APTA!$A$4:$BO$120,$L50,FALSE))</f>
        <v>-1278582.3643591399</v>
      </c>
      <c r="R50" s="41">
        <f>IF(R44=0,0,VLOOKUP(R44,FAC_TOTALS_APTA!$A$4:$BO$120,$L50,FALSE))</f>
        <v>-1056464.3814113601</v>
      </c>
      <c r="S50" s="41">
        <f>IF(S44=0,0,VLOOKUP(S44,FAC_TOTALS_APTA!$A$4:$BO$120,$L50,FALSE))</f>
        <v>0</v>
      </c>
      <c r="T50" s="41">
        <f>IF(T44=0,0,VLOOKUP(T44,FAC_TOTALS_APTA!$A$4:$BO$120,$L50,FALSE))</f>
        <v>0</v>
      </c>
      <c r="U50" s="41">
        <f>IF(U44=0,0,VLOOKUP(U44,FAC_TOTALS_APTA!$A$4:$BO$120,$L50,FALSE))</f>
        <v>0</v>
      </c>
      <c r="V50" s="41">
        <f>IF(V44=0,0,VLOOKUP(V44,FAC_TOTALS_APTA!$A$4:$BO$120,$L50,FALSE))</f>
        <v>0</v>
      </c>
      <c r="W50" s="41">
        <f>IF(W44=0,0,VLOOKUP(W44,FAC_TOTALS_APTA!$A$4:$BO$120,$L50,FALSE))</f>
        <v>0</v>
      </c>
      <c r="X50" s="41">
        <f>IF(X44=0,0,VLOOKUP(X44,FAC_TOTALS_APTA!$A$4:$BO$120,$L50,FALSE))</f>
        <v>0</v>
      </c>
      <c r="Y50" s="41">
        <f>IF(Y44=0,0,VLOOKUP(Y44,FAC_TOTALS_APTA!$A$4:$BO$120,$L50,FALSE))</f>
        <v>0</v>
      </c>
      <c r="Z50" s="41">
        <f>IF(Z44=0,0,VLOOKUP(Z44,FAC_TOTALS_APTA!$A$4:$BO$120,$L50,FALSE))</f>
        <v>0</v>
      </c>
      <c r="AA50" s="41">
        <f>IF(AA44=0,0,VLOOKUP(AA44,FAC_TOTALS_APTA!$A$4:$BO$120,$L50,FALSE))</f>
        <v>0</v>
      </c>
      <c r="AB50" s="41">
        <f>IF(AB44=0,0,VLOOKUP(AB44,FAC_TOTALS_APTA!$A$4:$BO$120,$L50,FALSE))</f>
        <v>0</v>
      </c>
      <c r="AC50" s="45">
        <f t="shared" si="12"/>
        <v>-4720485.3619405143</v>
      </c>
      <c r="AD50" s="46">
        <f>AC50/G63</f>
        <v>-5.3621398964534888E-3</v>
      </c>
    </row>
    <row r="51" spans="2:30" ht="15" x14ac:dyDescent="0.2">
      <c r="B51" s="37" t="s">
        <v>124</v>
      </c>
      <c r="C51" s="40"/>
      <c r="D51" s="12" t="s">
        <v>13</v>
      </c>
      <c r="E51" s="85">
        <v>0.36330000000000001</v>
      </c>
      <c r="F51" s="12">
        <f>MATCH($D51,FAC_TOTALS_APTA!$A$2:$BO$2,)</f>
        <v>16</v>
      </c>
      <c r="G51" s="84">
        <f>VLOOKUP(G44,FAC_TOTALS_APTA!$A$4:$BO$120,$F51,FALSE)</f>
        <v>24.899509435806898</v>
      </c>
      <c r="H51" s="84">
        <f>VLOOKUP(H44,FAC_TOTALS_APTA!$A$4:$BO$120,$F51,FALSE)</f>
        <v>24.806038022324199</v>
      </c>
      <c r="I51" s="43">
        <f t="shared" si="9"/>
        <v>-3.7539459853085377E-3</v>
      </c>
      <c r="J51" s="44" t="str">
        <f t="shared" si="10"/>
        <v/>
      </c>
      <c r="K51" s="44" t="str">
        <f t="shared" si="11"/>
        <v>TSD_POP_PCT_FAC</v>
      </c>
      <c r="L51" s="12">
        <f>MATCH($K51,FAC_TOTALS_APTA!$A$2:$BM$2,)</f>
        <v>35</v>
      </c>
      <c r="M51" s="41">
        <f>IF(M44=0,0,VLOOKUP(M44,FAC_TOTALS_APTA!$A$4:$BO$120,$L51,FALSE))</f>
        <v>-1321479.1284431701</v>
      </c>
      <c r="N51" s="41">
        <f>IF(N44=0,0,VLOOKUP(N44,FAC_TOTALS_APTA!$A$4:$BO$120,$L51,FALSE))</f>
        <v>-612108.53930418496</v>
      </c>
      <c r="O51" s="41">
        <f>IF(O44=0,0,VLOOKUP(O44,FAC_TOTALS_APTA!$A$4:$BO$120,$L51,FALSE))</f>
        <v>-534961.20837503299</v>
      </c>
      <c r="P51" s="41">
        <f>IF(P44=0,0,VLOOKUP(P44,FAC_TOTALS_APTA!$A$4:$BO$120,$L51,FALSE))</f>
        <v>-606542.33038943296</v>
      </c>
      <c r="Q51" s="41">
        <f>IF(Q44=0,0,VLOOKUP(Q44,FAC_TOTALS_APTA!$A$4:$BO$120,$L51,FALSE))</f>
        <v>-811306.25024772703</v>
      </c>
      <c r="R51" s="41">
        <f>IF(R44=0,0,VLOOKUP(R44,FAC_TOTALS_APTA!$A$4:$BO$120,$L51,FALSE))</f>
        <v>-707483.77370932396</v>
      </c>
      <c r="S51" s="41">
        <f>IF(S44=0,0,VLOOKUP(S44,FAC_TOTALS_APTA!$A$4:$BO$120,$L51,FALSE))</f>
        <v>0</v>
      </c>
      <c r="T51" s="41">
        <f>IF(T44=0,0,VLOOKUP(T44,FAC_TOTALS_APTA!$A$4:$BO$120,$L51,FALSE))</f>
        <v>0</v>
      </c>
      <c r="U51" s="41">
        <f>IF(U44=0,0,VLOOKUP(U44,FAC_TOTALS_APTA!$A$4:$BO$120,$L51,FALSE))</f>
        <v>0</v>
      </c>
      <c r="V51" s="41">
        <f>IF(V44=0,0,VLOOKUP(V44,FAC_TOTALS_APTA!$A$4:$BO$120,$L51,FALSE))</f>
        <v>0</v>
      </c>
      <c r="W51" s="41">
        <f>IF(W44=0,0,VLOOKUP(W44,FAC_TOTALS_APTA!$A$4:$BO$120,$L51,FALSE))</f>
        <v>0</v>
      </c>
      <c r="X51" s="41">
        <f>IF(X44=0,0,VLOOKUP(X44,FAC_TOTALS_APTA!$A$4:$BO$120,$L51,FALSE))</f>
        <v>0</v>
      </c>
      <c r="Y51" s="41">
        <f>IF(Y44=0,0,VLOOKUP(Y44,FAC_TOTALS_APTA!$A$4:$BO$120,$L51,FALSE))</f>
        <v>0</v>
      </c>
      <c r="Z51" s="41">
        <f>IF(Z44=0,0,VLOOKUP(Z44,FAC_TOTALS_APTA!$A$4:$BO$120,$L51,FALSE))</f>
        <v>0</v>
      </c>
      <c r="AA51" s="41">
        <f>IF(AA44=0,0,VLOOKUP(AA44,FAC_TOTALS_APTA!$A$4:$BO$120,$L51,FALSE))</f>
        <v>0</v>
      </c>
      <c r="AB51" s="41">
        <f>IF(AB44=0,0,VLOOKUP(AB44,FAC_TOTALS_APTA!$A$4:$BO$120,$L51,FALSE))</f>
        <v>0</v>
      </c>
      <c r="AC51" s="45">
        <f t="shared" si="12"/>
        <v>-4593881.230468872</v>
      </c>
      <c r="AD51" s="46">
        <f>AC51/G63</f>
        <v>-5.218326493303593E-3</v>
      </c>
    </row>
    <row r="52" spans="2:30" ht="15" x14ac:dyDescent="0.2">
      <c r="B52" s="37" t="s">
        <v>119</v>
      </c>
      <c r="C52" s="40" t="s">
        <v>31</v>
      </c>
      <c r="D52" s="12" t="s">
        <v>21</v>
      </c>
      <c r="E52" s="85">
        <v>-0.34449999999999997</v>
      </c>
      <c r="F52" s="12">
        <f>MATCH($D52,FAC_TOTALS_APTA!$A$2:$BO$2,)</f>
        <v>17</v>
      </c>
      <c r="G52" s="41">
        <f>VLOOKUP(G44,FAC_TOTALS_APTA!$A$4:$BO$120,$F52,FALSE)</f>
        <v>28894.8243364011</v>
      </c>
      <c r="H52" s="41">
        <f>VLOOKUP(H44,FAC_TOTALS_APTA!$A$4:$BO$120,$F52,FALSE)</f>
        <v>31532.814814285601</v>
      </c>
      <c r="I52" s="43">
        <f t="shared" si="9"/>
        <v>9.1296297467405418E-2</v>
      </c>
      <c r="J52" s="44" t="str">
        <f t="shared" si="10"/>
        <v>_log</v>
      </c>
      <c r="K52" s="44" t="str">
        <f t="shared" si="11"/>
        <v>TOTAL_MED_INC_INDIV_2018_log_FAC</v>
      </c>
      <c r="L52" s="12">
        <f>MATCH($K52,FAC_TOTALS_APTA!$A$2:$BM$2,)</f>
        <v>37</v>
      </c>
      <c r="M52" s="41">
        <f>IF(M44=0,0,VLOOKUP(M44,FAC_TOTALS_APTA!$A$4:$BO$120,$L52,FALSE))</f>
        <v>-1126917.65914667</v>
      </c>
      <c r="N52" s="41">
        <f>IF(N44=0,0,VLOOKUP(N44,FAC_TOTALS_APTA!$A$4:$BO$120,$L52,FALSE))</f>
        <v>-860754.532846916</v>
      </c>
      <c r="O52" s="41">
        <f>IF(O44=0,0,VLOOKUP(O44,FAC_TOTALS_APTA!$A$4:$BO$120,$L52,FALSE))</f>
        <v>-8622411.3551319093</v>
      </c>
      <c r="P52" s="41">
        <f>IF(P44=0,0,VLOOKUP(P44,FAC_TOTALS_APTA!$A$4:$BO$120,$L52,FALSE))</f>
        <v>-5690542.62136102</v>
      </c>
      <c r="Q52" s="41">
        <f>IF(Q44=0,0,VLOOKUP(Q44,FAC_TOTALS_APTA!$A$4:$BO$120,$L52,FALSE))</f>
        <v>-1108302.3474642499</v>
      </c>
      <c r="R52" s="41">
        <f>IF(R44=0,0,VLOOKUP(R44,FAC_TOTALS_APTA!$A$4:$BO$120,$L52,FALSE))</f>
        <v>-2641477.0053735799</v>
      </c>
      <c r="S52" s="41">
        <f>IF(S44=0,0,VLOOKUP(S44,FAC_TOTALS_APTA!$A$4:$BO$120,$L52,FALSE))</f>
        <v>0</v>
      </c>
      <c r="T52" s="41">
        <f>IF(T44=0,0,VLOOKUP(T44,FAC_TOTALS_APTA!$A$4:$BO$120,$L52,FALSE))</f>
        <v>0</v>
      </c>
      <c r="U52" s="41">
        <f>IF(U44=0,0,VLOOKUP(U44,FAC_TOTALS_APTA!$A$4:$BO$120,$L52,FALSE))</f>
        <v>0</v>
      </c>
      <c r="V52" s="41">
        <f>IF(V44=0,0,VLOOKUP(V44,FAC_TOTALS_APTA!$A$4:$BO$120,$L52,FALSE))</f>
        <v>0</v>
      </c>
      <c r="W52" s="41">
        <f>IF(W44=0,0,VLOOKUP(W44,FAC_TOTALS_APTA!$A$4:$BO$120,$L52,FALSE))</f>
        <v>0</v>
      </c>
      <c r="X52" s="41">
        <f>IF(X44=0,0,VLOOKUP(X44,FAC_TOTALS_APTA!$A$4:$BO$120,$L52,FALSE))</f>
        <v>0</v>
      </c>
      <c r="Y52" s="41">
        <f>IF(Y44=0,0,VLOOKUP(Y44,FAC_TOTALS_APTA!$A$4:$BO$120,$L52,FALSE))</f>
        <v>0</v>
      </c>
      <c r="Z52" s="41">
        <f>IF(Z44=0,0,VLOOKUP(Z44,FAC_TOTALS_APTA!$A$4:$BO$120,$L52,FALSE))</f>
        <v>0</v>
      </c>
      <c r="AA52" s="41">
        <f>IF(AA44=0,0,VLOOKUP(AA44,FAC_TOTALS_APTA!$A$4:$BO$120,$L52,FALSE))</f>
        <v>0</v>
      </c>
      <c r="AB52" s="41">
        <f>IF(AB44=0,0,VLOOKUP(AB44,FAC_TOTALS_APTA!$A$4:$BO$120,$L52,FALSE))</f>
        <v>0</v>
      </c>
      <c r="AC52" s="45">
        <f t="shared" si="12"/>
        <v>-20050405.521324344</v>
      </c>
      <c r="AD52" s="46">
        <f>AC52/G63</f>
        <v>-2.2775852723281767E-2</v>
      </c>
    </row>
    <row r="53" spans="2:30" ht="15" x14ac:dyDescent="0.2">
      <c r="B53" s="37" t="s">
        <v>120</v>
      </c>
      <c r="C53" s="40"/>
      <c r="D53" s="12" t="s">
        <v>73</v>
      </c>
      <c r="E53" s="85">
        <v>-7.7999999999999996E-3</v>
      </c>
      <c r="F53" s="12">
        <f>MATCH($D53,FAC_TOTALS_APTA!$A$2:$BO$2,)</f>
        <v>18</v>
      </c>
      <c r="G53" s="47">
        <f>VLOOKUP(G44,FAC_TOTALS_APTA!$A$4:$BO$120,$F53,FALSE)</f>
        <v>4.2817255790435702</v>
      </c>
      <c r="H53" s="47">
        <f>VLOOKUP(H44,FAC_TOTALS_APTA!$A$4:$BO$120,$F53,FALSE)</f>
        <v>5.5432053042089198</v>
      </c>
      <c r="I53" s="43">
        <f t="shared" si="9"/>
        <v>0.29461947102344022</v>
      </c>
      <c r="J53" s="44" t="str">
        <f t="shared" si="10"/>
        <v/>
      </c>
      <c r="K53" s="44" t="str">
        <f t="shared" si="11"/>
        <v>JTW_HOME_PCT_FAC</v>
      </c>
      <c r="L53" s="12">
        <f>MATCH($K53,FAC_TOTALS_APTA!$A$2:$BM$2,)</f>
        <v>39</v>
      </c>
      <c r="M53" s="41">
        <f>IF(M44=0,0,VLOOKUP(M44,FAC_TOTALS_APTA!$A$4:$BO$120,$L53,FALSE))</f>
        <v>-640319.79402186198</v>
      </c>
      <c r="N53" s="41">
        <f>IF(N44=0,0,VLOOKUP(N44,FAC_TOTALS_APTA!$A$4:$BO$120,$L53,FALSE))</f>
        <v>-1151105.82465587</v>
      </c>
      <c r="O53" s="41">
        <f>IF(O44=0,0,VLOOKUP(O44,FAC_TOTALS_APTA!$A$4:$BO$120,$L53,FALSE))</f>
        <v>-2056143.8357573701</v>
      </c>
      <c r="P53" s="41">
        <f>IF(P44=0,0,VLOOKUP(P44,FAC_TOTALS_APTA!$A$4:$BO$120,$L53,FALSE))</f>
        <v>-5962096.1660194304</v>
      </c>
      <c r="Q53" s="41">
        <f>IF(Q44=0,0,VLOOKUP(Q44,FAC_TOTALS_APTA!$A$4:$BO$120,$L53,FALSE))</f>
        <v>-2341791.2394666602</v>
      </c>
      <c r="R53" s="41">
        <f>IF(R44=0,0,VLOOKUP(R44,FAC_TOTALS_APTA!$A$4:$BO$120,$L53,FALSE))</f>
        <v>-3050274.7269165399</v>
      </c>
      <c r="S53" s="41">
        <f>IF(S44=0,0,VLOOKUP(S44,FAC_TOTALS_APTA!$A$4:$BO$120,$L53,FALSE))</f>
        <v>0</v>
      </c>
      <c r="T53" s="41">
        <f>IF(T44=0,0,VLOOKUP(T44,FAC_TOTALS_APTA!$A$4:$BO$120,$L53,FALSE))</f>
        <v>0</v>
      </c>
      <c r="U53" s="41">
        <f>IF(U44=0,0,VLOOKUP(U44,FAC_TOTALS_APTA!$A$4:$BO$120,$L53,FALSE))</f>
        <v>0</v>
      </c>
      <c r="V53" s="41">
        <f>IF(V44=0,0,VLOOKUP(V44,FAC_TOTALS_APTA!$A$4:$BO$120,$L53,FALSE))</f>
        <v>0</v>
      </c>
      <c r="W53" s="41">
        <f>IF(W44=0,0,VLOOKUP(W44,FAC_TOTALS_APTA!$A$4:$BO$120,$L53,FALSE))</f>
        <v>0</v>
      </c>
      <c r="X53" s="41">
        <f>IF(X44=0,0,VLOOKUP(X44,FAC_TOTALS_APTA!$A$4:$BO$120,$L53,FALSE))</f>
        <v>0</v>
      </c>
      <c r="Y53" s="41">
        <f>IF(Y44=0,0,VLOOKUP(Y44,FAC_TOTALS_APTA!$A$4:$BO$120,$L53,FALSE))</f>
        <v>0</v>
      </c>
      <c r="Z53" s="41">
        <f>IF(Z44=0,0,VLOOKUP(Z44,FAC_TOTALS_APTA!$A$4:$BO$120,$L53,FALSE))</f>
        <v>0</v>
      </c>
      <c r="AA53" s="41">
        <f>IF(AA44=0,0,VLOOKUP(AA44,FAC_TOTALS_APTA!$A$4:$BO$120,$L53,FALSE))</f>
        <v>0</v>
      </c>
      <c r="AB53" s="41">
        <f>IF(AB44=0,0,VLOOKUP(AB44,FAC_TOTALS_APTA!$A$4:$BO$120,$L53,FALSE))</f>
        <v>0</v>
      </c>
      <c r="AC53" s="45">
        <f t="shared" si="12"/>
        <v>-15201731.586837733</v>
      </c>
      <c r="AD53" s="46">
        <f>AC53/G63</f>
        <v>-1.7268099609878004E-2</v>
      </c>
    </row>
    <row r="54" spans="2:30" ht="15" x14ac:dyDescent="0.2">
      <c r="B54" s="37" t="s">
        <v>121</v>
      </c>
      <c r="C54" s="40"/>
      <c r="D54" s="12" t="s">
        <v>74</v>
      </c>
      <c r="E54" s="85">
        <v>-2.3E-2</v>
      </c>
      <c r="F54" s="12">
        <f>MATCH($D54,FAC_TOTALS_APTA!$A$2:$BO$2,)</f>
        <v>19</v>
      </c>
      <c r="G54" s="47">
        <f>VLOOKUP(G44,FAC_TOTALS_APTA!$A$4:$BO$120,$F54,FALSE)</f>
        <v>0</v>
      </c>
      <c r="H54" s="47">
        <f>VLOOKUP(H44,FAC_TOTALS_APTA!$A$4:$BO$120,$F54,FALSE)</f>
        <v>3.7500741197496801</v>
      </c>
      <c r="I54" s="43" t="str">
        <f t="shared" si="9"/>
        <v>-</v>
      </c>
      <c r="J54" s="44" t="str">
        <f t="shared" si="10"/>
        <v/>
      </c>
      <c r="K54" s="44" t="str">
        <f t="shared" si="11"/>
        <v>YEARS_SINCE_TNC_BUS_FAC</v>
      </c>
      <c r="L54" s="12">
        <f>MATCH($K54,FAC_TOTALS_APTA!$A$2:$BM$2,)</f>
        <v>41</v>
      </c>
      <c r="M54" s="41">
        <f>IF(M44=0,0,VLOOKUP(M44,FAC_TOTALS_APTA!$A$4:$BO$120,$L54,FALSE))</f>
        <v>0</v>
      </c>
      <c r="N54" s="41">
        <f>IF(N44=0,0,VLOOKUP(N44,FAC_TOTALS_APTA!$A$4:$BO$120,$L54,FALSE))</f>
        <v>-2266705.83030474</v>
      </c>
      <c r="O54" s="41">
        <f>IF(O44=0,0,VLOOKUP(O44,FAC_TOTALS_APTA!$A$4:$BO$120,$L54,FALSE))</f>
        <v>-12026000.8889725</v>
      </c>
      <c r="P54" s="41">
        <f>IF(P44=0,0,VLOOKUP(P44,FAC_TOTALS_APTA!$A$4:$BO$120,$L54,FALSE))</f>
        <v>-13457110.772321001</v>
      </c>
      <c r="Q54" s="41">
        <f>IF(Q44=0,0,VLOOKUP(Q44,FAC_TOTALS_APTA!$A$4:$BO$120,$L54,FALSE))</f>
        <v>-12923310.4015883</v>
      </c>
      <c r="R54" s="41">
        <f>IF(R44=0,0,VLOOKUP(R44,FAC_TOTALS_APTA!$A$4:$BO$120,$L54,FALSE))</f>
        <v>-13298786.340250099</v>
      </c>
      <c r="S54" s="41">
        <f>IF(S44=0,0,VLOOKUP(S44,FAC_TOTALS_APTA!$A$4:$BO$120,$L54,FALSE))</f>
        <v>0</v>
      </c>
      <c r="T54" s="41">
        <f>IF(T44=0,0,VLOOKUP(T44,FAC_TOTALS_APTA!$A$4:$BO$120,$L54,FALSE))</f>
        <v>0</v>
      </c>
      <c r="U54" s="41">
        <f>IF(U44=0,0,VLOOKUP(U44,FAC_TOTALS_APTA!$A$4:$BO$120,$L54,FALSE))</f>
        <v>0</v>
      </c>
      <c r="V54" s="41">
        <f>IF(V44=0,0,VLOOKUP(V44,FAC_TOTALS_APTA!$A$4:$BO$120,$L54,FALSE))</f>
        <v>0</v>
      </c>
      <c r="W54" s="41">
        <f>IF(W44=0,0,VLOOKUP(W44,FAC_TOTALS_APTA!$A$4:$BO$120,$L54,FALSE))</f>
        <v>0</v>
      </c>
      <c r="X54" s="41">
        <f>IF(X44=0,0,VLOOKUP(X44,FAC_TOTALS_APTA!$A$4:$BO$120,$L54,FALSE))</f>
        <v>0</v>
      </c>
      <c r="Y54" s="41">
        <f>IF(Y44=0,0,VLOOKUP(Y44,FAC_TOTALS_APTA!$A$4:$BO$120,$L54,FALSE))</f>
        <v>0</v>
      </c>
      <c r="Z54" s="41">
        <f>IF(Z44=0,0,VLOOKUP(Z44,FAC_TOTALS_APTA!$A$4:$BO$120,$L54,FALSE))</f>
        <v>0</v>
      </c>
      <c r="AA54" s="41">
        <f>IF(AA44=0,0,VLOOKUP(AA44,FAC_TOTALS_APTA!$A$4:$BO$120,$L54,FALSE))</f>
        <v>0</v>
      </c>
      <c r="AB54" s="41">
        <f>IF(AB44=0,0,VLOOKUP(AB44,FAC_TOTALS_APTA!$A$4:$BO$120,$L54,FALSE))</f>
        <v>0</v>
      </c>
      <c r="AC54" s="45">
        <f t="shared" si="12"/>
        <v>-53971914.233436637</v>
      </c>
      <c r="AD54" s="46">
        <f>AC54/G63</f>
        <v>-6.1308304635883222E-2</v>
      </c>
    </row>
    <row r="55" spans="2:30" ht="15.75" hidden="1" customHeight="1" x14ac:dyDescent="0.2">
      <c r="B55" s="37" t="s">
        <v>121</v>
      </c>
      <c r="C55" s="40"/>
      <c r="D55" s="12" t="s">
        <v>75</v>
      </c>
      <c r="E55" s="85">
        <v>-5.0000000000000001E-3</v>
      </c>
      <c r="F55" s="12">
        <f>MATCH($D55,FAC_TOTALS_APTA!$A$2:$BO$2,)</f>
        <v>20</v>
      </c>
      <c r="G55" s="47">
        <f>VLOOKUP(G44,FAC_TOTALS_APTA!$A$4:$BO$120,$F55,FALSE)</f>
        <v>0</v>
      </c>
      <c r="H55" s="47">
        <f>VLOOKUP(H44,FAC_TOTALS_APTA!$A$4:$BO$120,$F55,FALSE)</f>
        <v>0</v>
      </c>
      <c r="I55" s="43" t="str">
        <f t="shared" si="9"/>
        <v>-</v>
      </c>
      <c r="J55" s="44" t="str">
        <f t="shared" si="10"/>
        <v/>
      </c>
      <c r="K55" s="44" t="str">
        <f t="shared" si="11"/>
        <v>YEARS_SINCE_TNC_RAIL_FAC</v>
      </c>
      <c r="L55" s="12">
        <f>MATCH($K55,FAC_TOTALS_APTA!$A$2:$BM$2,)</f>
        <v>43</v>
      </c>
      <c r="M55" s="41">
        <f>IF(M44=0,0,VLOOKUP(M44,FAC_TOTALS_APTA!$A$4:$BO$120,$L55,FALSE))</f>
        <v>0</v>
      </c>
      <c r="N55" s="41">
        <f>IF(N44=0,0,VLOOKUP(N44,FAC_TOTALS_APTA!$A$4:$BO$120,$L55,FALSE))</f>
        <v>0</v>
      </c>
      <c r="O55" s="41">
        <f>IF(O44=0,0,VLOOKUP(O44,FAC_TOTALS_APTA!$A$4:$BO$120,$L55,FALSE))</f>
        <v>0</v>
      </c>
      <c r="P55" s="41">
        <f>IF(P44=0,0,VLOOKUP(P44,FAC_TOTALS_APTA!$A$4:$BO$120,$L55,FALSE))</f>
        <v>0</v>
      </c>
      <c r="Q55" s="41">
        <f>IF(Q44=0,0,VLOOKUP(Q44,FAC_TOTALS_APTA!$A$4:$BO$120,$L55,FALSE))</f>
        <v>0</v>
      </c>
      <c r="R55" s="41">
        <f>IF(R44=0,0,VLOOKUP(R44,FAC_TOTALS_APTA!$A$4:$BO$120,$L55,FALSE))</f>
        <v>0</v>
      </c>
      <c r="S55" s="41">
        <f>IF(S44=0,0,VLOOKUP(S44,FAC_TOTALS_APTA!$A$4:$BO$120,$L55,FALSE))</f>
        <v>0</v>
      </c>
      <c r="T55" s="41">
        <f>IF(T44=0,0,VLOOKUP(T44,FAC_TOTALS_APTA!$A$4:$BO$120,$L55,FALSE))</f>
        <v>0</v>
      </c>
      <c r="U55" s="41">
        <f>IF(U44=0,0,VLOOKUP(U44,FAC_TOTALS_APTA!$A$4:$BO$120,$L55,FALSE))</f>
        <v>0</v>
      </c>
      <c r="V55" s="41">
        <f>IF(V44=0,0,VLOOKUP(V44,FAC_TOTALS_APTA!$A$4:$BO$120,$L55,FALSE))</f>
        <v>0</v>
      </c>
      <c r="W55" s="41">
        <f>IF(W44=0,0,VLOOKUP(W44,FAC_TOTALS_APTA!$A$4:$BO$120,$L55,FALSE))</f>
        <v>0</v>
      </c>
      <c r="X55" s="41">
        <f>IF(X44=0,0,VLOOKUP(X44,FAC_TOTALS_APTA!$A$4:$BO$120,$L55,FALSE))</f>
        <v>0</v>
      </c>
      <c r="Y55" s="41">
        <f>IF(Y44=0,0,VLOOKUP(Y44,FAC_TOTALS_APTA!$A$4:$BO$120,$L55,FALSE))</f>
        <v>0</v>
      </c>
      <c r="Z55" s="41">
        <f>IF(Z44=0,0,VLOOKUP(Z44,FAC_TOTALS_APTA!$A$4:$BO$120,$L55,FALSE))</f>
        <v>0</v>
      </c>
      <c r="AA55" s="41">
        <f>IF(AA44=0,0,VLOOKUP(AA44,FAC_TOTALS_APTA!$A$4:$BO$120,$L55,FALSE))</f>
        <v>0</v>
      </c>
      <c r="AB55" s="41">
        <f>IF(AB44=0,0,VLOOKUP(AB44,FAC_TOTALS_APTA!$A$4:$BO$120,$L55,FALSE))</f>
        <v>0</v>
      </c>
      <c r="AC55" s="45">
        <f t="shared" si="12"/>
        <v>0</v>
      </c>
      <c r="AD55" s="46">
        <f>AC55/G63</f>
        <v>0</v>
      </c>
    </row>
    <row r="56" spans="2:30" ht="15" x14ac:dyDescent="0.2">
      <c r="B56" s="37" t="s">
        <v>122</v>
      </c>
      <c r="C56" s="40"/>
      <c r="D56" s="12" t="s">
        <v>76</v>
      </c>
      <c r="E56" s="85">
        <v>7.6E-3</v>
      </c>
      <c r="F56" s="12" t="e">
        <f>MATCH($D56,FAC_TOTALS_APTA!$A$2:$BO$2,)</f>
        <v>#N/A</v>
      </c>
      <c r="G56" s="47" t="e">
        <f>VLOOKUP(G44,FAC_TOTALS_APTA!$A$4:$BO$120,$F56,FALSE)</f>
        <v>#REF!</v>
      </c>
      <c r="H56" s="47" t="e">
        <f>VLOOKUP(H44,FAC_TOTALS_APTA!$A$4:$BO$120,$F56,FALSE)</f>
        <v>#REF!</v>
      </c>
      <c r="I56" s="43" t="str">
        <f t="shared" si="9"/>
        <v>-</v>
      </c>
      <c r="J56" s="44" t="str">
        <f t="shared" si="10"/>
        <v/>
      </c>
      <c r="K56" s="44" t="str">
        <f t="shared" si="11"/>
        <v>BIKE_SHARE_BUS_FAC</v>
      </c>
      <c r="L56" s="12" t="e">
        <f>MATCH($K56,FAC_TOTALS_APTA!$A$2:$BM$2,)</f>
        <v>#N/A</v>
      </c>
      <c r="M56" s="41" t="e">
        <f>IF(M44=0,0,VLOOKUP(M44,FAC_TOTALS_APTA!$A$4:$BO$120,$L56,FALSE))</f>
        <v>#REF!</v>
      </c>
      <c r="N56" s="41" t="e">
        <f>IF(N44=0,0,VLOOKUP(N44,FAC_TOTALS_APTA!$A$4:$BO$120,$L56,FALSE))</f>
        <v>#REF!</v>
      </c>
      <c r="O56" s="41" t="e">
        <f>IF(O44=0,0,VLOOKUP(O44,FAC_TOTALS_APTA!$A$4:$BO$120,$L56,FALSE))</f>
        <v>#REF!</v>
      </c>
      <c r="P56" s="41" t="e">
        <f>IF(P44=0,0,VLOOKUP(P44,FAC_TOTALS_APTA!$A$4:$BO$120,$L56,FALSE))</f>
        <v>#REF!</v>
      </c>
      <c r="Q56" s="41" t="e">
        <f>IF(Q44=0,0,VLOOKUP(Q44,FAC_TOTALS_APTA!$A$4:$BO$120,$L56,FALSE))</f>
        <v>#REF!</v>
      </c>
      <c r="R56" s="41" t="e">
        <f>IF(R44=0,0,VLOOKUP(R44,FAC_TOTALS_APTA!$A$4:$BO$120,$L56,FALSE))</f>
        <v>#REF!</v>
      </c>
      <c r="S56" s="41">
        <f>IF(S44=0,0,VLOOKUP(S44,FAC_TOTALS_APTA!$A$4:$BO$120,$L56,FALSE))</f>
        <v>0</v>
      </c>
      <c r="T56" s="41">
        <f>IF(T44=0,0,VLOOKUP(T44,FAC_TOTALS_APTA!$A$4:$BO$120,$L56,FALSE))</f>
        <v>0</v>
      </c>
      <c r="U56" s="41">
        <f>IF(U44=0,0,VLOOKUP(U44,FAC_TOTALS_APTA!$A$4:$BO$120,$L56,FALSE))</f>
        <v>0</v>
      </c>
      <c r="V56" s="41">
        <f>IF(V44=0,0,VLOOKUP(V44,FAC_TOTALS_APTA!$A$4:$BO$120,$L56,FALSE))</f>
        <v>0</v>
      </c>
      <c r="W56" s="41">
        <f>IF(W44=0,0,VLOOKUP(W44,FAC_TOTALS_APTA!$A$4:$BO$120,$L56,FALSE))</f>
        <v>0</v>
      </c>
      <c r="X56" s="41">
        <f>IF(X44=0,0,VLOOKUP(X44,FAC_TOTALS_APTA!$A$4:$BO$120,$L56,FALSE))</f>
        <v>0</v>
      </c>
      <c r="Y56" s="41">
        <f>IF(Y44=0,0,VLOOKUP(Y44,FAC_TOTALS_APTA!$A$4:$BO$120,$L56,FALSE))</f>
        <v>0</v>
      </c>
      <c r="Z56" s="41">
        <f>IF(Z44=0,0,VLOOKUP(Z44,FAC_TOTALS_APTA!$A$4:$BO$120,$L56,FALSE))</f>
        <v>0</v>
      </c>
      <c r="AA56" s="41">
        <f>IF(AA44=0,0,VLOOKUP(AA44,FAC_TOTALS_APTA!$A$4:$BO$120,$L56,FALSE))</f>
        <v>0</v>
      </c>
      <c r="AB56" s="41">
        <f>IF(AB44=0,0,VLOOKUP(AB44,FAC_TOTALS_APTA!$A$4:$BO$120,$L56,FALSE))</f>
        <v>0</v>
      </c>
      <c r="AC56" s="45" t="e">
        <f t="shared" si="12"/>
        <v>#REF!</v>
      </c>
      <c r="AD56" s="46" t="e">
        <f>AC56/G63</f>
        <v>#REF!</v>
      </c>
    </row>
    <row r="57" spans="2:30" ht="15" x14ac:dyDescent="0.2">
      <c r="B57" s="16" t="s">
        <v>123</v>
      </c>
      <c r="C57" s="39"/>
      <c r="D57" s="13" t="s">
        <v>97</v>
      </c>
      <c r="E57" s="86">
        <v>-8.7099999999999997E-2</v>
      </c>
      <c r="F57" s="13" t="e">
        <f>MATCH($D57,FAC_TOTALS_APTA!$A$2:$BO$2,)</f>
        <v>#N/A</v>
      </c>
      <c r="G57" s="50" t="e">
        <f>VLOOKUP(G44,FAC_TOTALS_APTA!$A$4:$BO$120,$F57,FALSE)</f>
        <v>#REF!</v>
      </c>
      <c r="H57" s="50" t="e">
        <f>VLOOKUP(H44,FAC_TOTALS_APTA!$A$4:$BO$120,$F57,FALSE)</f>
        <v>#REF!</v>
      </c>
      <c r="I57" s="51" t="str">
        <f t="shared" si="9"/>
        <v>-</v>
      </c>
      <c r="J57" s="52" t="str">
        <f t="shared" si="10"/>
        <v/>
      </c>
      <c r="K57" s="52" t="str">
        <f t="shared" si="11"/>
        <v>scooter_flag_bus_FAC</v>
      </c>
      <c r="L57" s="13" t="e">
        <f>MATCH($K57,FAC_TOTALS_APTA!$A$2:$BM$2,)</f>
        <v>#N/A</v>
      </c>
      <c r="M57" s="53" t="e">
        <f>IF(M44=0,0,VLOOKUP(M44,FAC_TOTALS_APTA!$A$4:$BO$120,$L57,FALSE))</f>
        <v>#REF!</v>
      </c>
      <c r="N57" s="53" t="e">
        <f>IF(N44=0,0,VLOOKUP(N44,FAC_TOTALS_APTA!$A$4:$BO$120,$L57,FALSE))</f>
        <v>#REF!</v>
      </c>
      <c r="O57" s="53" t="e">
        <f>IF(O44=0,0,VLOOKUP(O44,FAC_TOTALS_APTA!$A$4:$BO$120,$L57,FALSE))</f>
        <v>#REF!</v>
      </c>
      <c r="P57" s="53" t="e">
        <f>IF(P44=0,0,VLOOKUP(P44,FAC_TOTALS_APTA!$A$4:$BO$120,$L57,FALSE))</f>
        <v>#REF!</v>
      </c>
      <c r="Q57" s="53" t="e">
        <f>IF(Q44=0,0,VLOOKUP(Q44,FAC_TOTALS_APTA!$A$4:$BO$120,$L57,FALSE))</f>
        <v>#REF!</v>
      </c>
      <c r="R57" s="53" t="e">
        <f>IF(R44=0,0,VLOOKUP(R44,FAC_TOTALS_APTA!$A$4:$BO$120,$L57,FALSE))</f>
        <v>#REF!</v>
      </c>
      <c r="S57" s="53">
        <f>IF(S44=0,0,VLOOKUP(S44,FAC_TOTALS_APTA!$A$4:$BO$120,$L57,FALSE))</f>
        <v>0</v>
      </c>
      <c r="T57" s="53">
        <f>IF(T44=0,0,VLOOKUP(T44,FAC_TOTALS_APTA!$A$4:$BO$120,$L57,FALSE))</f>
        <v>0</v>
      </c>
      <c r="U57" s="53">
        <f>IF(U44=0,0,VLOOKUP(U44,FAC_TOTALS_APTA!$A$4:$BO$120,$L57,FALSE))</f>
        <v>0</v>
      </c>
      <c r="V57" s="53">
        <f>IF(V44=0,0,VLOOKUP(V44,FAC_TOTALS_APTA!$A$4:$BO$120,$L57,FALSE))</f>
        <v>0</v>
      </c>
      <c r="W57" s="53">
        <f>IF(W44=0,0,VLOOKUP(W44,FAC_TOTALS_APTA!$A$4:$BO$120,$L57,FALSE))</f>
        <v>0</v>
      </c>
      <c r="X57" s="53">
        <f>IF(X44=0,0,VLOOKUP(X44,FAC_TOTALS_APTA!$A$4:$BO$120,$L57,FALSE))</f>
        <v>0</v>
      </c>
      <c r="Y57" s="53">
        <f>IF(Y44=0,0,VLOOKUP(Y44,FAC_TOTALS_APTA!$A$4:$BO$120,$L57,FALSE))</f>
        <v>0</v>
      </c>
      <c r="Z57" s="53">
        <f>IF(Z44=0,0,VLOOKUP(Z44,FAC_TOTALS_APTA!$A$4:$BO$120,$L57,FALSE))</f>
        <v>0</v>
      </c>
      <c r="AA57" s="53">
        <f>IF(AA44=0,0,VLOOKUP(AA44,FAC_TOTALS_APTA!$A$4:$BO$120,$L57,FALSE))</f>
        <v>0</v>
      </c>
      <c r="AB57" s="53">
        <f>IF(AB44=0,0,VLOOKUP(AB44,FAC_TOTALS_APTA!$A$4:$BO$120,$L57,FALSE))</f>
        <v>0</v>
      </c>
      <c r="AC57" s="54" t="e">
        <f t="shared" si="12"/>
        <v>#REF!</v>
      </c>
      <c r="AD57" s="55" t="e">
        <f>AC57/G63</f>
        <v>#REF!</v>
      </c>
    </row>
    <row r="58" spans="2:30" ht="15.75" hidden="1" customHeight="1" x14ac:dyDescent="0.2">
      <c r="B58" s="37" t="s">
        <v>122</v>
      </c>
      <c r="C58" s="40"/>
      <c r="D58" s="12" t="s">
        <v>77</v>
      </c>
      <c r="E58" s="42">
        <v>1.72E-2</v>
      </c>
      <c r="F58" s="12">
        <f>MATCH($D58,FAC_TOTALS_APTA!$A$2:$BO$2,)</f>
        <v>23</v>
      </c>
      <c r="G58" s="41">
        <f>VLOOKUP(G44,FAC_TOTALS_APTA!$A$4:$BO$120,$F58,FALSE)</f>
        <v>0</v>
      </c>
      <c r="H58" s="41">
        <f>VLOOKUP(H44,FAC_TOTALS_APTA!$A$4:$BO$120,$F58,FALSE)</f>
        <v>0</v>
      </c>
      <c r="I58" s="43" t="e">
        <f t="shared" ref="I58" si="13">H58/G58-1</f>
        <v>#DIV/0!</v>
      </c>
      <c r="J58" s="44" t="str">
        <f t="shared" si="10"/>
        <v/>
      </c>
      <c r="K58" s="44" t="str">
        <f t="shared" si="11"/>
        <v>BIKE_SHARE_RAIL_FAC</v>
      </c>
      <c r="L58" s="12">
        <f>MATCH($K58,FAC_TOTALS_APTA!$A$2:$BM$2,)</f>
        <v>49</v>
      </c>
      <c r="M58" s="41">
        <f>IF(M44=0,0,VLOOKUP(M44,FAC_TOTALS_APTA!$A$4:$BO$120,$L58,FALSE))</f>
        <v>0</v>
      </c>
      <c r="N58" s="41">
        <f>IF(N44=0,0,VLOOKUP(N44,FAC_TOTALS_APTA!$A$4:$BO$120,$L58,FALSE))</f>
        <v>0</v>
      </c>
      <c r="O58" s="41">
        <f>IF(O44=0,0,VLOOKUP(O44,FAC_TOTALS_APTA!$A$4:$BO$120,$L58,FALSE))</f>
        <v>0</v>
      </c>
      <c r="P58" s="41">
        <f>IF(P44=0,0,VLOOKUP(P44,FAC_TOTALS_APTA!$A$4:$BO$120,$L58,FALSE))</f>
        <v>0</v>
      </c>
      <c r="Q58" s="41">
        <f>IF(Q44=0,0,VLOOKUP(Q44,FAC_TOTALS_APTA!$A$4:$BO$120,$L58,FALSE))</f>
        <v>0</v>
      </c>
      <c r="R58" s="41">
        <f>IF(R44=0,0,VLOOKUP(R44,FAC_TOTALS_APTA!$A$4:$BO$120,$L58,FALSE))</f>
        <v>0</v>
      </c>
      <c r="S58" s="41">
        <f>IF(S44=0,0,VLOOKUP(S44,FAC_TOTALS_APTA!$A$4:$BO$120,$L58,FALSE))</f>
        <v>0</v>
      </c>
      <c r="T58" s="41">
        <f>IF(T44=0,0,VLOOKUP(T44,FAC_TOTALS_APTA!$A$4:$BO$120,$L58,FALSE))</f>
        <v>0</v>
      </c>
      <c r="U58" s="41">
        <f>IF(U44=0,0,VLOOKUP(U44,FAC_TOTALS_APTA!$A$4:$BO$120,$L58,FALSE))</f>
        <v>0</v>
      </c>
      <c r="V58" s="41">
        <f>IF(V44=0,0,VLOOKUP(V44,FAC_TOTALS_APTA!$A$4:$BO$120,$L58,FALSE))</f>
        <v>0</v>
      </c>
      <c r="W58" s="41">
        <f>IF(W44=0,0,VLOOKUP(W44,FAC_TOTALS_APTA!$A$4:$BO$120,$L58,FALSE))</f>
        <v>0</v>
      </c>
      <c r="X58" s="41">
        <f>IF(X44=0,0,VLOOKUP(X44,FAC_TOTALS_APTA!$A$4:$BO$120,$L58,FALSE))</f>
        <v>0</v>
      </c>
      <c r="Y58" s="41">
        <f>IF(Y44=0,0,VLOOKUP(Y44,FAC_TOTALS_APTA!$A$4:$BO$120,$L58,FALSE))</f>
        <v>0</v>
      </c>
      <c r="Z58" s="41">
        <f>IF(Z44=0,0,VLOOKUP(Z44,FAC_TOTALS_APTA!$A$4:$BO$120,$L58,FALSE))</f>
        <v>0</v>
      </c>
      <c r="AA58" s="41">
        <f>IF(AA44=0,0,VLOOKUP(AA44,FAC_TOTALS_APTA!$A$4:$BO$120,$L58,FALSE))</f>
        <v>0</v>
      </c>
      <c r="AB58" s="41">
        <f>IF(AB44=0,0,VLOOKUP(AB44,FAC_TOTALS_APTA!$A$4:$BO$120,$L58,FALSE))</f>
        <v>0</v>
      </c>
      <c r="AC58" s="45">
        <f t="shared" si="12"/>
        <v>0</v>
      </c>
      <c r="AD58" s="46">
        <f>AC58/G63</f>
        <v>0</v>
      </c>
    </row>
    <row r="59" spans="2:30" ht="15.75" hidden="1" customHeight="1" x14ac:dyDescent="0.2">
      <c r="B59" s="16" t="s">
        <v>123</v>
      </c>
      <c r="C59" s="39"/>
      <c r="D59" s="13" t="s">
        <v>78</v>
      </c>
      <c r="E59" s="49">
        <v>-8.5999999999999993E-2</v>
      </c>
      <c r="F59" s="13">
        <f>MATCH($D59,FAC_TOTALS_APTA!$A$2:$BO$2,)</f>
        <v>24</v>
      </c>
      <c r="G59" s="53">
        <f>VLOOKUP(G44,FAC_TOTALS_APTA!$A$4:$BO$120,$F59,FALSE)</f>
        <v>0</v>
      </c>
      <c r="H59" s="53">
        <f>VLOOKUP(H44,FAC_TOTALS_APTA!$A$4:$BO$120,$F59,FALSE)</f>
        <v>0</v>
      </c>
      <c r="I59" s="51" t="e">
        <f>H59/G59-1</f>
        <v>#DIV/0!</v>
      </c>
      <c r="J59" s="52" t="str">
        <f>IF(C59="Log","_log","")</f>
        <v/>
      </c>
      <c r="K59" s="52" t="str">
        <f>CONCATENATE(D59,J59,"_FAC")</f>
        <v>scooter_flag_RAIL_FAC</v>
      </c>
      <c r="L59" s="13">
        <f>MATCH($K59,FAC_TOTALS_APTA!$A$2:$BM$2,)</f>
        <v>51</v>
      </c>
      <c r="M59" s="53">
        <f>IF(M44=0,0,VLOOKUP(M44,FAC_TOTALS_APTA!$A$4:$BO$120,$L59,FALSE))</f>
        <v>0</v>
      </c>
      <c r="N59" s="53">
        <f>IF(N44=0,0,VLOOKUP(N44,FAC_TOTALS_APTA!$A$4:$BO$120,$L59,FALSE))</f>
        <v>0</v>
      </c>
      <c r="O59" s="53">
        <f>IF(O44=0,0,VLOOKUP(O44,FAC_TOTALS_APTA!$A$4:$BO$120,$L59,FALSE))</f>
        <v>0</v>
      </c>
      <c r="P59" s="53">
        <f>IF(P44=0,0,VLOOKUP(P44,FAC_TOTALS_APTA!$A$4:$BO$120,$L59,FALSE))</f>
        <v>0</v>
      </c>
      <c r="Q59" s="53">
        <f>IF(Q44=0,0,VLOOKUP(Q44,FAC_TOTALS_APTA!$A$4:$BO$120,$L59,FALSE))</f>
        <v>0</v>
      </c>
      <c r="R59" s="53">
        <f>IF(R44=0,0,VLOOKUP(R44,FAC_TOTALS_APTA!$A$4:$BO$120,$L59,FALSE))</f>
        <v>0</v>
      </c>
      <c r="S59" s="53">
        <f>IF(S44=0,0,VLOOKUP(S44,FAC_TOTALS_APTA!$A$4:$BO$120,$L59,FALSE))</f>
        <v>0</v>
      </c>
      <c r="T59" s="53">
        <f>IF(T44=0,0,VLOOKUP(T44,FAC_TOTALS_APTA!$A$4:$BO$120,$L59,FALSE))</f>
        <v>0</v>
      </c>
      <c r="U59" s="53">
        <f>IF(U44=0,0,VLOOKUP(U44,FAC_TOTALS_APTA!$A$4:$BO$120,$L59,FALSE))</f>
        <v>0</v>
      </c>
      <c r="V59" s="53">
        <f>IF(V44=0,0,VLOOKUP(V44,FAC_TOTALS_APTA!$A$4:$BO$120,$L59,FALSE))</f>
        <v>0</v>
      </c>
      <c r="W59" s="53">
        <f>IF(W44=0,0,VLOOKUP(W44,FAC_TOTALS_APTA!$A$4:$BO$120,$L59,FALSE))</f>
        <v>0</v>
      </c>
      <c r="X59" s="53">
        <f>IF(X44=0,0,VLOOKUP(X44,FAC_TOTALS_APTA!$A$4:$BO$120,$L59,FALSE))</f>
        <v>0</v>
      </c>
      <c r="Y59" s="53">
        <f>IF(Y44=0,0,VLOOKUP(Y44,FAC_TOTALS_APTA!$A$4:$BO$120,$L59,FALSE))</f>
        <v>0</v>
      </c>
      <c r="Z59" s="53">
        <f>IF(Z44=0,0,VLOOKUP(Z44,FAC_TOTALS_APTA!$A$4:$BO$120,$L59,FALSE))</f>
        <v>0</v>
      </c>
      <c r="AA59" s="53">
        <f>IF(AA44=0,0,VLOOKUP(AA44,FAC_TOTALS_APTA!$A$4:$BO$120,$L59,FALSE))</f>
        <v>0</v>
      </c>
      <c r="AB59" s="53">
        <f>IF(AB44=0,0,VLOOKUP(AB44,FAC_TOTALS_APTA!$A$4:$BO$120,$L59,FALSE))</f>
        <v>0</v>
      </c>
      <c r="AC59" s="54">
        <f>SUM(M59:AB59)</f>
        <v>0</v>
      </c>
      <c r="AD59" s="55">
        <f>AC59/G63</f>
        <v>0</v>
      </c>
    </row>
    <row r="60" spans="2:30" ht="15" x14ac:dyDescent="0.2">
      <c r="B60" s="56" t="s">
        <v>131</v>
      </c>
      <c r="C60" s="57"/>
      <c r="D60" s="56" t="s">
        <v>118</v>
      </c>
      <c r="E60" s="58"/>
      <c r="F60" s="59"/>
      <c r="G60" s="60"/>
      <c r="H60" s="60"/>
      <c r="I60" s="61"/>
      <c r="J60" s="62"/>
      <c r="K60" s="62" t="str">
        <f t="shared" ref="K60" si="14">CONCATENATE(D60,J60,"_FAC")</f>
        <v>New_Reporter_FAC</v>
      </c>
      <c r="L60" s="59">
        <f>MATCH($K60,FAC_TOTALS_APTA!$A$2:$BM$2,)</f>
        <v>58</v>
      </c>
      <c r="M60" s="60">
        <f>IF(M44=0,0,VLOOKUP(M44,FAC_TOTALS_APTA!$A$4:$BO$120,$L60,FALSE))</f>
        <v>0</v>
      </c>
      <c r="N60" s="60">
        <f>IF(N44=0,0,VLOOKUP(N44,FAC_TOTALS_APTA!$A$4:$BO$120,$L60,FALSE))</f>
        <v>0</v>
      </c>
      <c r="O60" s="60">
        <f>IF(O44=0,0,VLOOKUP(O44,FAC_TOTALS_APTA!$A$4:$BO$120,$L60,FALSE))</f>
        <v>0</v>
      </c>
      <c r="P60" s="60">
        <f>IF(P44=0,0,VLOOKUP(P44,FAC_TOTALS_APTA!$A$4:$BO$120,$L60,FALSE))</f>
        <v>0</v>
      </c>
      <c r="Q60" s="60">
        <f>IF(Q44=0,0,VLOOKUP(Q44,FAC_TOTALS_APTA!$A$4:$BO$120,$L60,FALSE))</f>
        <v>0</v>
      </c>
      <c r="R60" s="60">
        <f>IF(R44=0,0,VLOOKUP(R44,FAC_TOTALS_APTA!$A$4:$BO$120,$L60,FALSE))</f>
        <v>0</v>
      </c>
      <c r="S60" s="60">
        <f>IF(S44=0,0,VLOOKUP(S44,FAC_TOTALS_APTA!$A$4:$BO$120,$L60,FALSE))</f>
        <v>0</v>
      </c>
      <c r="T60" s="60">
        <f>IF(T44=0,0,VLOOKUP(T44,FAC_TOTALS_APTA!$A$4:$BO$120,$L60,FALSE))</f>
        <v>0</v>
      </c>
      <c r="U60" s="60">
        <f>IF(U44=0,0,VLOOKUP(U44,FAC_TOTALS_APTA!$A$4:$BO$120,$L60,FALSE))</f>
        <v>0</v>
      </c>
      <c r="V60" s="60">
        <f>IF(V44=0,0,VLOOKUP(V44,FAC_TOTALS_APTA!$A$4:$BO$120,$L60,FALSE))</f>
        <v>0</v>
      </c>
      <c r="W60" s="60">
        <f>IF(W44=0,0,VLOOKUP(W44,FAC_TOTALS_APTA!$A$4:$BO$120,$L60,FALSE))</f>
        <v>0</v>
      </c>
      <c r="X60" s="60">
        <f>IF(X44=0,0,VLOOKUP(X44,FAC_TOTALS_APTA!$A$4:$BO$120,$L60,FALSE))</f>
        <v>0</v>
      </c>
      <c r="Y60" s="60">
        <f>IF(Y44=0,0,VLOOKUP(Y44,FAC_TOTALS_APTA!$A$4:$BO$120,$L60,FALSE))</f>
        <v>0</v>
      </c>
      <c r="Z60" s="60">
        <f>IF(Z44=0,0,VLOOKUP(Z44,FAC_TOTALS_APTA!$A$4:$BO$120,$L60,FALSE))</f>
        <v>0</v>
      </c>
      <c r="AA60" s="60">
        <f>IF(AA44=0,0,VLOOKUP(AA44,FAC_TOTALS_APTA!$A$4:$BO$120,$L60,FALSE))</f>
        <v>0</v>
      </c>
      <c r="AB60" s="60">
        <f>IF(AB44=0,0,VLOOKUP(AB44,FAC_TOTALS_APTA!$A$4:$BO$120,$L60,FALSE))</f>
        <v>0</v>
      </c>
      <c r="AC60" s="63">
        <f t="shared" ref="AC60" si="15">SUM(M60:AB60)</f>
        <v>0</v>
      </c>
      <c r="AD60" s="64">
        <f>AC60/G63</f>
        <v>0</v>
      </c>
    </row>
    <row r="61" spans="2:30" ht="15.75" hidden="1" customHeight="1" x14ac:dyDescent="0.2">
      <c r="B61" s="37"/>
      <c r="C61" s="12"/>
      <c r="D61" s="12"/>
      <c r="E61" s="12"/>
      <c r="F61" s="12"/>
      <c r="G61" s="12"/>
      <c r="H61" s="12"/>
      <c r="I61" s="6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2:30" ht="15" x14ac:dyDescent="0.2">
      <c r="B62" s="37" t="s">
        <v>67</v>
      </c>
      <c r="C62" s="40"/>
      <c r="D62" s="12"/>
      <c r="E62" s="42"/>
      <c r="F62" s="12"/>
      <c r="G62" s="41"/>
      <c r="H62" s="41"/>
      <c r="I62" s="43"/>
      <c r="J62" s="44"/>
      <c r="K62" s="52"/>
      <c r="L62" s="1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5" t="e">
        <f>SUM(AC46:AC60)</f>
        <v>#REF!</v>
      </c>
      <c r="AD62" s="46" t="e">
        <f>AC62/G65</f>
        <v>#REF!</v>
      </c>
    </row>
    <row r="63" spans="2:30" ht="15.75" customHeight="1" x14ac:dyDescent="0.2">
      <c r="B63" s="14" t="s">
        <v>34</v>
      </c>
      <c r="C63" s="66"/>
      <c r="D63" s="15" t="s">
        <v>7</v>
      </c>
      <c r="E63" s="67"/>
      <c r="F63" s="15">
        <f>MATCH($D63,FAC_TOTALS_APTA!$A$2:$BM$2,)</f>
        <v>9</v>
      </c>
      <c r="G63" s="68">
        <f>VLOOKUP(G44,FAC_TOTALS_APTA!$A$4:$BO$120,$F63,FALSE)</f>
        <v>880336107.05730295</v>
      </c>
      <c r="H63" s="68">
        <f>VLOOKUP(H44,FAC_TOTALS_APTA!$A$4:$BM$120,$F63,FALSE)</f>
        <v>817655125.36025703</v>
      </c>
      <c r="I63" s="69">
        <f t="shared" ref="I63" si="16">H63/G63-1</f>
        <v>-7.1201193719714007E-2</v>
      </c>
      <c r="J63" s="70"/>
      <c r="K63" s="52"/>
      <c r="L63" s="13"/>
      <c r="M63" s="71" t="e">
        <f t="shared" ref="M63:AB63" si="17">SUM(M46:M51)</f>
        <v>#REF!</v>
      </c>
      <c r="N63" s="71" t="e">
        <f t="shared" si="17"/>
        <v>#REF!</v>
      </c>
      <c r="O63" s="71" t="e">
        <f t="shared" si="17"/>
        <v>#REF!</v>
      </c>
      <c r="P63" s="71" t="e">
        <f t="shared" si="17"/>
        <v>#REF!</v>
      </c>
      <c r="Q63" s="71" t="e">
        <f t="shared" si="17"/>
        <v>#REF!</v>
      </c>
      <c r="R63" s="71" t="e">
        <f t="shared" si="17"/>
        <v>#REF!</v>
      </c>
      <c r="S63" s="71">
        <f t="shared" si="17"/>
        <v>0</v>
      </c>
      <c r="T63" s="71">
        <f t="shared" si="17"/>
        <v>0</v>
      </c>
      <c r="U63" s="71">
        <f t="shared" si="17"/>
        <v>0</v>
      </c>
      <c r="V63" s="71">
        <f t="shared" si="17"/>
        <v>0</v>
      </c>
      <c r="W63" s="71">
        <f t="shared" si="17"/>
        <v>0</v>
      </c>
      <c r="X63" s="71">
        <f t="shared" si="17"/>
        <v>0</v>
      </c>
      <c r="Y63" s="71">
        <f t="shared" si="17"/>
        <v>0</v>
      </c>
      <c r="Z63" s="71">
        <f t="shared" si="17"/>
        <v>0</v>
      </c>
      <c r="AA63" s="71">
        <f t="shared" si="17"/>
        <v>0</v>
      </c>
      <c r="AB63" s="71">
        <f t="shared" si="17"/>
        <v>0</v>
      </c>
      <c r="AC63" s="72"/>
      <c r="AD63" s="73"/>
    </row>
    <row r="64" spans="2:30" ht="15" x14ac:dyDescent="0.2">
      <c r="B64" s="16" t="s">
        <v>68</v>
      </c>
      <c r="C64" s="39"/>
      <c r="D64" s="13"/>
      <c r="E64" s="49"/>
      <c r="F64" s="13"/>
      <c r="G64" s="53"/>
      <c r="H64" s="53"/>
      <c r="I64" s="51"/>
      <c r="J64" s="52"/>
      <c r="K64" s="52"/>
      <c r="L64" s="13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54" t="e">
        <f>AC65-AC62</f>
        <v>#REF!</v>
      </c>
      <c r="AD64" s="55" t="e">
        <f>AD65-AD62</f>
        <v>#REF!</v>
      </c>
    </row>
    <row r="65" spans="2:30" ht="16" thickBot="1" x14ac:dyDescent="0.25">
      <c r="B65" s="17" t="s">
        <v>127</v>
      </c>
      <c r="C65" s="35"/>
      <c r="D65" s="35" t="s">
        <v>5</v>
      </c>
      <c r="E65" s="35"/>
      <c r="F65" s="35">
        <f>MATCH($D65,FAC_TOTALS_APTA!$A$2:$BM$2,)</f>
        <v>7</v>
      </c>
      <c r="G65" s="75">
        <f>VLOOKUP(G44,FAC_TOTALS_APTA!$A$4:$BM$120,$F65,FALSE)</f>
        <v>906400145.222</v>
      </c>
      <c r="H65" s="75">
        <f>VLOOKUP(H44,FAC_TOTALS_APTA!$A$4:$BM$120,$F65,FALSE)</f>
        <v>777066489.91799998</v>
      </c>
      <c r="I65" s="76">
        <f t="shared" ref="I65" si="18">H65/G65-1</f>
        <v>-0.14268935854188658</v>
      </c>
      <c r="J65" s="77"/>
      <c r="K65" s="7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78">
        <f>H65-G65</f>
        <v>-129333655.30400002</v>
      </c>
      <c r="AD65" s="79">
        <f>I65</f>
        <v>-0.14268935854188658</v>
      </c>
    </row>
    <row r="66" spans="2:30" ht="15" thickTop="1" x14ac:dyDescent="0.2"/>
    <row r="69" spans="2:30" ht="15" x14ac:dyDescent="0.2">
      <c r="B69" s="23" t="s">
        <v>65</v>
      </c>
      <c r="C69" s="24"/>
      <c r="D69" s="24"/>
      <c r="E69" s="25"/>
      <c r="F69" s="24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2:30" ht="15" x14ac:dyDescent="0.2">
      <c r="B70" s="27" t="s">
        <v>25</v>
      </c>
      <c r="C70" s="28" t="s">
        <v>26</v>
      </c>
      <c r="D70" s="18"/>
      <c r="E70" s="12"/>
      <c r="F70" s="18"/>
      <c r="G70" s="18"/>
      <c r="H70" s="18"/>
      <c r="I70" s="29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2:30" x14ac:dyDescent="0.2">
      <c r="B71" s="27"/>
      <c r="C71" s="28"/>
      <c r="D71" s="18"/>
      <c r="E71" s="12"/>
      <c r="F71" s="18"/>
      <c r="G71" s="18"/>
      <c r="H71" s="18"/>
      <c r="I71" s="29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2:30" ht="15" x14ac:dyDescent="0.2">
      <c r="B72" s="30" t="s">
        <v>69</v>
      </c>
      <c r="C72" s="31">
        <v>0</v>
      </c>
      <c r="D72" s="18"/>
      <c r="E72" s="12"/>
      <c r="F72" s="18"/>
      <c r="G72" s="18"/>
      <c r="H72" s="18"/>
      <c r="I72" s="29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2:30" ht="16" thickBot="1" x14ac:dyDescent="0.25">
      <c r="B73" s="32" t="s">
        <v>100</v>
      </c>
      <c r="C73" s="33">
        <v>3</v>
      </c>
      <c r="D73" s="34"/>
      <c r="E73" s="35"/>
      <c r="F73" s="34"/>
      <c r="G73" s="34"/>
      <c r="H73" s="34"/>
      <c r="I73" s="36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2:30" ht="15" thickTop="1" x14ac:dyDescent="0.2">
      <c r="B74" s="37"/>
      <c r="C74" s="12"/>
      <c r="D74" s="12"/>
      <c r="E74" s="12"/>
      <c r="F74" s="12"/>
      <c r="G74" s="171" t="s">
        <v>61</v>
      </c>
      <c r="H74" s="171"/>
      <c r="I74" s="17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71" t="s">
        <v>27</v>
      </c>
      <c r="AD74" s="171"/>
    </row>
    <row r="75" spans="2:30" ht="15" x14ac:dyDescent="0.2">
      <c r="B75" s="16" t="s">
        <v>28</v>
      </c>
      <c r="C75" s="39" t="s">
        <v>29</v>
      </c>
      <c r="D75" s="13" t="s">
        <v>30</v>
      </c>
      <c r="E75" s="13" t="s">
        <v>66</v>
      </c>
      <c r="F75" s="13"/>
      <c r="G75" s="13">
        <f>$C$1</f>
        <v>2012</v>
      </c>
      <c r="H75" s="13">
        <f>$C$2</f>
        <v>2018</v>
      </c>
      <c r="I75" s="39" t="s">
        <v>62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 t="s">
        <v>64</v>
      </c>
      <c r="AD75" s="13" t="s">
        <v>62</v>
      </c>
    </row>
    <row r="76" spans="2:30" hidden="1" x14ac:dyDescent="0.2">
      <c r="B76" s="37"/>
      <c r="C76" s="40"/>
      <c r="D76" s="12"/>
      <c r="E76" s="12"/>
      <c r="F76" s="12"/>
      <c r="G76" s="12"/>
      <c r="H76" s="12"/>
      <c r="I76" s="40"/>
      <c r="J76" s="12"/>
      <c r="K76" s="12"/>
      <c r="L76" s="12"/>
      <c r="M76" s="12">
        <v>1</v>
      </c>
      <c r="N76" s="12">
        <v>2</v>
      </c>
      <c r="O76" s="12">
        <v>3</v>
      </c>
      <c r="P76" s="12">
        <v>4</v>
      </c>
      <c r="Q76" s="12">
        <v>5</v>
      </c>
      <c r="R76" s="12">
        <v>6</v>
      </c>
      <c r="S76" s="12">
        <v>7</v>
      </c>
      <c r="T76" s="12">
        <v>8</v>
      </c>
      <c r="U76" s="12">
        <v>9</v>
      </c>
      <c r="V76" s="12">
        <v>10</v>
      </c>
      <c r="W76" s="12">
        <v>11</v>
      </c>
      <c r="X76" s="12">
        <v>12</v>
      </c>
      <c r="Y76" s="12">
        <v>13</v>
      </c>
      <c r="Z76" s="12">
        <v>14</v>
      </c>
      <c r="AA76" s="12">
        <v>15</v>
      </c>
      <c r="AB76" s="12">
        <v>16</v>
      </c>
      <c r="AC76" s="12"/>
      <c r="AD76" s="12"/>
    </row>
    <row r="77" spans="2:30" hidden="1" x14ac:dyDescent="0.2">
      <c r="B77" s="37"/>
      <c r="C77" s="40"/>
      <c r="D77" s="12"/>
      <c r="E77" s="12"/>
      <c r="F77" s="12"/>
      <c r="G77" s="12" t="str">
        <f>CONCATENATE($C72,"_",$C73,"_",G75)</f>
        <v>0_3_2012</v>
      </c>
      <c r="H77" s="12" t="str">
        <f>CONCATENATE($C72,"_",$C73,"_",H75)</f>
        <v>0_3_2018</v>
      </c>
      <c r="I77" s="40"/>
      <c r="J77" s="12"/>
      <c r="K77" s="12"/>
      <c r="L77" s="12"/>
      <c r="M77" s="12" t="str">
        <f>IF($G75+M76&gt;$H75,0,CONCATENATE($C72,"_",$C73,"_",$G75+M76))</f>
        <v>0_3_2013</v>
      </c>
      <c r="N77" s="12" t="str">
        <f t="shared" ref="N77:AB77" si="19">IF($G75+N76&gt;$H75,0,CONCATENATE($C72,"_",$C73,"_",$G75+N76))</f>
        <v>0_3_2014</v>
      </c>
      <c r="O77" s="12" t="str">
        <f t="shared" si="19"/>
        <v>0_3_2015</v>
      </c>
      <c r="P77" s="12" t="str">
        <f t="shared" si="19"/>
        <v>0_3_2016</v>
      </c>
      <c r="Q77" s="12" t="str">
        <f t="shared" si="19"/>
        <v>0_3_2017</v>
      </c>
      <c r="R77" s="12" t="str">
        <f t="shared" si="19"/>
        <v>0_3_2018</v>
      </c>
      <c r="S77" s="12">
        <f t="shared" si="19"/>
        <v>0</v>
      </c>
      <c r="T77" s="12">
        <f t="shared" si="19"/>
        <v>0</v>
      </c>
      <c r="U77" s="12">
        <f t="shared" si="19"/>
        <v>0</v>
      </c>
      <c r="V77" s="12">
        <f t="shared" si="19"/>
        <v>0</v>
      </c>
      <c r="W77" s="12">
        <f t="shared" si="19"/>
        <v>0</v>
      </c>
      <c r="X77" s="12">
        <f t="shared" si="19"/>
        <v>0</v>
      </c>
      <c r="Y77" s="12">
        <f t="shared" si="19"/>
        <v>0</v>
      </c>
      <c r="Z77" s="12">
        <f t="shared" si="19"/>
        <v>0</v>
      </c>
      <c r="AA77" s="12">
        <f t="shared" si="19"/>
        <v>0</v>
      </c>
      <c r="AB77" s="12">
        <f t="shared" si="19"/>
        <v>0</v>
      </c>
      <c r="AC77" s="12"/>
      <c r="AD77" s="12"/>
    </row>
    <row r="78" spans="2:30" hidden="1" x14ac:dyDescent="0.2">
      <c r="B78" s="37"/>
      <c r="C78" s="40"/>
      <c r="D78" s="12"/>
      <c r="E78" s="12"/>
      <c r="F78" s="12" t="s">
        <v>63</v>
      </c>
      <c r="G78" s="41"/>
      <c r="H78" s="41"/>
      <c r="I78" s="40"/>
      <c r="J78" s="12"/>
      <c r="K78" s="12"/>
      <c r="L78" s="12" t="s">
        <v>63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2:30" ht="15" x14ac:dyDescent="0.2">
      <c r="B79" s="37" t="s">
        <v>95</v>
      </c>
      <c r="C79" s="40" t="s">
        <v>31</v>
      </c>
      <c r="D79" s="12" t="s">
        <v>9</v>
      </c>
      <c r="E79" s="85">
        <v>0.60799999999999998</v>
      </c>
      <c r="F79" s="12">
        <f>MATCH($D79,FAC_TOTALS_APTA!$A$2:$BO$2,)</f>
        <v>11</v>
      </c>
      <c r="G79" s="41">
        <f>VLOOKUP(G77,FAC_TOTALS_APTA!$A$4:$BO$120,$F79,FALSE)</f>
        <v>2028754.2276653801</v>
      </c>
      <c r="H79" s="41">
        <f>VLOOKUP(H77,FAC_TOTALS_APTA!$A$4:$BO$120,$F79,FALSE)</f>
        <v>2088371.1827114499</v>
      </c>
      <c r="I79" s="43">
        <f>IFERROR(H79/G79-1,"-")</f>
        <v>2.9385991774210529E-2</v>
      </c>
      <c r="J79" s="44" t="str">
        <f>IF(C79="Log","_log","")</f>
        <v>_log</v>
      </c>
      <c r="K79" s="44" t="str">
        <f>CONCATENATE(D79,J79,"_FAC")</f>
        <v>VRM_ADJ_log_FAC</v>
      </c>
      <c r="L79" s="12">
        <f>MATCH($K79,FAC_TOTALS_APTA!$A$2:$BM$2,)</f>
        <v>25</v>
      </c>
      <c r="M79" s="41">
        <f>IF(M77=0,0,VLOOKUP(M77,FAC_TOTALS_APTA!$A$4:$BO$120,$L79,FALSE))</f>
        <v>1889870.0529410599</v>
      </c>
      <c r="N79" s="41">
        <f>IF(N77=0,0,VLOOKUP(N77,FAC_TOTALS_APTA!$A$4:$BO$120,$L79,FALSE))</f>
        <v>6322659.6312037297</v>
      </c>
      <c r="O79" s="41">
        <f>IF(O77=0,0,VLOOKUP(O77,FAC_TOTALS_APTA!$A$4:$BO$120,$L79,FALSE))</f>
        <v>5669489.5719605098</v>
      </c>
      <c r="P79" s="41">
        <f>IF(P77=0,0,VLOOKUP(P77,FAC_TOTALS_APTA!$A$4:$BO$120,$L79,FALSE))</f>
        <v>3484214.9451298099</v>
      </c>
      <c r="Q79" s="41">
        <f>IF(Q77=0,0,VLOOKUP(Q77,FAC_TOTALS_APTA!$A$4:$BO$120,$L79,FALSE))</f>
        <v>2650741.1070495001</v>
      </c>
      <c r="R79" s="41">
        <f>IF(R77=0,0,VLOOKUP(R77,FAC_TOTALS_APTA!$A$4:$BO$120,$L79,FALSE))</f>
        <v>3141573.0443273601</v>
      </c>
      <c r="S79" s="41">
        <f>IF(S77=0,0,VLOOKUP(S77,FAC_TOTALS_APTA!$A$4:$BO$120,$L79,FALSE))</f>
        <v>0</v>
      </c>
      <c r="T79" s="41">
        <f>IF(T77=0,0,VLOOKUP(T77,FAC_TOTALS_APTA!$A$4:$BO$120,$L79,FALSE))</f>
        <v>0</v>
      </c>
      <c r="U79" s="41">
        <f>IF(U77=0,0,VLOOKUP(U77,FAC_TOTALS_APTA!$A$4:$BO$120,$L79,FALSE))</f>
        <v>0</v>
      </c>
      <c r="V79" s="41">
        <f>IF(V77=0,0,VLOOKUP(V77,FAC_TOTALS_APTA!$A$4:$BO$120,$L79,FALSE))</f>
        <v>0</v>
      </c>
      <c r="W79" s="41">
        <f>IF(W77=0,0,VLOOKUP(W77,FAC_TOTALS_APTA!$A$4:$BO$120,$L79,FALSE))</f>
        <v>0</v>
      </c>
      <c r="X79" s="41">
        <f>IF(X77=0,0,VLOOKUP(X77,FAC_TOTALS_APTA!$A$4:$BO$120,$L79,FALSE))</f>
        <v>0</v>
      </c>
      <c r="Y79" s="41">
        <f>IF(Y77=0,0,VLOOKUP(Y77,FAC_TOTALS_APTA!$A$4:$BO$120,$L79,FALSE))</f>
        <v>0</v>
      </c>
      <c r="Z79" s="41">
        <f>IF(Z77=0,0,VLOOKUP(Z77,FAC_TOTALS_APTA!$A$4:$BO$120,$L79,FALSE))</f>
        <v>0</v>
      </c>
      <c r="AA79" s="41">
        <f>IF(AA77=0,0,VLOOKUP(AA77,FAC_TOTALS_APTA!$A$4:$BO$120,$L79,FALSE))</f>
        <v>0</v>
      </c>
      <c r="AB79" s="41">
        <f>IF(AB77=0,0,VLOOKUP(AB77,FAC_TOTALS_APTA!$A$4:$BO$120,$L79,FALSE))</f>
        <v>0</v>
      </c>
      <c r="AC79" s="45">
        <f>SUM(M79:AB79)</f>
        <v>23158548.352611966</v>
      </c>
      <c r="AD79" s="46">
        <f>AC79/G96</f>
        <v>7.861945777942686E-2</v>
      </c>
    </row>
    <row r="80" spans="2:30" ht="15" x14ac:dyDescent="0.2">
      <c r="B80" s="37" t="s">
        <v>129</v>
      </c>
      <c r="C80" s="40" t="s">
        <v>31</v>
      </c>
      <c r="D80" s="12" t="s">
        <v>10</v>
      </c>
      <c r="E80" s="85">
        <v>-0.2676</v>
      </c>
      <c r="F80" s="12" t="e">
        <f>MATCH($D80,FAC_TOTALS_APTA!$A$2:$BO$2,)</f>
        <v>#N/A</v>
      </c>
      <c r="G80" s="84" t="e">
        <f>VLOOKUP(G77,FAC_TOTALS_APTA!$A$4:$BO$120,$F80,FALSE)</f>
        <v>#REF!</v>
      </c>
      <c r="H80" s="84" t="e">
        <f>VLOOKUP(H77,FAC_TOTALS_APTA!$A$4:$BO$120,$F80,FALSE)</f>
        <v>#REF!</v>
      </c>
      <c r="I80" s="43" t="str">
        <f t="shared" ref="I80:I90" si="20">IFERROR(H80/G80-1,"-")</f>
        <v>-</v>
      </c>
      <c r="J80" s="44" t="str">
        <f t="shared" ref="J80:J91" si="21">IF(C80="Log","_log","")</f>
        <v>_log</v>
      </c>
      <c r="K80" s="44" t="str">
        <f t="shared" ref="K80:K91" si="22">CONCATENATE(D80,J80,"_FAC")</f>
        <v>FARE_per_UPT_log_FAC</v>
      </c>
      <c r="L80" s="12" t="e">
        <f>MATCH($K80,FAC_TOTALS_APTA!$A$2:$BM$2,)</f>
        <v>#N/A</v>
      </c>
      <c r="M80" s="41" t="e">
        <f>IF(M77=0,0,VLOOKUP(M77,FAC_TOTALS_APTA!$A$4:$BO$120,$L80,FALSE))</f>
        <v>#REF!</v>
      </c>
      <c r="N80" s="41" t="e">
        <f>IF(N77=0,0,VLOOKUP(N77,FAC_TOTALS_APTA!$A$4:$BO$120,$L80,FALSE))</f>
        <v>#REF!</v>
      </c>
      <c r="O80" s="41" t="e">
        <f>IF(O77=0,0,VLOOKUP(O77,FAC_TOTALS_APTA!$A$4:$BO$120,$L80,FALSE))</f>
        <v>#REF!</v>
      </c>
      <c r="P80" s="41" t="e">
        <f>IF(P77=0,0,VLOOKUP(P77,FAC_TOTALS_APTA!$A$4:$BO$120,$L80,FALSE))</f>
        <v>#REF!</v>
      </c>
      <c r="Q80" s="41" t="e">
        <f>IF(Q77=0,0,VLOOKUP(Q77,FAC_TOTALS_APTA!$A$4:$BO$120,$L80,FALSE))</f>
        <v>#REF!</v>
      </c>
      <c r="R80" s="41" t="e">
        <f>IF(R77=0,0,VLOOKUP(R77,FAC_TOTALS_APTA!$A$4:$BO$120,$L80,FALSE))</f>
        <v>#REF!</v>
      </c>
      <c r="S80" s="41">
        <f>IF(S77=0,0,VLOOKUP(S77,FAC_TOTALS_APTA!$A$4:$BO$120,$L80,FALSE))</f>
        <v>0</v>
      </c>
      <c r="T80" s="41">
        <f>IF(T77=0,0,VLOOKUP(T77,FAC_TOTALS_APTA!$A$4:$BO$120,$L80,FALSE))</f>
        <v>0</v>
      </c>
      <c r="U80" s="41">
        <f>IF(U77=0,0,VLOOKUP(U77,FAC_TOTALS_APTA!$A$4:$BO$120,$L80,FALSE))</f>
        <v>0</v>
      </c>
      <c r="V80" s="41">
        <f>IF(V77=0,0,VLOOKUP(V77,FAC_TOTALS_APTA!$A$4:$BO$120,$L80,FALSE))</f>
        <v>0</v>
      </c>
      <c r="W80" s="41">
        <f>IF(W77=0,0,VLOOKUP(W77,FAC_TOTALS_APTA!$A$4:$BO$120,$L80,FALSE))</f>
        <v>0</v>
      </c>
      <c r="X80" s="41">
        <f>IF(X77=0,0,VLOOKUP(X77,FAC_TOTALS_APTA!$A$4:$BO$120,$L80,FALSE))</f>
        <v>0</v>
      </c>
      <c r="Y80" s="41">
        <f>IF(Y77=0,0,VLOOKUP(Y77,FAC_TOTALS_APTA!$A$4:$BO$120,$L80,FALSE))</f>
        <v>0</v>
      </c>
      <c r="Z80" s="41">
        <f>IF(Z77=0,0,VLOOKUP(Z77,FAC_TOTALS_APTA!$A$4:$BO$120,$L80,FALSE))</f>
        <v>0</v>
      </c>
      <c r="AA80" s="41">
        <f>IF(AA77=0,0,VLOOKUP(AA77,FAC_TOTALS_APTA!$A$4:$BO$120,$L80,FALSE))</f>
        <v>0</v>
      </c>
      <c r="AB80" s="41">
        <f>IF(AB77=0,0,VLOOKUP(AB77,FAC_TOTALS_APTA!$A$4:$BO$120,$L80,FALSE))</f>
        <v>0</v>
      </c>
      <c r="AC80" s="45" t="e">
        <f t="shared" ref="AC80:AC91" si="23">SUM(M80:AB80)</f>
        <v>#REF!</v>
      </c>
      <c r="AD80" s="46" t="e">
        <f>AC80/G96</f>
        <v>#REF!</v>
      </c>
    </row>
    <row r="81" spans="2:33" ht="15" x14ac:dyDescent="0.2">
      <c r="B81" s="37" t="s">
        <v>125</v>
      </c>
      <c r="C81" s="40" t="s">
        <v>31</v>
      </c>
      <c r="D81" s="12" t="s">
        <v>11</v>
      </c>
      <c r="E81" s="85">
        <v>0.50160000000000005</v>
      </c>
      <c r="F81" s="12">
        <f>MATCH($D81,FAC_TOTALS_APTA!$A$2:$BO$2,)</f>
        <v>13</v>
      </c>
      <c r="G81" s="41">
        <f>VLOOKUP(G77,FAC_TOTALS_APTA!$A$4:$BO$120,$F81,FALSE)</f>
        <v>612299.18037251197</v>
      </c>
      <c r="H81" s="41">
        <f>VLOOKUP(H77,FAC_TOTALS_APTA!$A$4:$BO$120,$F81,FALSE)</f>
        <v>629134.117556729</v>
      </c>
      <c r="I81" s="43">
        <f t="shared" si="20"/>
        <v>2.749462635892308E-2</v>
      </c>
      <c r="J81" s="44" t="str">
        <f t="shared" si="21"/>
        <v>_log</v>
      </c>
      <c r="K81" s="44" t="str">
        <f t="shared" si="22"/>
        <v>POP_EMP_log_FAC</v>
      </c>
      <c r="L81" s="12">
        <f>MATCH($K81,FAC_TOTALS_APTA!$A$2:$BM$2,)</f>
        <v>29</v>
      </c>
      <c r="M81" s="41">
        <f>IF(M77=0,0,VLOOKUP(M77,FAC_TOTALS_APTA!$A$4:$BO$120,$L81,FALSE))</f>
        <v>1454649.1284752199</v>
      </c>
      <c r="N81" s="41">
        <f>IF(N77=0,0,VLOOKUP(N77,FAC_TOTALS_APTA!$A$4:$BO$120,$L81,FALSE))</f>
        <v>906172.89364731102</v>
      </c>
      <c r="O81" s="41">
        <f>IF(O77=0,0,VLOOKUP(O77,FAC_TOTALS_APTA!$A$4:$BO$120,$L81,FALSE))</f>
        <v>985626.79076749505</v>
      </c>
      <c r="P81" s="41">
        <f>IF(P77=0,0,VLOOKUP(P77,FAC_TOTALS_APTA!$A$4:$BO$120,$L81,FALSE))</f>
        <v>934762.41926957399</v>
      </c>
      <c r="Q81" s="41">
        <f>IF(Q77=0,0,VLOOKUP(Q77,FAC_TOTALS_APTA!$A$4:$BO$120,$L81,FALSE))</f>
        <v>802871.52724206098</v>
      </c>
      <c r="R81" s="41">
        <f>IF(R77=0,0,VLOOKUP(R77,FAC_TOTALS_APTA!$A$4:$BO$120,$L81,FALSE))</f>
        <v>814532.07065645698</v>
      </c>
      <c r="S81" s="41">
        <f>IF(S77=0,0,VLOOKUP(S77,FAC_TOTALS_APTA!$A$4:$BO$120,$L81,FALSE))</f>
        <v>0</v>
      </c>
      <c r="T81" s="41">
        <f>IF(T77=0,0,VLOOKUP(T77,FAC_TOTALS_APTA!$A$4:$BO$120,$L81,FALSE))</f>
        <v>0</v>
      </c>
      <c r="U81" s="41">
        <f>IF(U77=0,0,VLOOKUP(U77,FAC_TOTALS_APTA!$A$4:$BO$120,$L81,FALSE))</f>
        <v>0</v>
      </c>
      <c r="V81" s="41">
        <f>IF(V77=0,0,VLOOKUP(V77,FAC_TOTALS_APTA!$A$4:$BO$120,$L81,FALSE))</f>
        <v>0</v>
      </c>
      <c r="W81" s="41">
        <f>IF(W77=0,0,VLOOKUP(W77,FAC_TOTALS_APTA!$A$4:$BO$120,$L81,FALSE))</f>
        <v>0</v>
      </c>
      <c r="X81" s="41">
        <f>IF(X77=0,0,VLOOKUP(X77,FAC_TOTALS_APTA!$A$4:$BO$120,$L81,FALSE))</f>
        <v>0</v>
      </c>
      <c r="Y81" s="41">
        <f>IF(Y77=0,0,VLOOKUP(Y77,FAC_TOTALS_APTA!$A$4:$BO$120,$L81,FALSE))</f>
        <v>0</v>
      </c>
      <c r="Z81" s="41">
        <f>IF(Z77=0,0,VLOOKUP(Z77,FAC_TOTALS_APTA!$A$4:$BO$120,$L81,FALSE))</f>
        <v>0</v>
      </c>
      <c r="AA81" s="41">
        <f>IF(AA77=0,0,VLOOKUP(AA77,FAC_TOTALS_APTA!$A$4:$BO$120,$L81,FALSE))</f>
        <v>0</v>
      </c>
      <c r="AB81" s="41">
        <f>IF(AB77=0,0,VLOOKUP(AB77,FAC_TOTALS_APTA!$A$4:$BO$120,$L81,FALSE))</f>
        <v>0</v>
      </c>
      <c r="AC81" s="45">
        <f t="shared" si="23"/>
        <v>5898614.8300581183</v>
      </c>
      <c r="AD81" s="46">
        <f>AC81/G96</f>
        <v>2.0024825931567996E-2</v>
      </c>
    </row>
    <row r="82" spans="2:33" ht="15" x14ac:dyDescent="0.2">
      <c r="B82" s="37" t="s">
        <v>126</v>
      </c>
      <c r="C82" s="40" t="s">
        <v>31</v>
      </c>
      <c r="D82" s="48" t="s">
        <v>22</v>
      </c>
      <c r="E82" s="85">
        <v>0.1734</v>
      </c>
      <c r="F82" s="12">
        <f>MATCH($D82,FAC_TOTALS_APTA!$A$2:$BO$2,)</f>
        <v>14</v>
      </c>
      <c r="G82" s="84">
        <f>VLOOKUP(G77,FAC_TOTALS_APTA!$A$4:$BO$120,$F82,FALSE)</f>
        <v>4.0050139522270802</v>
      </c>
      <c r="H82" s="84">
        <f>VLOOKUP(H77,FAC_TOTALS_APTA!$A$4:$BO$120,$F82,FALSE)</f>
        <v>2.8220175643360199</v>
      </c>
      <c r="I82" s="43">
        <f t="shared" si="20"/>
        <v>-0.29537884312069074</v>
      </c>
      <c r="J82" s="44" t="str">
        <f t="shared" si="21"/>
        <v>_log</v>
      </c>
      <c r="K82" s="44" t="str">
        <f t="shared" si="22"/>
        <v>GAS_PRICE_2018_log_FAC</v>
      </c>
      <c r="L82" s="12">
        <f>MATCH($K82,FAC_TOTALS_APTA!$A$2:$BM$2,)</f>
        <v>31</v>
      </c>
      <c r="M82" s="41">
        <f>IF(M77=0,0,VLOOKUP(M77,FAC_TOTALS_APTA!$A$4:$BO$120,$L82,FALSE))</f>
        <v>-2126273.95644968</v>
      </c>
      <c r="N82" s="41">
        <f>IF(N77=0,0,VLOOKUP(N77,FAC_TOTALS_APTA!$A$4:$BO$120,$L82,FALSE))</f>
        <v>-3109200.1615925599</v>
      </c>
      <c r="O82" s="41">
        <f>IF(O77=0,0,VLOOKUP(O77,FAC_TOTALS_APTA!$A$4:$BO$120,$L82,FALSE))</f>
        <v>-16475701.570380401</v>
      </c>
      <c r="P82" s="41">
        <f>IF(P77=0,0,VLOOKUP(P77,FAC_TOTALS_APTA!$A$4:$BO$120,$L82,FALSE))</f>
        <v>-5424318.5140597997</v>
      </c>
      <c r="Q82" s="41">
        <f>IF(Q77=0,0,VLOOKUP(Q77,FAC_TOTALS_APTA!$A$4:$BO$120,$L82,FALSE))</f>
        <v>3921625.6634870898</v>
      </c>
      <c r="R82" s="41">
        <f>IF(R77=0,0,VLOOKUP(R77,FAC_TOTALS_APTA!$A$4:$BO$120,$L82,FALSE))</f>
        <v>4295435.5465492699</v>
      </c>
      <c r="S82" s="41">
        <f>IF(S77=0,0,VLOOKUP(S77,FAC_TOTALS_APTA!$A$4:$BO$120,$L82,FALSE))</f>
        <v>0</v>
      </c>
      <c r="T82" s="41">
        <f>IF(T77=0,0,VLOOKUP(T77,FAC_TOTALS_APTA!$A$4:$BO$120,$L82,FALSE))</f>
        <v>0</v>
      </c>
      <c r="U82" s="41">
        <f>IF(U77=0,0,VLOOKUP(U77,FAC_TOTALS_APTA!$A$4:$BO$120,$L82,FALSE))</f>
        <v>0</v>
      </c>
      <c r="V82" s="41">
        <f>IF(V77=0,0,VLOOKUP(V77,FAC_TOTALS_APTA!$A$4:$BO$120,$L82,FALSE))</f>
        <v>0</v>
      </c>
      <c r="W82" s="41">
        <f>IF(W77=0,0,VLOOKUP(W77,FAC_TOTALS_APTA!$A$4:$BO$120,$L82,FALSE))</f>
        <v>0</v>
      </c>
      <c r="X82" s="41">
        <f>IF(X77=0,0,VLOOKUP(X77,FAC_TOTALS_APTA!$A$4:$BO$120,$L82,FALSE))</f>
        <v>0</v>
      </c>
      <c r="Y82" s="41">
        <f>IF(Y77=0,0,VLOOKUP(Y77,FAC_TOTALS_APTA!$A$4:$BO$120,$L82,FALSE))</f>
        <v>0</v>
      </c>
      <c r="Z82" s="41">
        <f>IF(Z77=0,0,VLOOKUP(Z77,FAC_TOTALS_APTA!$A$4:$BO$120,$L82,FALSE))</f>
        <v>0</v>
      </c>
      <c r="AA82" s="41">
        <f>IF(AA77=0,0,VLOOKUP(AA77,FAC_TOTALS_APTA!$A$4:$BO$120,$L82,FALSE))</f>
        <v>0</v>
      </c>
      <c r="AB82" s="41">
        <f>IF(AB77=0,0,VLOOKUP(AB77,FAC_TOTALS_APTA!$A$4:$BO$120,$L82,FALSE))</f>
        <v>0</v>
      </c>
      <c r="AC82" s="45">
        <f t="shared" si="23"/>
        <v>-18918432.992446087</v>
      </c>
      <c r="AD82" s="46">
        <f>AC82/G96</f>
        <v>-6.4224964417287311E-2</v>
      </c>
    </row>
    <row r="83" spans="2:33" ht="15" x14ac:dyDescent="0.2">
      <c r="B83" s="37" t="s">
        <v>33</v>
      </c>
      <c r="C83" s="40"/>
      <c r="D83" s="12" t="s">
        <v>12</v>
      </c>
      <c r="E83" s="85">
        <v>7.3000000000000001E-3</v>
      </c>
      <c r="F83" s="12">
        <f>MATCH($D83,FAC_TOTALS_APTA!$A$2:$BO$2,)</f>
        <v>15</v>
      </c>
      <c r="G83" s="47">
        <f>VLOOKUP(G77,FAC_TOTALS_APTA!$A$4:$BO$120,$F83,FALSE)</f>
        <v>7.4015258147850096</v>
      </c>
      <c r="H83" s="47">
        <f>VLOOKUP(H77,FAC_TOTALS_APTA!$A$4:$BO$120,$F83,FALSE)</f>
        <v>6.8226906220896399</v>
      </c>
      <c r="I83" s="43">
        <f t="shared" si="20"/>
        <v>-7.8204846835649766E-2</v>
      </c>
      <c r="J83" s="44" t="str">
        <f t="shared" si="21"/>
        <v/>
      </c>
      <c r="K83" s="44" t="str">
        <f t="shared" si="22"/>
        <v>PCT_HH_NO_VEH_FAC</v>
      </c>
      <c r="L83" s="12">
        <f>MATCH($K83,FAC_TOTALS_APTA!$A$2:$BM$2,)</f>
        <v>33</v>
      </c>
      <c r="M83" s="41">
        <f>IF(M77=0,0,VLOOKUP(M77,FAC_TOTALS_APTA!$A$4:$BO$120,$L83,FALSE))</f>
        <v>88476.206139730697</v>
      </c>
      <c r="N83" s="41">
        <f>IF(N77=0,0,VLOOKUP(N77,FAC_TOTALS_APTA!$A$4:$BO$120,$L83,FALSE))</f>
        <v>1476.63623401729</v>
      </c>
      <c r="O83" s="41">
        <f>IF(O77=0,0,VLOOKUP(O77,FAC_TOTALS_APTA!$A$4:$BO$120,$L83,FALSE))</f>
        <v>-249835.00452738299</v>
      </c>
      <c r="P83" s="41">
        <f>IF(P77=0,0,VLOOKUP(P77,FAC_TOTALS_APTA!$A$4:$BO$120,$L83,FALSE))</f>
        <v>-126420.402989774</v>
      </c>
      <c r="Q83" s="41">
        <f>IF(Q77=0,0,VLOOKUP(Q77,FAC_TOTALS_APTA!$A$4:$BO$120,$L83,FALSE))</f>
        <v>-183947.82640413099</v>
      </c>
      <c r="R83" s="41">
        <f>IF(R77=0,0,VLOOKUP(R77,FAC_TOTALS_APTA!$A$4:$BO$120,$L83,FALSE))</f>
        <v>-150388.464532699</v>
      </c>
      <c r="S83" s="41">
        <f>IF(S77=0,0,VLOOKUP(S77,FAC_TOTALS_APTA!$A$4:$BO$120,$L83,FALSE))</f>
        <v>0</v>
      </c>
      <c r="T83" s="41">
        <f>IF(T77=0,0,VLOOKUP(T77,FAC_TOTALS_APTA!$A$4:$BO$120,$L83,FALSE))</f>
        <v>0</v>
      </c>
      <c r="U83" s="41">
        <f>IF(U77=0,0,VLOOKUP(U77,FAC_TOTALS_APTA!$A$4:$BO$120,$L83,FALSE))</f>
        <v>0</v>
      </c>
      <c r="V83" s="41">
        <f>IF(V77=0,0,VLOOKUP(V77,FAC_TOTALS_APTA!$A$4:$BO$120,$L83,FALSE))</f>
        <v>0</v>
      </c>
      <c r="W83" s="41">
        <f>IF(W77=0,0,VLOOKUP(W77,FAC_TOTALS_APTA!$A$4:$BO$120,$L83,FALSE))</f>
        <v>0</v>
      </c>
      <c r="X83" s="41">
        <f>IF(X77=0,0,VLOOKUP(X77,FAC_TOTALS_APTA!$A$4:$BO$120,$L83,FALSE))</f>
        <v>0</v>
      </c>
      <c r="Y83" s="41">
        <f>IF(Y77=0,0,VLOOKUP(Y77,FAC_TOTALS_APTA!$A$4:$BO$120,$L83,FALSE))</f>
        <v>0</v>
      </c>
      <c r="Z83" s="41">
        <f>IF(Z77=0,0,VLOOKUP(Z77,FAC_TOTALS_APTA!$A$4:$BO$120,$L83,FALSE))</f>
        <v>0</v>
      </c>
      <c r="AA83" s="41">
        <f>IF(AA77=0,0,VLOOKUP(AA77,FAC_TOTALS_APTA!$A$4:$BO$120,$L83,FALSE))</f>
        <v>0</v>
      </c>
      <c r="AB83" s="41">
        <f>IF(AB77=0,0,VLOOKUP(AB77,FAC_TOTALS_APTA!$A$4:$BO$120,$L83,FALSE))</f>
        <v>0</v>
      </c>
      <c r="AC83" s="45">
        <f t="shared" si="23"/>
        <v>-620638.85608023894</v>
      </c>
      <c r="AD83" s="46">
        <f>AC83/G96</f>
        <v>-2.1069667061566406E-3</v>
      </c>
    </row>
    <row r="84" spans="2:33" ht="15" x14ac:dyDescent="0.2">
      <c r="B84" s="37" t="s">
        <v>124</v>
      </c>
      <c r="C84" s="40"/>
      <c r="D84" s="12" t="s">
        <v>13</v>
      </c>
      <c r="E84" s="85">
        <v>0.36330000000000001</v>
      </c>
      <c r="F84" s="12">
        <f>MATCH($D84,FAC_TOTALS_APTA!$A$2:$BO$2,)</f>
        <v>16</v>
      </c>
      <c r="G84" s="84">
        <f>VLOOKUP(G77,FAC_TOTALS_APTA!$A$4:$BO$120,$F84,FALSE)</f>
        <v>14.702520748322</v>
      </c>
      <c r="H84" s="84">
        <f>VLOOKUP(H77,FAC_TOTALS_APTA!$A$4:$BO$120,$F84,FALSE)</f>
        <v>14.031036820536301</v>
      </c>
      <c r="I84" s="43">
        <f t="shared" si="20"/>
        <v>-4.5671347062192447E-2</v>
      </c>
      <c r="J84" s="44" t="str">
        <f t="shared" si="21"/>
        <v/>
      </c>
      <c r="K84" s="44" t="str">
        <f t="shared" si="22"/>
        <v>TSD_POP_PCT_FAC</v>
      </c>
      <c r="L84" s="12">
        <f>MATCH($K84,FAC_TOTALS_APTA!$A$2:$BM$2,)</f>
        <v>35</v>
      </c>
      <c r="M84" s="41">
        <f>IF(M77=0,0,VLOOKUP(M77,FAC_TOTALS_APTA!$A$4:$BO$120,$L84,FALSE))</f>
        <v>-249943.02379802099</v>
      </c>
      <c r="N84" s="41">
        <f>IF(N77=0,0,VLOOKUP(N77,FAC_TOTALS_APTA!$A$4:$BO$120,$L84,FALSE))</f>
        <v>-199364.401852335</v>
      </c>
      <c r="O84" s="41">
        <f>IF(O77=0,0,VLOOKUP(O77,FAC_TOTALS_APTA!$A$4:$BO$120,$L84,FALSE))</f>
        <v>-208000.171740878</v>
      </c>
      <c r="P84" s="41">
        <f>IF(P77=0,0,VLOOKUP(P77,FAC_TOTALS_APTA!$A$4:$BO$120,$L84,FALSE))</f>
        <v>-74648.269730687796</v>
      </c>
      <c r="Q84" s="41">
        <f>IF(Q77=0,0,VLOOKUP(Q77,FAC_TOTALS_APTA!$A$4:$BO$120,$L84,FALSE))</f>
        <v>-161810.38902477201</v>
      </c>
      <c r="R84" s="41">
        <f>IF(R77=0,0,VLOOKUP(R77,FAC_TOTALS_APTA!$A$4:$BO$120,$L84,FALSE))</f>
        <v>-131145.21060212399</v>
      </c>
      <c r="S84" s="41">
        <f>IF(S77=0,0,VLOOKUP(S77,FAC_TOTALS_APTA!$A$4:$BO$120,$L84,FALSE))</f>
        <v>0</v>
      </c>
      <c r="T84" s="41">
        <f>IF(T77=0,0,VLOOKUP(T77,FAC_TOTALS_APTA!$A$4:$BO$120,$L84,FALSE))</f>
        <v>0</v>
      </c>
      <c r="U84" s="41">
        <f>IF(U77=0,0,VLOOKUP(U77,FAC_TOTALS_APTA!$A$4:$BO$120,$L84,FALSE))</f>
        <v>0</v>
      </c>
      <c r="V84" s="41">
        <f>IF(V77=0,0,VLOOKUP(V77,FAC_TOTALS_APTA!$A$4:$BO$120,$L84,FALSE))</f>
        <v>0</v>
      </c>
      <c r="W84" s="41">
        <f>IF(W77=0,0,VLOOKUP(W77,FAC_TOTALS_APTA!$A$4:$BO$120,$L84,FALSE))</f>
        <v>0</v>
      </c>
      <c r="X84" s="41">
        <f>IF(X77=0,0,VLOOKUP(X77,FAC_TOTALS_APTA!$A$4:$BO$120,$L84,FALSE))</f>
        <v>0</v>
      </c>
      <c r="Y84" s="41">
        <f>IF(Y77=0,0,VLOOKUP(Y77,FAC_TOTALS_APTA!$A$4:$BO$120,$L84,FALSE))</f>
        <v>0</v>
      </c>
      <c r="Z84" s="41">
        <f>IF(Z77=0,0,VLOOKUP(Z77,FAC_TOTALS_APTA!$A$4:$BO$120,$L84,FALSE))</f>
        <v>0</v>
      </c>
      <c r="AA84" s="41">
        <f>IF(AA77=0,0,VLOOKUP(AA77,FAC_TOTALS_APTA!$A$4:$BO$120,$L84,FALSE))</f>
        <v>0</v>
      </c>
      <c r="AB84" s="41">
        <f>IF(AB77=0,0,VLOOKUP(AB77,FAC_TOTALS_APTA!$A$4:$BO$120,$L84,FALSE))</f>
        <v>0</v>
      </c>
      <c r="AC84" s="45">
        <f t="shared" si="23"/>
        <v>-1024911.4667488178</v>
      </c>
      <c r="AD84" s="46">
        <f>AC84/G96</f>
        <v>-3.4794056415293857E-3</v>
      </c>
    </row>
    <row r="85" spans="2:33" ht="15" x14ac:dyDescent="0.2">
      <c r="B85" s="37" t="s">
        <v>119</v>
      </c>
      <c r="C85" s="40" t="s">
        <v>31</v>
      </c>
      <c r="D85" s="12" t="s">
        <v>21</v>
      </c>
      <c r="E85" s="85">
        <v>-0.34449999999999997</v>
      </c>
      <c r="F85" s="12">
        <f>MATCH($D85,FAC_TOTALS_APTA!$A$2:$BO$2,)</f>
        <v>17</v>
      </c>
      <c r="G85" s="41">
        <f>VLOOKUP(G77,FAC_TOTALS_APTA!$A$4:$BO$120,$F85,FALSE)</f>
        <v>26275.529237777198</v>
      </c>
      <c r="H85" s="41">
        <f>VLOOKUP(H77,FAC_TOTALS_APTA!$A$4:$BO$120,$F85,FALSE)</f>
        <v>28534.338151915999</v>
      </c>
      <c r="I85" s="43">
        <f t="shared" si="20"/>
        <v>8.5966257566041149E-2</v>
      </c>
      <c r="J85" s="44" t="str">
        <f t="shared" si="21"/>
        <v>_log</v>
      </c>
      <c r="K85" s="44" t="str">
        <f t="shared" si="22"/>
        <v>TOTAL_MED_INC_INDIV_2018_log_FAC</v>
      </c>
      <c r="L85" s="12">
        <f>MATCH($K85,FAC_TOTALS_APTA!$A$2:$BM$2,)</f>
        <v>37</v>
      </c>
      <c r="M85" s="41">
        <f>IF(M77=0,0,VLOOKUP(M77,FAC_TOTALS_APTA!$A$4:$BO$120,$L85,FALSE))</f>
        <v>120138.68345670401</v>
      </c>
      <c r="N85" s="41">
        <f>IF(N77=0,0,VLOOKUP(N77,FAC_TOTALS_APTA!$A$4:$BO$120,$L85,FALSE))</f>
        <v>-1209283.64616916</v>
      </c>
      <c r="O85" s="41">
        <f>IF(O77=0,0,VLOOKUP(O77,FAC_TOTALS_APTA!$A$4:$BO$120,$L85,FALSE))</f>
        <v>-2344122.3838765402</v>
      </c>
      <c r="P85" s="41">
        <f>IF(P77=0,0,VLOOKUP(P77,FAC_TOTALS_APTA!$A$4:$BO$120,$L85,FALSE))</f>
        <v>-1080677.2896401801</v>
      </c>
      <c r="Q85" s="41">
        <f>IF(Q77=0,0,VLOOKUP(Q77,FAC_TOTALS_APTA!$A$4:$BO$120,$L85,FALSE))</f>
        <v>-862770.14452057495</v>
      </c>
      <c r="R85" s="41">
        <f>IF(R77=0,0,VLOOKUP(R77,FAC_TOTALS_APTA!$A$4:$BO$120,$L85,FALSE))</f>
        <v>-998705.52156066895</v>
      </c>
      <c r="S85" s="41">
        <f>IF(S77=0,0,VLOOKUP(S77,FAC_TOTALS_APTA!$A$4:$BO$120,$L85,FALSE))</f>
        <v>0</v>
      </c>
      <c r="T85" s="41">
        <f>IF(T77=0,0,VLOOKUP(T77,FAC_TOTALS_APTA!$A$4:$BO$120,$L85,FALSE))</f>
        <v>0</v>
      </c>
      <c r="U85" s="41">
        <f>IF(U77=0,0,VLOOKUP(U77,FAC_TOTALS_APTA!$A$4:$BO$120,$L85,FALSE))</f>
        <v>0</v>
      </c>
      <c r="V85" s="41">
        <f>IF(V77=0,0,VLOOKUP(V77,FAC_TOTALS_APTA!$A$4:$BO$120,$L85,FALSE))</f>
        <v>0</v>
      </c>
      <c r="W85" s="41">
        <f>IF(W77=0,0,VLOOKUP(W77,FAC_TOTALS_APTA!$A$4:$BO$120,$L85,FALSE))</f>
        <v>0</v>
      </c>
      <c r="X85" s="41">
        <f>IF(X77=0,0,VLOOKUP(X77,FAC_TOTALS_APTA!$A$4:$BO$120,$L85,FALSE))</f>
        <v>0</v>
      </c>
      <c r="Y85" s="41">
        <f>IF(Y77=0,0,VLOOKUP(Y77,FAC_TOTALS_APTA!$A$4:$BO$120,$L85,FALSE))</f>
        <v>0</v>
      </c>
      <c r="Z85" s="41">
        <f>IF(Z77=0,0,VLOOKUP(Z77,FAC_TOTALS_APTA!$A$4:$BO$120,$L85,FALSE))</f>
        <v>0</v>
      </c>
      <c r="AA85" s="41">
        <f>IF(AA77=0,0,VLOOKUP(AA77,FAC_TOTALS_APTA!$A$4:$BO$120,$L85,FALSE))</f>
        <v>0</v>
      </c>
      <c r="AB85" s="41">
        <f>IF(AB77=0,0,VLOOKUP(AB77,FAC_TOTALS_APTA!$A$4:$BO$120,$L85,FALSE))</f>
        <v>0</v>
      </c>
      <c r="AC85" s="45">
        <f t="shared" si="23"/>
        <v>-6375420.3023104202</v>
      </c>
      <c r="AD85" s="46">
        <f>AC85/G96</f>
        <v>-2.1643501986905098E-2</v>
      </c>
    </row>
    <row r="86" spans="2:33" ht="15" x14ac:dyDescent="0.2">
      <c r="B86" s="37" t="s">
        <v>120</v>
      </c>
      <c r="C86" s="40"/>
      <c r="D86" s="12" t="s">
        <v>73</v>
      </c>
      <c r="E86" s="85">
        <v>-7.7999999999999996E-3</v>
      </c>
      <c r="F86" s="12">
        <f>MATCH($D86,FAC_TOTALS_APTA!$A$2:$BO$2,)</f>
        <v>18</v>
      </c>
      <c r="G86" s="47">
        <f>VLOOKUP(G77,FAC_TOTALS_APTA!$A$4:$BO$120,$F86,FALSE)</f>
        <v>3.8959197832339898</v>
      </c>
      <c r="H86" s="47">
        <f>VLOOKUP(H77,FAC_TOTALS_APTA!$A$4:$BO$120,$F86,FALSE)</f>
        <v>5.2577987348367303</v>
      </c>
      <c r="I86" s="43">
        <f t="shared" si="20"/>
        <v>0.34956544984923932</v>
      </c>
      <c r="J86" s="44" t="str">
        <f t="shared" si="21"/>
        <v/>
      </c>
      <c r="K86" s="44" t="str">
        <f t="shared" si="22"/>
        <v>JTW_HOME_PCT_FAC</v>
      </c>
      <c r="L86" s="12">
        <f>MATCH($K86,FAC_TOTALS_APTA!$A$2:$BM$2,)</f>
        <v>39</v>
      </c>
      <c r="M86" s="41">
        <f>IF(M77=0,0,VLOOKUP(M77,FAC_TOTALS_APTA!$A$4:$BO$120,$L86,FALSE))</f>
        <v>489375.57088525902</v>
      </c>
      <c r="N86" s="41">
        <f>IF(N77=0,0,VLOOKUP(N77,FAC_TOTALS_APTA!$A$4:$BO$120,$L86,FALSE))</f>
        <v>-726276.98432738404</v>
      </c>
      <c r="O86" s="41">
        <f>IF(O77=0,0,VLOOKUP(O77,FAC_TOTALS_APTA!$A$4:$BO$120,$L86,FALSE))</f>
        <v>-32313.694175381901</v>
      </c>
      <c r="P86" s="41">
        <f>IF(P77=0,0,VLOOKUP(P77,FAC_TOTALS_APTA!$A$4:$BO$120,$L86,FALSE))</f>
        <v>-2254494.72962947</v>
      </c>
      <c r="Q86" s="41">
        <f>IF(Q77=0,0,VLOOKUP(Q77,FAC_TOTALS_APTA!$A$4:$BO$120,$L86,FALSE))</f>
        <v>-1016297.52324291</v>
      </c>
      <c r="R86" s="41">
        <f>IF(R77=0,0,VLOOKUP(R77,FAC_TOTALS_APTA!$A$4:$BO$120,$L86,FALSE))</f>
        <v>-1300209.8200858601</v>
      </c>
      <c r="S86" s="41">
        <f>IF(S77=0,0,VLOOKUP(S77,FAC_TOTALS_APTA!$A$4:$BO$120,$L86,FALSE))</f>
        <v>0</v>
      </c>
      <c r="T86" s="41">
        <f>IF(T77=0,0,VLOOKUP(T77,FAC_TOTALS_APTA!$A$4:$BO$120,$L86,FALSE))</f>
        <v>0</v>
      </c>
      <c r="U86" s="41">
        <f>IF(U77=0,0,VLOOKUP(U77,FAC_TOTALS_APTA!$A$4:$BO$120,$L86,FALSE))</f>
        <v>0</v>
      </c>
      <c r="V86" s="41">
        <f>IF(V77=0,0,VLOOKUP(V77,FAC_TOTALS_APTA!$A$4:$BO$120,$L86,FALSE))</f>
        <v>0</v>
      </c>
      <c r="W86" s="41">
        <f>IF(W77=0,0,VLOOKUP(W77,FAC_TOTALS_APTA!$A$4:$BO$120,$L86,FALSE))</f>
        <v>0</v>
      </c>
      <c r="X86" s="41">
        <f>IF(X77=0,0,VLOOKUP(X77,FAC_TOTALS_APTA!$A$4:$BO$120,$L86,FALSE))</f>
        <v>0</v>
      </c>
      <c r="Y86" s="41">
        <f>IF(Y77=0,0,VLOOKUP(Y77,FAC_TOTALS_APTA!$A$4:$BO$120,$L86,FALSE))</f>
        <v>0</v>
      </c>
      <c r="Z86" s="41">
        <f>IF(Z77=0,0,VLOOKUP(Z77,FAC_TOTALS_APTA!$A$4:$BO$120,$L86,FALSE))</f>
        <v>0</v>
      </c>
      <c r="AA86" s="41">
        <f>IF(AA77=0,0,VLOOKUP(AA77,FAC_TOTALS_APTA!$A$4:$BO$120,$L86,FALSE))</f>
        <v>0</v>
      </c>
      <c r="AB86" s="41">
        <f>IF(AB77=0,0,VLOOKUP(AB77,FAC_TOTALS_APTA!$A$4:$BO$120,$L86,FALSE))</f>
        <v>0</v>
      </c>
      <c r="AC86" s="45">
        <f t="shared" si="23"/>
        <v>-4840217.180575747</v>
      </c>
      <c r="AD86" s="46">
        <f>AC86/G96</f>
        <v>-1.6431740214347776E-2</v>
      </c>
    </row>
    <row r="87" spans="2:33" ht="15" x14ac:dyDescent="0.2">
      <c r="B87" s="37" t="s">
        <v>121</v>
      </c>
      <c r="C87" s="40"/>
      <c r="D87" s="12" t="s">
        <v>74</v>
      </c>
      <c r="E87" s="85">
        <v>-2.3E-2</v>
      </c>
      <c r="F87" s="12">
        <f>MATCH($D87,FAC_TOTALS_APTA!$A$2:$BO$2,)</f>
        <v>19</v>
      </c>
      <c r="G87" s="47">
        <f>VLOOKUP(G77,FAC_TOTALS_APTA!$A$4:$BO$120,$F87,FALSE)</f>
        <v>0</v>
      </c>
      <c r="H87" s="47">
        <f>VLOOKUP(H77,FAC_TOTALS_APTA!$A$4:$BO$120,$F87,FALSE)</f>
        <v>3.1928027401643502</v>
      </c>
      <c r="I87" s="43" t="str">
        <f t="shared" si="20"/>
        <v>-</v>
      </c>
      <c r="J87" s="44" t="str">
        <f t="shared" si="21"/>
        <v/>
      </c>
      <c r="K87" s="44" t="str">
        <f t="shared" si="22"/>
        <v>YEARS_SINCE_TNC_BUS_FAC</v>
      </c>
      <c r="L87" s="12">
        <f>MATCH($K87,FAC_TOTALS_APTA!$A$2:$BM$2,)</f>
        <v>41</v>
      </c>
      <c r="M87" s="41">
        <f>IF(M77=0,0,VLOOKUP(M77,FAC_TOTALS_APTA!$A$4:$BO$120,$L87,FALSE))</f>
        <v>0</v>
      </c>
      <c r="N87" s="41">
        <f>IF(N77=0,0,VLOOKUP(N77,FAC_TOTALS_APTA!$A$4:$BO$120,$L87,FALSE))</f>
        <v>0</v>
      </c>
      <c r="O87" s="41">
        <f>IF(O77=0,0,VLOOKUP(O77,FAC_TOTALS_APTA!$A$4:$BO$120,$L87,FALSE))</f>
        <v>-2827819.94558809</v>
      </c>
      <c r="P87" s="41">
        <f>IF(P77=0,0,VLOOKUP(P77,FAC_TOTALS_APTA!$A$4:$BO$120,$L87,FALSE))</f>
        <v>-3808718.0290149199</v>
      </c>
      <c r="Q87" s="41">
        <f>IF(Q77=0,0,VLOOKUP(Q77,FAC_TOTALS_APTA!$A$4:$BO$120,$L87,FALSE))</f>
        <v>-4216396.7905754503</v>
      </c>
      <c r="R87" s="41">
        <f>IF(R77=0,0,VLOOKUP(R77,FAC_TOTALS_APTA!$A$4:$BO$120,$L87,FALSE))</f>
        <v>-4476509.0235778596</v>
      </c>
      <c r="S87" s="41">
        <f>IF(S77=0,0,VLOOKUP(S77,FAC_TOTALS_APTA!$A$4:$BO$120,$L87,FALSE))</f>
        <v>0</v>
      </c>
      <c r="T87" s="41">
        <f>IF(T77=0,0,VLOOKUP(T77,FAC_TOTALS_APTA!$A$4:$BO$120,$L87,FALSE))</f>
        <v>0</v>
      </c>
      <c r="U87" s="41">
        <f>IF(U77=0,0,VLOOKUP(U77,FAC_TOTALS_APTA!$A$4:$BO$120,$L87,FALSE))</f>
        <v>0</v>
      </c>
      <c r="V87" s="41">
        <f>IF(V77=0,0,VLOOKUP(V77,FAC_TOTALS_APTA!$A$4:$BO$120,$L87,FALSE))</f>
        <v>0</v>
      </c>
      <c r="W87" s="41">
        <f>IF(W77=0,0,VLOOKUP(W77,FAC_TOTALS_APTA!$A$4:$BO$120,$L87,FALSE))</f>
        <v>0</v>
      </c>
      <c r="X87" s="41">
        <f>IF(X77=0,0,VLOOKUP(X77,FAC_TOTALS_APTA!$A$4:$BO$120,$L87,FALSE))</f>
        <v>0</v>
      </c>
      <c r="Y87" s="41">
        <f>IF(Y77=0,0,VLOOKUP(Y77,FAC_TOTALS_APTA!$A$4:$BO$120,$L87,FALSE))</f>
        <v>0</v>
      </c>
      <c r="Z87" s="41">
        <f>IF(Z77=0,0,VLOOKUP(Z77,FAC_TOTALS_APTA!$A$4:$BO$120,$L87,FALSE))</f>
        <v>0</v>
      </c>
      <c r="AA87" s="41">
        <f>IF(AA77=0,0,VLOOKUP(AA77,FAC_TOTALS_APTA!$A$4:$BO$120,$L87,FALSE))</f>
        <v>0</v>
      </c>
      <c r="AB87" s="41">
        <f>IF(AB77=0,0,VLOOKUP(AB77,FAC_TOTALS_APTA!$A$4:$BO$120,$L87,FALSE))</f>
        <v>0</v>
      </c>
      <c r="AC87" s="45">
        <f t="shared" si="23"/>
        <v>-15329443.78875632</v>
      </c>
      <c r="AD87" s="46">
        <f>AC87/G96</f>
        <v>-5.2040937125331331E-2</v>
      </c>
    </row>
    <row r="88" spans="2:33" ht="15.75" hidden="1" customHeight="1" x14ac:dyDescent="0.2">
      <c r="B88" s="37" t="s">
        <v>121</v>
      </c>
      <c r="C88" s="40"/>
      <c r="D88" s="12" t="s">
        <v>75</v>
      </c>
      <c r="E88" s="85">
        <v>-5.0000000000000001E-3</v>
      </c>
      <c r="F88" s="12">
        <f>MATCH($D88,FAC_TOTALS_APTA!$A$2:$BO$2,)</f>
        <v>20</v>
      </c>
      <c r="G88" s="47">
        <f>VLOOKUP(G77,FAC_TOTALS_APTA!$A$4:$BO$120,$F88,FALSE)</f>
        <v>0</v>
      </c>
      <c r="H88" s="47">
        <f>VLOOKUP(H77,FAC_TOTALS_APTA!$A$4:$BO$120,$F88,FALSE)</f>
        <v>0</v>
      </c>
      <c r="I88" s="43" t="str">
        <f t="shared" si="20"/>
        <v>-</v>
      </c>
      <c r="J88" s="44" t="str">
        <f t="shared" si="21"/>
        <v/>
      </c>
      <c r="K88" s="44" t="str">
        <f t="shared" si="22"/>
        <v>YEARS_SINCE_TNC_RAIL_FAC</v>
      </c>
      <c r="L88" s="12">
        <f>MATCH($K88,FAC_TOTALS_APTA!$A$2:$BM$2,)</f>
        <v>43</v>
      </c>
      <c r="M88" s="41">
        <f>IF(M77=0,0,VLOOKUP(M77,FAC_TOTALS_APTA!$A$4:$BO$120,$L88,FALSE))</f>
        <v>0</v>
      </c>
      <c r="N88" s="41">
        <f>IF(N77=0,0,VLOOKUP(N77,FAC_TOTALS_APTA!$A$4:$BO$120,$L88,FALSE))</f>
        <v>0</v>
      </c>
      <c r="O88" s="41">
        <f>IF(O77=0,0,VLOOKUP(O77,FAC_TOTALS_APTA!$A$4:$BO$120,$L88,FALSE))</f>
        <v>0</v>
      </c>
      <c r="P88" s="41">
        <f>IF(P77=0,0,VLOOKUP(P77,FAC_TOTALS_APTA!$A$4:$BO$120,$L88,FALSE))</f>
        <v>0</v>
      </c>
      <c r="Q88" s="41">
        <f>IF(Q77=0,0,VLOOKUP(Q77,FAC_TOTALS_APTA!$A$4:$BO$120,$L88,FALSE))</f>
        <v>0</v>
      </c>
      <c r="R88" s="41">
        <f>IF(R77=0,0,VLOOKUP(R77,FAC_TOTALS_APTA!$A$4:$BO$120,$L88,FALSE))</f>
        <v>0</v>
      </c>
      <c r="S88" s="41">
        <f>IF(S77=0,0,VLOOKUP(S77,FAC_TOTALS_APTA!$A$4:$BO$120,$L88,FALSE))</f>
        <v>0</v>
      </c>
      <c r="T88" s="41">
        <f>IF(T77=0,0,VLOOKUP(T77,FAC_TOTALS_APTA!$A$4:$BO$120,$L88,FALSE))</f>
        <v>0</v>
      </c>
      <c r="U88" s="41">
        <f>IF(U77=0,0,VLOOKUP(U77,FAC_TOTALS_APTA!$A$4:$BO$120,$L88,FALSE))</f>
        <v>0</v>
      </c>
      <c r="V88" s="41">
        <f>IF(V77=0,0,VLOOKUP(V77,FAC_TOTALS_APTA!$A$4:$BO$120,$L88,FALSE))</f>
        <v>0</v>
      </c>
      <c r="W88" s="41">
        <f>IF(W77=0,0,VLOOKUP(W77,FAC_TOTALS_APTA!$A$4:$BO$120,$L88,FALSE))</f>
        <v>0</v>
      </c>
      <c r="X88" s="41">
        <f>IF(X77=0,0,VLOOKUP(X77,FAC_TOTALS_APTA!$A$4:$BO$120,$L88,FALSE))</f>
        <v>0</v>
      </c>
      <c r="Y88" s="41">
        <f>IF(Y77=0,0,VLOOKUP(Y77,FAC_TOTALS_APTA!$A$4:$BO$120,$L88,FALSE))</f>
        <v>0</v>
      </c>
      <c r="Z88" s="41">
        <f>IF(Z77=0,0,VLOOKUP(Z77,FAC_TOTALS_APTA!$A$4:$BO$120,$L88,FALSE))</f>
        <v>0</v>
      </c>
      <c r="AA88" s="41">
        <f>IF(AA77=0,0,VLOOKUP(AA77,FAC_TOTALS_APTA!$A$4:$BO$120,$L88,FALSE))</f>
        <v>0</v>
      </c>
      <c r="AB88" s="41">
        <f>IF(AB77=0,0,VLOOKUP(AB77,FAC_TOTALS_APTA!$A$4:$BO$120,$L88,FALSE))</f>
        <v>0</v>
      </c>
      <c r="AC88" s="45">
        <f t="shared" si="23"/>
        <v>0</v>
      </c>
      <c r="AD88" s="46">
        <f>AC88/G96</f>
        <v>0</v>
      </c>
    </row>
    <row r="89" spans="2:33" ht="15" x14ac:dyDescent="0.2">
      <c r="B89" s="37" t="s">
        <v>122</v>
      </c>
      <c r="C89" s="40"/>
      <c r="D89" s="12" t="s">
        <v>76</v>
      </c>
      <c r="E89" s="85">
        <v>7.6E-3</v>
      </c>
      <c r="F89" s="12" t="e">
        <f>MATCH($D89,FAC_TOTALS_APTA!$A$2:$BO$2,)</f>
        <v>#N/A</v>
      </c>
      <c r="G89" s="47" t="e">
        <f>VLOOKUP(G77,FAC_TOTALS_APTA!$A$4:$BO$120,$F89,FALSE)</f>
        <v>#REF!</v>
      </c>
      <c r="H89" s="47" t="e">
        <f>VLOOKUP(H77,FAC_TOTALS_APTA!$A$4:$BO$120,$F89,FALSE)</f>
        <v>#REF!</v>
      </c>
      <c r="I89" s="43" t="str">
        <f t="shared" si="20"/>
        <v>-</v>
      </c>
      <c r="J89" s="44" t="str">
        <f t="shared" si="21"/>
        <v/>
      </c>
      <c r="K89" s="44" t="str">
        <f t="shared" si="22"/>
        <v>BIKE_SHARE_BUS_FAC</v>
      </c>
      <c r="L89" s="12" t="e">
        <f>MATCH($K89,FAC_TOTALS_APTA!$A$2:$BM$2,)</f>
        <v>#N/A</v>
      </c>
      <c r="M89" s="41" t="e">
        <f>IF(M77=0,0,VLOOKUP(M77,FAC_TOTALS_APTA!$A$4:$BO$120,$L89,FALSE))</f>
        <v>#REF!</v>
      </c>
      <c r="N89" s="41" t="e">
        <f>IF(N77=0,0,VLOOKUP(N77,FAC_TOTALS_APTA!$A$4:$BO$120,$L89,FALSE))</f>
        <v>#REF!</v>
      </c>
      <c r="O89" s="41" t="e">
        <f>IF(O77=0,0,VLOOKUP(O77,FAC_TOTALS_APTA!$A$4:$BO$120,$L89,FALSE))</f>
        <v>#REF!</v>
      </c>
      <c r="P89" s="41" t="e">
        <f>IF(P77=0,0,VLOOKUP(P77,FAC_TOTALS_APTA!$A$4:$BO$120,$L89,FALSE))</f>
        <v>#REF!</v>
      </c>
      <c r="Q89" s="41" t="e">
        <f>IF(Q77=0,0,VLOOKUP(Q77,FAC_TOTALS_APTA!$A$4:$BO$120,$L89,FALSE))</f>
        <v>#REF!</v>
      </c>
      <c r="R89" s="41" t="e">
        <f>IF(R77=0,0,VLOOKUP(R77,FAC_TOTALS_APTA!$A$4:$BO$120,$L89,FALSE))</f>
        <v>#REF!</v>
      </c>
      <c r="S89" s="41">
        <f>IF(S77=0,0,VLOOKUP(S77,FAC_TOTALS_APTA!$A$4:$BO$120,$L89,FALSE))</f>
        <v>0</v>
      </c>
      <c r="T89" s="41">
        <f>IF(T77=0,0,VLOOKUP(T77,FAC_TOTALS_APTA!$A$4:$BO$120,$L89,FALSE))</f>
        <v>0</v>
      </c>
      <c r="U89" s="41">
        <f>IF(U77=0,0,VLOOKUP(U77,FAC_TOTALS_APTA!$A$4:$BO$120,$L89,FALSE))</f>
        <v>0</v>
      </c>
      <c r="V89" s="41">
        <f>IF(V77=0,0,VLOOKUP(V77,FAC_TOTALS_APTA!$A$4:$BO$120,$L89,FALSE))</f>
        <v>0</v>
      </c>
      <c r="W89" s="41">
        <f>IF(W77=0,0,VLOOKUP(W77,FAC_TOTALS_APTA!$A$4:$BO$120,$L89,FALSE))</f>
        <v>0</v>
      </c>
      <c r="X89" s="41">
        <f>IF(X77=0,0,VLOOKUP(X77,FAC_TOTALS_APTA!$A$4:$BO$120,$L89,FALSE))</f>
        <v>0</v>
      </c>
      <c r="Y89" s="41">
        <f>IF(Y77=0,0,VLOOKUP(Y77,FAC_TOTALS_APTA!$A$4:$BO$120,$L89,FALSE))</f>
        <v>0</v>
      </c>
      <c r="Z89" s="41">
        <f>IF(Z77=0,0,VLOOKUP(Z77,FAC_TOTALS_APTA!$A$4:$BO$120,$L89,FALSE))</f>
        <v>0</v>
      </c>
      <c r="AA89" s="41">
        <f>IF(AA77=0,0,VLOOKUP(AA77,FAC_TOTALS_APTA!$A$4:$BO$120,$L89,FALSE))</f>
        <v>0</v>
      </c>
      <c r="AB89" s="41">
        <f>IF(AB77=0,0,VLOOKUP(AB77,FAC_TOTALS_APTA!$A$4:$BO$120,$L89,FALSE))</f>
        <v>0</v>
      </c>
      <c r="AC89" s="45" t="e">
        <f t="shared" si="23"/>
        <v>#REF!</v>
      </c>
      <c r="AD89" s="46" t="e">
        <f>AC89/G96</f>
        <v>#REF!</v>
      </c>
      <c r="AG89" s="81"/>
    </row>
    <row r="90" spans="2:33" ht="15" x14ac:dyDescent="0.2">
      <c r="B90" s="16" t="s">
        <v>123</v>
      </c>
      <c r="C90" s="39"/>
      <c r="D90" s="13" t="s">
        <v>97</v>
      </c>
      <c r="E90" s="86">
        <v>-8.7099999999999997E-2</v>
      </c>
      <c r="F90" s="13" t="e">
        <f>MATCH($D90,FAC_TOTALS_APTA!$A$2:$BO$2,)</f>
        <v>#N/A</v>
      </c>
      <c r="G90" s="50" t="e">
        <f>VLOOKUP(G77,FAC_TOTALS_APTA!$A$4:$BO$120,$F90,FALSE)</f>
        <v>#REF!</v>
      </c>
      <c r="H90" s="50" t="e">
        <f>VLOOKUP(H77,FAC_TOTALS_APTA!$A$4:$BO$120,$F90,FALSE)</f>
        <v>#REF!</v>
      </c>
      <c r="I90" s="51" t="str">
        <f t="shared" si="20"/>
        <v>-</v>
      </c>
      <c r="J90" s="52" t="str">
        <f t="shared" si="21"/>
        <v/>
      </c>
      <c r="K90" s="52" t="str">
        <f t="shared" si="22"/>
        <v>scooter_flag_bus_FAC</v>
      </c>
      <c r="L90" s="13" t="e">
        <f>MATCH($K90,FAC_TOTALS_APTA!$A$2:$BM$2,)</f>
        <v>#N/A</v>
      </c>
      <c r="M90" s="53" t="e">
        <f>IF(M77=0,0,VLOOKUP(M77,FAC_TOTALS_APTA!$A$4:$BO$120,$L90,FALSE))</f>
        <v>#REF!</v>
      </c>
      <c r="N90" s="53" t="e">
        <f>IF(N77=0,0,VLOOKUP(N77,FAC_TOTALS_APTA!$A$4:$BO$120,$L90,FALSE))</f>
        <v>#REF!</v>
      </c>
      <c r="O90" s="53" t="e">
        <f>IF(O77=0,0,VLOOKUP(O77,FAC_TOTALS_APTA!$A$4:$BO$120,$L90,FALSE))</f>
        <v>#REF!</v>
      </c>
      <c r="P90" s="53" t="e">
        <f>IF(P77=0,0,VLOOKUP(P77,FAC_TOTALS_APTA!$A$4:$BO$120,$L90,FALSE))</f>
        <v>#REF!</v>
      </c>
      <c r="Q90" s="53" t="e">
        <f>IF(Q77=0,0,VLOOKUP(Q77,FAC_TOTALS_APTA!$A$4:$BO$120,$L90,FALSE))</f>
        <v>#REF!</v>
      </c>
      <c r="R90" s="53" t="e">
        <f>IF(R77=0,0,VLOOKUP(R77,FAC_TOTALS_APTA!$A$4:$BO$120,$L90,FALSE))</f>
        <v>#REF!</v>
      </c>
      <c r="S90" s="53">
        <f>IF(S77=0,0,VLOOKUP(S77,FAC_TOTALS_APTA!$A$4:$BO$120,$L90,FALSE))</f>
        <v>0</v>
      </c>
      <c r="T90" s="53">
        <f>IF(T77=0,0,VLOOKUP(T77,FAC_TOTALS_APTA!$A$4:$BO$120,$L90,FALSE))</f>
        <v>0</v>
      </c>
      <c r="U90" s="53">
        <f>IF(U77=0,0,VLOOKUP(U77,FAC_TOTALS_APTA!$A$4:$BO$120,$L90,FALSE))</f>
        <v>0</v>
      </c>
      <c r="V90" s="53">
        <f>IF(V77=0,0,VLOOKUP(V77,FAC_TOTALS_APTA!$A$4:$BO$120,$L90,FALSE))</f>
        <v>0</v>
      </c>
      <c r="W90" s="53">
        <f>IF(W77=0,0,VLOOKUP(W77,FAC_TOTALS_APTA!$A$4:$BO$120,$L90,FALSE))</f>
        <v>0</v>
      </c>
      <c r="X90" s="53">
        <f>IF(X77=0,0,VLOOKUP(X77,FAC_TOTALS_APTA!$A$4:$BO$120,$L90,FALSE))</f>
        <v>0</v>
      </c>
      <c r="Y90" s="53">
        <f>IF(Y77=0,0,VLOOKUP(Y77,FAC_TOTALS_APTA!$A$4:$BO$120,$L90,FALSE))</f>
        <v>0</v>
      </c>
      <c r="Z90" s="53">
        <f>IF(Z77=0,0,VLOOKUP(Z77,FAC_TOTALS_APTA!$A$4:$BO$120,$L90,FALSE))</f>
        <v>0</v>
      </c>
      <c r="AA90" s="53">
        <f>IF(AA77=0,0,VLOOKUP(AA77,FAC_TOTALS_APTA!$A$4:$BO$120,$L90,FALSE))</f>
        <v>0</v>
      </c>
      <c r="AB90" s="53">
        <f>IF(AB77=0,0,VLOOKUP(AB77,FAC_TOTALS_APTA!$A$4:$BO$120,$L90,FALSE))</f>
        <v>0</v>
      </c>
      <c r="AC90" s="54" t="e">
        <f t="shared" si="23"/>
        <v>#REF!</v>
      </c>
      <c r="AD90" s="55" t="e">
        <f>AC90/G96</f>
        <v>#REF!</v>
      </c>
    </row>
    <row r="91" spans="2:33" ht="15.75" hidden="1" customHeight="1" x14ac:dyDescent="0.2">
      <c r="B91" s="37" t="s">
        <v>122</v>
      </c>
      <c r="C91" s="40"/>
      <c r="D91" s="12" t="s">
        <v>77</v>
      </c>
      <c r="E91" s="42">
        <v>1.72E-2</v>
      </c>
      <c r="F91" s="12">
        <f>MATCH($D91,FAC_TOTALS_APTA!$A$2:$BO$2,)</f>
        <v>23</v>
      </c>
      <c r="G91" s="41">
        <f>VLOOKUP(G77,FAC_TOTALS_APTA!$A$4:$BO$120,$F91,FALSE)</f>
        <v>0</v>
      </c>
      <c r="H91" s="41">
        <f>VLOOKUP(H77,FAC_TOTALS_APTA!$A$4:$BO$120,$F91,FALSE)</f>
        <v>0</v>
      </c>
      <c r="I91" s="43" t="e">
        <f t="shared" ref="I91" si="24">H91/G91-1</f>
        <v>#DIV/0!</v>
      </c>
      <c r="J91" s="44" t="str">
        <f t="shared" si="21"/>
        <v/>
      </c>
      <c r="K91" s="44" t="str">
        <f t="shared" si="22"/>
        <v>BIKE_SHARE_RAIL_FAC</v>
      </c>
      <c r="L91" s="12">
        <f>MATCH($K91,FAC_TOTALS_APTA!$A$2:$BM$2,)</f>
        <v>49</v>
      </c>
      <c r="M91" s="41">
        <f>IF(M77=0,0,VLOOKUP(M77,FAC_TOTALS_APTA!$A$4:$BO$120,$L91,FALSE))</f>
        <v>0</v>
      </c>
      <c r="N91" s="41">
        <f>IF(N77=0,0,VLOOKUP(N77,FAC_TOTALS_APTA!$A$4:$BO$120,$L91,FALSE))</f>
        <v>0</v>
      </c>
      <c r="O91" s="41">
        <f>IF(O77=0,0,VLOOKUP(O77,FAC_TOTALS_APTA!$A$4:$BO$120,$L91,FALSE))</f>
        <v>0</v>
      </c>
      <c r="P91" s="41">
        <f>IF(P77=0,0,VLOOKUP(P77,FAC_TOTALS_APTA!$A$4:$BO$120,$L91,FALSE))</f>
        <v>0</v>
      </c>
      <c r="Q91" s="41">
        <f>IF(Q77=0,0,VLOOKUP(Q77,FAC_TOTALS_APTA!$A$4:$BO$120,$L91,FALSE))</f>
        <v>0</v>
      </c>
      <c r="R91" s="41">
        <f>IF(R77=0,0,VLOOKUP(R77,FAC_TOTALS_APTA!$A$4:$BO$120,$L91,FALSE))</f>
        <v>0</v>
      </c>
      <c r="S91" s="41">
        <f>IF(S77=0,0,VLOOKUP(S77,FAC_TOTALS_APTA!$A$4:$BO$120,$L91,FALSE))</f>
        <v>0</v>
      </c>
      <c r="T91" s="41">
        <f>IF(T77=0,0,VLOOKUP(T77,FAC_TOTALS_APTA!$A$4:$BO$120,$L91,FALSE))</f>
        <v>0</v>
      </c>
      <c r="U91" s="41">
        <f>IF(U77=0,0,VLOOKUP(U77,FAC_TOTALS_APTA!$A$4:$BO$120,$L91,FALSE))</f>
        <v>0</v>
      </c>
      <c r="V91" s="41">
        <f>IF(V77=0,0,VLOOKUP(V77,FAC_TOTALS_APTA!$A$4:$BO$120,$L91,FALSE))</f>
        <v>0</v>
      </c>
      <c r="W91" s="41">
        <f>IF(W77=0,0,VLOOKUP(W77,FAC_TOTALS_APTA!$A$4:$BO$120,$L91,FALSE))</f>
        <v>0</v>
      </c>
      <c r="X91" s="41">
        <f>IF(X77=0,0,VLOOKUP(X77,FAC_TOTALS_APTA!$A$4:$BO$120,$L91,FALSE))</f>
        <v>0</v>
      </c>
      <c r="Y91" s="41">
        <f>IF(Y77=0,0,VLOOKUP(Y77,FAC_TOTALS_APTA!$A$4:$BO$120,$L91,FALSE))</f>
        <v>0</v>
      </c>
      <c r="Z91" s="41">
        <f>IF(Z77=0,0,VLOOKUP(Z77,FAC_TOTALS_APTA!$A$4:$BO$120,$L91,FALSE))</f>
        <v>0</v>
      </c>
      <c r="AA91" s="41">
        <f>IF(AA77=0,0,VLOOKUP(AA77,FAC_TOTALS_APTA!$A$4:$BO$120,$L91,FALSE))</f>
        <v>0</v>
      </c>
      <c r="AB91" s="41">
        <f>IF(AB77=0,0,VLOOKUP(AB77,FAC_TOTALS_APTA!$A$4:$BO$120,$L91,FALSE))</f>
        <v>0</v>
      </c>
      <c r="AC91" s="45">
        <f t="shared" si="23"/>
        <v>0</v>
      </c>
      <c r="AD91" s="46">
        <f>AC91/G96</f>
        <v>0</v>
      </c>
    </row>
    <row r="92" spans="2:33" ht="15.75" hidden="1" customHeight="1" x14ac:dyDescent="0.2">
      <c r="B92" s="16" t="s">
        <v>123</v>
      </c>
      <c r="C92" s="39"/>
      <c r="D92" s="13" t="s">
        <v>78</v>
      </c>
      <c r="E92" s="49">
        <v>-8.5999999999999993E-2</v>
      </c>
      <c r="F92" s="13">
        <f>MATCH($D92,FAC_TOTALS_APTA!$A$2:$BO$2,)</f>
        <v>24</v>
      </c>
      <c r="G92" s="53">
        <f>VLOOKUP(G77,FAC_TOTALS_APTA!$A$4:$BO$120,$F92,FALSE)</f>
        <v>0</v>
      </c>
      <c r="H92" s="53">
        <f>VLOOKUP(H77,FAC_TOTALS_APTA!$A$4:$BO$120,$F92,FALSE)</f>
        <v>0</v>
      </c>
      <c r="I92" s="51" t="e">
        <f>H92/G92-1</f>
        <v>#DIV/0!</v>
      </c>
      <c r="J92" s="52" t="str">
        <f>IF(C92="Log","_log","")</f>
        <v/>
      </c>
      <c r="K92" s="52" t="str">
        <f>CONCATENATE(D92,J92,"_FAC")</f>
        <v>scooter_flag_RAIL_FAC</v>
      </c>
      <c r="L92" s="13">
        <f>MATCH($K92,FAC_TOTALS_APTA!$A$2:$BM$2,)</f>
        <v>51</v>
      </c>
      <c r="M92" s="53">
        <f>IF(M77=0,0,VLOOKUP(M77,FAC_TOTALS_APTA!$A$4:$BO$120,$L92,FALSE))</f>
        <v>0</v>
      </c>
      <c r="N92" s="53">
        <f>IF(N77=0,0,VLOOKUP(N77,FAC_TOTALS_APTA!$A$4:$BO$120,$L92,FALSE))</f>
        <v>0</v>
      </c>
      <c r="O92" s="53">
        <f>IF(O77=0,0,VLOOKUP(O77,FAC_TOTALS_APTA!$A$4:$BO$120,$L92,FALSE))</f>
        <v>0</v>
      </c>
      <c r="P92" s="53">
        <f>IF(P77=0,0,VLOOKUP(P77,FAC_TOTALS_APTA!$A$4:$BO$120,$L92,FALSE))</f>
        <v>0</v>
      </c>
      <c r="Q92" s="53">
        <f>IF(Q77=0,0,VLOOKUP(Q77,FAC_TOTALS_APTA!$A$4:$BO$120,$L92,FALSE))</f>
        <v>0</v>
      </c>
      <c r="R92" s="53">
        <f>IF(R77=0,0,VLOOKUP(R77,FAC_TOTALS_APTA!$A$4:$BO$120,$L92,FALSE))</f>
        <v>0</v>
      </c>
      <c r="S92" s="53">
        <f>IF(S77=0,0,VLOOKUP(S77,FAC_TOTALS_APTA!$A$4:$BO$120,$L92,FALSE))</f>
        <v>0</v>
      </c>
      <c r="T92" s="53">
        <f>IF(T77=0,0,VLOOKUP(T77,FAC_TOTALS_APTA!$A$4:$BO$120,$L92,FALSE))</f>
        <v>0</v>
      </c>
      <c r="U92" s="53">
        <f>IF(U77=0,0,VLOOKUP(U77,FAC_TOTALS_APTA!$A$4:$BO$120,$L92,FALSE))</f>
        <v>0</v>
      </c>
      <c r="V92" s="53">
        <f>IF(V77=0,0,VLOOKUP(V77,FAC_TOTALS_APTA!$A$4:$BO$120,$L92,FALSE))</f>
        <v>0</v>
      </c>
      <c r="W92" s="53">
        <f>IF(W77=0,0,VLOOKUP(W77,FAC_TOTALS_APTA!$A$4:$BO$120,$L92,FALSE))</f>
        <v>0</v>
      </c>
      <c r="X92" s="53">
        <f>IF(X77=0,0,VLOOKUP(X77,FAC_TOTALS_APTA!$A$4:$BO$120,$L92,FALSE))</f>
        <v>0</v>
      </c>
      <c r="Y92" s="53">
        <f>IF(Y77=0,0,VLOOKUP(Y77,FAC_TOTALS_APTA!$A$4:$BO$120,$L92,FALSE))</f>
        <v>0</v>
      </c>
      <c r="Z92" s="53">
        <f>IF(Z77=0,0,VLOOKUP(Z77,FAC_TOTALS_APTA!$A$4:$BO$120,$L92,FALSE))</f>
        <v>0</v>
      </c>
      <c r="AA92" s="53">
        <f>IF(AA77=0,0,VLOOKUP(AA77,FAC_TOTALS_APTA!$A$4:$BO$120,$L92,FALSE))</f>
        <v>0</v>
      </c>
      <c r="AB92" s="53">
        <f>IF(AB77=0,0,VLOOKUP(AB77,FAC_TOTALS_APTA!$A$4:$BO$120,$L92,FALSE))</f>
        <v>0</v>
      </c>
      <c r="AC92" s="54">
        <f>SUM(M92:AB92)</f>
        <v>0</v>
      </c>
      <c r="AD92" s="55">
        <f>AC92/G96</f>
        <v>0</v>
      </c>
    </row>
    <row r="93" spans="2:33" ht="15" x14ac:dyDescent="0.2">
      <c r="B93" s="56" t="s">
        <v>131</v>
      </c>
      <c r="C93" s="57"/>
      <c r="D93" s="56" t="s">
        <v>118</v>
      </c>
      <c r="E93" s="58"/>
      <c r="F93" s="59"/>
      <c r="G93" s="60"/>
      <c r="H93" s="60"/>
      <c r="I93" s="61"/>
      <c r="J93" s="62"/>
      <c r="K93" s="62" t="str">
        <f t="shared" ref="K93" si="25">CONCATENATE(D93,J93,"_FAC")</f>
        <v>New_Reporter_FAC</v>
      </c>
      <c r="L93" s="59">
        <f>MATCH($K93,FAC_TOTALS_APTA!$A$2:$BM$2,)</f>
        <v>58</v>
      </c>
      <c r="M93" s="60">
        <f>IF(M77=0,0,VLOOKUP(M77,FAC_TOTALS_APTA!$A$4:$BO$120,$L93,FALSE))</f>
        <v>1458240.1839999901</v>
      </c>
      <c r="N93" s="60">
        <f>IF(N77=0,0,VLOOKUP(N77,FAC_TOTALS_APTA!$A$4:$BO$120,$L93,FALSE))</f>
        <v>274440.99999999901</v>
      </c>
      <c r="O93" s="60">
        <f>IF(O77=0,0,VLOOKUP(O77,FAC_TOTALS_APTA!$A$4:$BO$120,$L93,FALSE))</f>
        <v>0</v>
      </c>
      <c r="P93" s="60">
        <f>IF(P77=0,0,VLOOKUP(P77,FAC_TOTALS_APTA!$A$4:$BO$120,$L93,FALSE))</f>
        <v>145754.65739999901</v>
      </c>
      <c r="Q93" s="60">
        <f>IF(Q77=0,0,VLOOKUP(Q77,FAC_TOTALS_APTA!$A$4:$BO$120,$L93,FALSE))</f>
        <v>0</v>
      </c>
      <c r="R93" s="60">
        <f>IF(R77=0,0,VLOOKUP(R77,FAC_TOTALS_APTA!$A$4:$BO$120,$L93,FALSE))</f>
        <v>0</v>
      </c>
      <c r="S93" s="60">
        <f>IF(S77=0,0,VLOOKUP(S77,FAC_TOTALS_APTA!$A$4:$BO$120,$L93,FALSE))</f>
        <v>0</v>
      </c>
      <c r="T93" s="60">
        <f>IF(T77=0,0,VLOOKUP(T77,FAC_TOTALS_APTA!$A$4:$BO$120,$L93,FALSE))</f>
        <v>0</v>
      </c>
      <c r="U93" s="60">
        <f>IF(U77=0,0,VLOOKUP(U77,FAC_TOTALS_APTA!$A$4:$BO$120,$L93,FALSE))</f>
        <v>0</v>
      </c>
      <c r="V93" s="60">
        <f>IF(V77=0,0,VLOOKUP(V77,FAC_TOTALS_APTA!$A$4:$BO$120,$L93,FALSE))</f>
        <v>0</v>
      </c>
      <c r="W93" s="60">
        <f>IF(W77=0,0,VLOOKUP(W77,FAC_TOTALS_APTA!$A$4:$BO$120,$L93,FALSE))</f>
        <v>0</v>
      </c>
      <c r="X93" s="60">
        <f>IF(X77=0,0,VLOOKUP(X77,FAC_TOTALS_APTA!$A$4:$BO$120,$L93,FALSE))</f>
        <v>0</v>
      </c>
      <c r="Y93" s="60">
        <f>IF(Y77=0,0,VLOOKUP(Y77,FAC_TOTALS_APTA!$A$4:$BO$120,$L93,FALSE))</f>
        <v>0</v>
      </c>
      <c r="Z93" s="60">
        <f>IF(Z77=0,0,VLOOKUP(Z77,FAC_TOTALS_APTA!$A$4:$BO$120,$L93,FALSE))</f>
        <v>0</v>
      </c>
      <c r="AA93" s="60">
        <f>IF(AA77=0,0,VLOOKUP(AA77,FAC_TOTALS_APTA!$A$4:$BO$120,$L93,FALSE))</f>
        <v>0</v>
      </c>
      <c r="AB93" s="60">
        <f>IF(AB77=0,0,VLOOKUP(AB77,FAC_TOTALS_APTA!$A$4:$BO$120,$L93,FALSE))</f>
        <v>0</v>
      </c>
      <c r="AC93" s="63">
        <f t="shared" ref="AC93" si="26">SUM(M93:AB93)</f>
        <v>1878435.8413999882</v>
      </c>
      <c r="AD93" s="64">
        <f>AC93/G96</f>
        <v>6.3769803303604768E-3</v>
      </c>
    </row>
    <row r="94" spans="2:33" ht="15.75" hidden="1" customHeight="1" x14ac:dyDescent="0.2">
      <c r="B94" s="37"/>
      <c r="C94" s="12"/>
      <c r="D94" s="12"/>
      <c r="E94" s="12"/>
      <c r="F94" s="12"/>
      <c r="G94" s="12"/>
      <c r="H94" s="12"/>
      <c r="I94" s="65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2:33" ht="15" x14ac:dyDescent="0.2">
      <c r="B95" s="37" t="s">
        <v>67</v>
      </c>
      <c r="C95" s="40"/>
      <c r="D95" s="12"/>
      <c r="E95" s="42"/>
      <c r="F95" s="12"/>
      <c r="G95" s="41"/>
      <c r="H95" s="41"/>
      <c r="I95" s="43"/>
      <c r="J95" s="44"/>
      <c r="K95" s="52"/>
      <c r="L95" s="1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5" t="e">
        <f>SUM(AC79:AC93)</f>
        <v>#REF!</v>
      </c>
      <c r="AD95" s="46" t="e">
        <f>AC95/G98</f>
        <v>#REF!</v>
      </c>
    </row>
    <row r="96" spans="2:33" ht="15.75" customHeight="1" x14ac:dyDescent="0.2">
      <c r="B96" s="14" t="s">
        <v>34</v>
      </c>
      <c r="C96" s="66"/>
      <c r="D96" s="15" t="s">
        <v>7</v>
      </c>
      <c r="E96" s="67"/>
      <c r="F96" s="15">
        <f>MATCH($D96,FAC_TOTALS_APTA!$A$2:$BM$2,)</f>
        <v>9</v>
      </c>
      <c r="G96" s="68">
        <f>VLOOKUP(G77,FAC_TOTALS_APTA!$A$4:$BO$120,$F96,FALSE)</f>
        <v>294565098.85358298</v>
      </c>
      <c r="H96" s="68">
        <f>VLOOKUP(H77,FAC_TOTALS_APTA!$A$4:$BM$120,$F96,FALSE)</f>
        <v>270263675.76109397</v>
      </c>
      <c r="I96" s="69">
        <f t="shared" ref="I96" si="27">H96/G96-1</f>
        <v>-8.249932930638304E-2</v>
      </c>
      <c r="J96" s="70"/>
      <c r="K96" s="52"/>
      <c r="L96" s="13"/>
      <c r="M96" s="71" t="e">
        <f t="shared" ref="M96:AB96" si="28">SUM(M79:M84)</f>
        <v>#REF!</v>
      </c>
      <c r="N96" s="71" t="e">
        <f t="shared" si="28"/>
        <v>#REF!</v>
      </c>
      <c r="O96" s="71" t="e">
        <f t="shared" si="28"/>
        <v>#REF!</v>
      </c>
      <c r="P96" s="71" t="e">
        <f t="shared" si="28"/>
        <v>#REF!</v>
      </c>
      <c r="Q96" s="71" t="e">
        <f t="shared" si="28"/>
        <v>#REF!</v>
      </c>
      <c r="R96" s="71" t="e">
        <f t="shared" si="28"/>
        <v>#REF!</v>
      </c>
      <c r="S96" s="71">
        <f t="shared" si="28"/>
        <v>0</v>
      </c>
      <c r="T96" s="71">
        <f t="shared" si="28"/>
        <v>0</v>
      </c>
      <c r="U96" s="71">
        <f t="shared" si="28"/>
        <v>0</v>
      </c>
      <c r="V96" s="71">
        <f t="shared" si="28"/>
        <v>0</v>
      </c>
      <c r="W96" s="71">
        <f t="shared" si="28"/>
        <v>0</v>
      </c>
      <c r="X96" s="71">
        <f t="shared" si="28"/>
        <v>0</v>
      </c>
      <c r="Y96" s="71">
        <f t="shared" si="28"/>
        <v>0</v>
      </c>
      <c r="Z96" s="71">
        <f t="shared" si="28"/>
        <v>0</v>
      </c>
      <c r="AA96" s="71">
        <f t="shared" si="28"/>
        <v>0</v>
      </c>
      <c r="AB96" s="71">
        <f t="shared" si="28"/>
        <v>0</v>
      </c>
      <c r="AC96" s="72"/>
      <c r="AD96" s="73"/>
    </row>
    <row r="97" spans="2:30" ht="15" x14ac:dyDescent="0.2">
      <c r="B97" s="16" t="s">
        <v>68</v>
      </c>
      <c r="C97" s="39"/>
      <c r="D97" s="13"/>
      <c r="E97" s="49"/>
      <c r="F97" s="13"/>
      <c r="G97" s="53"/>
      <c r="H97" s="53"/>
      <c r="I97" s="51"/>
      <c r="J97" s="52"/>
      <c r="K97" s="52"/>
      <c r="L97" s="13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54" t="e">
        <f>AC98-AC95</f>
        <v>#REF!</v>
      </c>
      <c r="AD97" s="55" t="e">
        <f>AD98-AD95</f>
        <v>#REF!</v>
      </c>
    </row>
    <row r="98" spans="2:30" ht="16" thickBot="1" x14ac:dyDescent="0.25">
      <c r="B98" s="17" t="s">
        <v>127</v>
      </c>
      <c r="C98" s="35"/>
      <c r="D98" s="35" t="s">
        <v>5</v>
      </c>
      <c r="E98" s="35"/>
      <c r="F98" s="35">
        <f>MATCH($D98,FAC_TOTALS_APTA!$A$2:$BM$2,)</f>
        <v>7</v>
      </c>
      <c r="G98" s="75">
        <f>VLOOKUP(G77,FAC_TOTALS_APTA!$A$4:$BM$120,$F98,FALSE)</f>
        <v>307035994.88669997</v>
      </c>
      <c r="H98" s="75">
        <f>VLOOKUP(H77,FAC_TOTALS_APTA!$A$4:$BM$120,$F98,FALSE)</f>
        <v>264226042.02529901</v>
      </c>
      <c r="I98" s="76">
        <f t="shared" ref="I98" si="29">H98/G98-1</f>
        <v>-0.13942975277930636</v>
      </c>
      <c r="J98" s="77"/>
      <c r="K98" s="7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78">
        <f>H98-G98</f>
        <v>-42809952.861400962</v>
      </c>
      <c r="AD98" s="79">
        <f>I98</f>
        <v>-0.13942975277930636</v>
      </c>
    </row>
    <row r="99" spans="2:30" ht="15" thickTop="1" x14ac:dyDescent="0.2"/>
    <row r="102" spans="2:30" ht="15" x14ac:dyDescent="0.2">
      <c r="B102" s="23" t="s">
        <v>65</v>
      </c>
      <c r="C102" s="24"/>
      <c r="D102" s="24"/>
      <c r="E102" s="25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2:30" ht="15" x14ac:dyDescent="0.2">
      <c r="B103" s="27" t="s">
        <v>25</v>
      </c>
      <c r="C103" s="28" t="s">
        <v>26</v>
      </c>
      <c r="D103" s="18"/>
      <c r="E103" s="12"/>
      <c r="F103" s="18"/>
      <c r="G103" s="18"/>
      <c r="H103" s="18"/>
      <c r="I103" s="29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2:30" x14ac:dyDescent="0.2">
      <c r="B104" s="27"/>
      <c r="C104" s="28"/>
      <c r="D104" s="18"/>
      <c r="E104" s="12"/>
      <c r="F104" s="18"/>
      <c r="G104" s="18"/>
      <c r="H104" s="18"/>
      <c r="I104" s="29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2:30" ht="15" x14ac:dyDescent="0.2">
      <c r="B105" s="30" t="s">
        <v>69</v>
      </c>
      <c r="C105" s="31">
        <v>0</v>
      </c>
      <c r="D105" s="18"/>
      <c r="E105" s="12"/>
      <c r="F105" s="18"/>
      <c r="G105" s="18"/>
      <c r="H105" s="18"/>
      <c r="I105" s="29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2:30" ht="16" thickBot="1" x14ac:dyDescent="0.25">
      <c r="B106" s="32" t="s">
        <v>101</v>
      </c>
      <c r="C106" s="33">
        <v>10</v>
      </c>
      <c r="D106" s="34"/>
      <c r="E106" s="35"/>
      <c r="F106" s="34"/>
      <c r="G106" s="34"/>
      <c r="H106" s="34"/>
      <c r="I106" s="36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</row>
    <row r="107" spans="2:30" ht="15" thickTop="1" x14ac:dyDescent="0.2">
      <c r="B107" s="37"/>
      <c r="C107" s="12"/>
      <c r="D107" s="12"/>
      <c r="E107" s="12"/>
      <c r="F107" s="12"/>
      <c r="G107" s="171" t="s">
        <v>61</v>
      </c>
      <c r="H107" s="171"/>
      <c r="I107" s="17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71" t="s">
        <v>27</v>
      </c>
      <c r="AD107" s="171"/>
    </row>
    <row r="108" spans="2:30" ht="15" x14ac:dyDescent="0.2">
      <c r="B108" s="16" t="s">
        <v>28</v>
      </c>
      <c r="C108" s="39" t="s">
        <v>29</v>
      </c>
      <c r="D108" s="13" t="s">
        <v>30</v>
      </c>
      <c r="E108" s="13" t="s">
        <v>66</v>
      </c>
      <c r="F108" s="13"/>
      <c r="G108" s="13">
        <f>$C$1</f>
        <v>2012</v>
      </c>
      <c r="H108" s="13">
        <f>$C$2</f>
        <v>2018</v>
      </c>
      <c r="I108" s="39" t="s">
        <v>62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 t="s">
        <v>64</v>
      </c>
      <c r="AD108" s="13" t="s">
        <v>62</v>
      </c>
    </row>
    <row r="109" spans="2:30" hidden="1" x14ac:dyDescent="0.2">
      <c r="B109" s="37"/>
      <c r="C109" s="40"/>
      <c r="D109" s="12"/>
      <c r="E109" s="12"/>
      <c r="F109" s="12"/>
      <c r="G109" s="12"/>
      <c r="H109" s="12"/>
      <c r="I109" s="40"/>
      <c r="J109" s="12"/>
      <c r="K109" s="12"/>
      <c r="L109" s="12"/>
      <c r="M109" s="12">
        <v>1</v>
      </c>
      <c r="N109" s="12">
        <v>2</v>
      </c>
      <c r="O109" s="12">
        <v>3</v>
      </c>
      <c r="P109" s="12">
        <v>4</v>
      </c>
      <c r="Q109" s="12">
        <v>5</v>
      </c>
      <c r="R109" s="12">
        <v>6</v>
      </c>
      <c r="S109" s="12">
        <v>7</v>
      </c>
      <c r="T109" s="12">
        <v>8</v>
      </c>
      <c r="U109" s="12">
        <v>9</v>
      </c>
      <c r="V109" s="12">
        <v>10</v>
      </c>
      <c r="W109" s="12">
        <v>11</v>
      </c>
      <c r="X109" s="12">
        <v>12</v>
      </c>
      <c r="Y109" s="12">
        <v>13</v>
      </c>
      <c r="Z109" s="12">
        <v>14</v>
      </c>
      <c r="AA109" s="12">
        <v>15</v>
      </c>
      <c r="AB109" s="12">
        <v>16</v>
      </c>
      <c r="AC109" s="12"/>
      <c r="AD109" s="12"/>
    </row>
    <row r="110" spans="2:30" hidden="1" x14ac:dyDescent="0.2">
      <c r="B110" s="37"/>
      <c r="C110" s="40"/>
      <c r="D110" s="12"/>
      <c r="E110" s="12"/>
      <c r="F110" s="12"/>
      <c r="G110" s="12" t="str">
        <f>CONCATENATE($C105,"_",$C106,"_",G108)</f>
        <v>0_10_2012</v>
      </c>
      <c r="H110" s="12" t="str">
        <f>CONCATENATE($C105,"_",$C106,"_",H108)</f>
        <v>0_10_2018</v>
      </c>
      <c r="I110" s="40"/>
      <c r="J110" s="12"/>
      <c r="K110" s="12"/>
      <c r="L110" s="12"/>
      <c r="M110" s="12" t="str">
        <f>IF($G108+M109&gt;$H108,0,CONCATENATE($C105,"_",$C106,"_",$G108+M109))</f>
        <v>0_10_2013</v>
      </c>
      <c r="N110" s="12" t="str">
        <f t="shared" ref="N110:AB110" si="30">IF($G108+N109&gt;$H108,0,CONCATENATE($C105,"_",$C106,"_",$G108+N109))</f>
        <v>0_10_2014</v>
      </c>
      <c r="O110" s="12" t="str">
        <f t="shared" si="30"/>
        <v>0_10_2015</v>
      </c>
      <c r="P110" s="12" t="str">
        <f t="shared" si="30"/>
        <v>0_10_2016</v>
      </c>
      <c r="Q110" s="12" t="str">
        <f t="shared" si="30"/>
        <v>0_10_2017</v>
      </c>
      <c r="R110" s="12" t="str">
        <f t="shared" si="30"/>
        <v>0_10_2018</v>
      </c>
      <c r="S110" s="12">
        <f t="shared" si="30"/>
        <v>0</v>
      </c>
      <c r="T110" s="12">
        <f t="shared" si="30"/>
        <v>0</v>
      </c>
      <c r="U110" s="12">
        <f t="shared" si="30"/>
        <v>0</v>
      </c>
      <c r="V110" s="12">
        <f t="shared" si="30"/>
        <v>0</v>
      </c>
      <c r="W110" s="12">
        <f t="shared" si="30"/>
        <v>0</v>
      </c>
      <c r="X110" s="12">
        <f t="shared" si="30"/>
        <v>0</v>
      </c>
      <c r="Y110" s="12">
        <f t="shared" si="30"/>
        <v>0</v>
      </c>
      <c r="Z110" s="12">
        <f t="shared" si="30"/>
        <v>0</v>
      </c>
      <c r="AA110" s="12">
        <f t="shared" si="30"/>
        <v>0</v>
      </c>
      <c r="AB110" s="12">
        <f t="shared" si="30"/>
        <v>0</v>
      </c>
      <c r="AC110" s="12"/>
      <c r="AD110" s="12"/>
    </row>
    <row r="111" spans="2:30" hidden="1" x14ac:dyDescent="0.2">
      <c r="B111" s="37"/>
      <c r="C111" s="40"/>
      <c r="D111" s="12"/>
      <c r="E111" s="12"/>
      <c r="F111" s="12" t="s">
        <v>63</v>
      </c>
      <c r="G111" s="41"/>
      <c r="H111" s="41"/>
      <c r="I111" s="40"/>
      <c r="J111" s="12"/>
      <c r="K111" s="12"/>
      <c r="L111" s="12" t="s">
        <v>63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2:30" ht="15" x14ac:dyDescent="0.2">
      <c r="B112" s="37" t="s">
        <v>95</v>
      </c>
      <c r="C112" s="40" t="s">
        <v>31</v>
      </c>
      <c r="D112" s="12" t="s">
        <v>9</v>
      </c>
      <c r="E112" s="85">
        <v>0.60799999999999998</v>
      </c>
      <c r="F112" s="12">
        <f>MATCH($D112,FAC_TOTALS_APTA!$A$2:$BO$2,)</f>
        <v>11</v>
      </c>
      <c r="G112" s="41">
        <f>VLOOKUP(G110,FAC_TOTALS_APTA!$A$4:$BO$120,$F112,FALSE)</f>
        <v>239688350.09999901</v>
      </c>
      <c r="H112" s="41">
        <f>VLOOKUP(H110,FAC_TOTALS_APTA!$A$4:$BO$120,$F112,FALSE)</f>
        <v>274036302.39999998</v>
      </c>
      <c r="I112" s="43">
        <f>IFERROR(H112/G112-1,"-")</f>
        <v>0.14330255219192267</v>
      </c>
      <c r="J112" s="44" t="str">
        <f>IF(C112="Log","_log","")</f>
        <v>_log</v>
      </c>
      <c r="K112" s="44" t="str">
        <f>CONCATENATE(D112,J112,"_FAC")</f>
        <v>VRM_ADJ_log_FAC</v>
      </c>
      <c r="L112" s="12">
        <f>MATCH($K112,FAC_TOTALS_APTA!$A$2:$BM$2,)</f>
        <v>25</v>
      </c>
      <c r="M112" s="41">
        <f>IF(M110=0,0,VLOOKUP(M110,FAC_TOTALS_APTA!$A$4:$BO$120,$L112,FALSE))</f>
        <v>137648238.14440599</v>
      </c>
      <c r="N112" s="41">
        <f>IF(N110=0,0,VLOOKUP(N110,FAC_TOTALS_APTA!$A$4:$BO$120,$L112,FALSE))</f>
        <v>21620583.972600501</v>
      </c>
      <c r="O112" s="41">
        <f>IF(O110=0,0,VLOOKUP(O110,FAC_TOTALS_APTA!$A$4:$BO$120,$L112,FALSE))</f>
        <v>-7974889.6447222903</v>
      </c>
      <c r="P112" s="41">
        <f>IF(P110=0,0,VLOOKUP(P110,FAC_TOTALS_APTA!$A$4:$BO$120,$L112,FALSE))</f>
        <v>-3603330.6891830401</v>
      </c>
      <c r="Q112" s="41">
        <f>IF(Q110=0,0,VLOOKUP(Q110,FAC_TOTALS_APTA!$A$4:$BO$120,$L112,FALSE))</f>
        <v>-13859664.793612599</v>
      </c>
      <c r="R112" s="41">
        <f>IF(R110=0,0,VLOOKUP(R110,FAC_TOTALS_APTA!$A$4:$BO$120,$L112,FALSE))</f>
        <v>-2449094.0163189298</v>
      </c>
      <c r="S112" s="41">
        <f>IF(S110=0,0,VLOOKUP(S110,FAC_TOTALS_APTA!$A$4:$BO$120,$L112,FALSE))</f>
        <v>0</v>
      </c>
      <c r="T112" s="41">
        <f>IF(T110=0,0,VLOOKUP(T110,FAC_TOTALS_APTA!$A$4:$BO$120,$L112,FALSE))</f>
        <v>0</v>
      </c>
      <c r="U112" s="41">
        <f>IF(U110=0,0,VLOOKUP(U110,FAC_TOTALS_APTA!$A$4:$BO$120,$L112,FALSE))</f>
        <v>0</v>
      </c>
      <c r="V112" s="41">
        <f>IF(V110=0,0,VLOOKUP(V110,FAC_TOTALS_APTA!$A$4:$BO$120,$L112,FALSE))</f>
        <v>0</v>
      </c>
      <c r="W112" s="41">
        <f>IF(W110=0,0,VLOOKUP(W110,FAC_TOTALS_APTA!$A$4:$BO$120,$L112,FALSE))</f>
        <v>0</v>
      </c>
      <c r="X112" s="41">
        <f>IF(X110=0,0,VLOOKUP(X110,FAC_TOTALS_APTA!$A$4:$BO$120,$L112,FALSE))</f>
        <v>0</v>
      </c>
      <c r="Y112" s="41">
        <f>IF(Y110=0,0,VLOOKUP(Y110,FAC_TOTALS_APTA!$A$4:$BO$120,$L112,FALSE))</f>
        <v>0</v>
      </c>
      <c r="Z112" s="41">
        <f>IF(Z110=0,0,VLOOKUP(Z110,FAC_TOTALS_APTA!$A$4:$BO$120,$L112,FALSE))</f>
        <v>0</v>
      </c>
      <c r="AA112" s="41">
        <f>IF(AA110=0,0,VLOOKUP(AA110,FAC_TOTALS_APTA!$A$4:$BO$120,$L112,FALSE))</f>
        <v>0</v>
      </c>
      <c r="AB112" s="41">
        <f>IF(AB110=0,0,VLOOKUP(AB110,FAC_TOTALS_APTA!$A$4:$BO$120,$L112,FALSE))</f>
        <v>0</v>
      </c>
      <c r="AC112" s="45">
        <f>SUM(M112:AB112)</f>
        <v>131381842.97316964</v>
      </c>
      <c r="AD112" s="46">
        <f>AC112/G129</f>
        <v>0.10986050512131168</v>
      </c>
    </row>
    <row r="113" spans="2:30" ht="15" x14ac:dyDescent="0.2">
      <c r="B113" s="37" t="s">
        <v>129</v>
      </c>
      <c r="C113" s="40" t="s">
        <v>31</v>
      </c>
      <c r="D113" s="12" t="s">
        <v>10</v>
      </c>
      <c r="E113" s="85">
        <v>-0.2676</v>
      </c>
      <c r="F113" s="12" t="e">
        <f>MATCH($D113,FAC_TOTALS_APTA!$A$2:$BO$2,)</f>
        <v>#N/A</v>
      </c>
      <c r="G113" s="84" t="e">
        <f>VLOOKUP(G110,FAC_TOTALS_APTA!$A$4:$BO$120,$F113,FALSE)</f>
        <v>#REF!</v>
      </c>
      <c r="H113" s="84" t="e">
        <f>VLOOKUP(H110,FAC_TOTALS_APTA!$A$4:$BO$120,$F113,FALSE)</f>
        <v>#REF!</v>
      </c>
      <c r="I113" s="43" t="str">
        <f t="shared" ref="I113:I123" si="31">IFERROR(H113/G113-1,"-")</f>
        <v>-</v>
      </c>
      <c r="J113" s="44" t="str">
        <f t="shared" ref="J113:J124" si="32">IF(C113="Log","_log","")</f>
        <v>_log</v>
      </c>
      <c r="K113" s="44" t="str">
        <f t="shared" ref="K113:K124" si="33">CONCATENATE(D113,J113,"_FAC")</f>
        <v>FARE_per_UPT_log_FAC</v>
      </c>
      <c r="L113" s="12" t="e">
        <f>MATCH($K113,FAC_TOTALS_APTA!$A$2:$BM$2,)</f>
        <v>#N/A</v>
      </c>
      <c r="M113" s="41" t="e">
        <f>IF(M110=0,0,VLOOKUP(M110,FAC_TOTALS_APTA!$A$4:$BO$120,$L113,FALSE))</f>
        <v>#REF!</v>
      </c>
      <c r="N113" s="41" t="e">
        <f>IF(N110=0,0,VLOOKUP(N110,FAC_TOTALS_APTA!$A$4:$BO$120,$L113,FALSE))</f>
        <v>#REF!</v>
      </c>
      <c r="O113" s="41" t="e">
        <f>IF(O110=0,0,VLOOKUP(O110,FAC_TOTALS_APTA!$A$4:$BO$120,$L113,FALSE))</f>
        <v>#REF!</v>
      </c>
      <c r="P113" s="41" t="e">
        <f>IF(P110=0,0,VLOOKUP(P110,FAC_TOTALS_APTA!$A$4:$BO$120,$L113,FALSE))</f>
        <v>#REF!</v>
      </c>
      <c r="Q113" s="41" t="e">
        <f>IF(Q110=0,0,VLOOKUP(Q110,FAC_TOTALS_APTA!$A$4:$BO$120,$L113,FALSE))</f>
        <v>#REF!</v>
      </c>
      <c r="R113" s="41" t="e">
        <f>IF(R110=0,0,VLOOKUP(R110,FAC_TOTALS_APTA!$A$4:$BO$120,$L113,FALSE))</f>
        <v>#REF!</v>
      </c>
      <c r="S113" s="41">
        <f>IF(S110=0,0,VLOOKUP(S110,FAC_TOTALS_APTA!$A$4:$BO$120,$L113,FALSE))</f>
        <v>0</v>
      </c>
      <c r="T113" s="41">
        <f>IF(T110=0,0,VLOOKUP(T110,FAC_TOTALS_APTA!$A$4:$BO$120,$L113,FALSE))</f>
        <v>0</v>
      </c>
      <c r="U113" s="41">
        <f>IF(U110=0,0,VLOOKUP(U110,FAC_TOTALS_APTA!$A$4:$BO$120,$L113,FALSE))</f>
        <v>0</v>
      </c>
      <c r="V113" s="41">
        <f>IF(V110=0,0,VLOOKUP(V110,FAC_TOTALS_APTA!$A$4:$BO$120,$L113,FALSE))</f>
        <v>0</v>
      </c>
      <c r="W113" s="41">
        <f>IF(W110=0,0,VLOOKUP(W110,FAC_TOTALS_APTA!$A$4:$BO$120,$L113,FALSE))</f>
        <v>0</v>
      </c>
      <c r="X113" s="41">
        <f>IF(X110=0,0,VLOOKUP(X110,FAC_TOTALS_APTA!$A$4:$BO$120,$L113,FALSE))</f>
        <v>0</v>
      </c>
      <c r="Y113" s="41">
        <f>IF(Y110=0,0,VLOOKUP(Y110,FAC_TOTALS_APTA!$A$4:$BO$120,$L113,FALSE))</f>
        <v>0</v>
      </c>
      <c r="Z113" s="41">
        <f>IF(Z110=0,0,VLOOKUP(Z110,FAC_TOTALS_APTA!$A$4:$BO$120,$L113,FALSE))</f>
        <v>0</v>
      </c>
      <c r="AA113" s="41">
        <f>IF(AA110=0,0,VLOOKUP(AA110,FAC_TOTALS_APTA!$A$4:$BO$120,$L113,FALSE))</f>
        <v>0</v>
      </c>
      <c r="AB113" s="41">
        <f>IF(AB110=0,0,VLOOKUP(AB110,FAC_TOTALS_APTA!$A$4:$BO$120,$L113,FALSE))</f>
        <v>0</v>
      </c>
      <c r="AC113" s="45" t="e">
        <f t="shared" ref="AC113:AC124" si="34">SUM(M113:AB113)</f>
        <v>#REF!</v>
      </c>
      <c r="AD113" s="46" t="e">
        <f>AC113/G129</f>
        <v>#REF!</v>
      </c>
    </row>
    <row r="114" spans="2:30" ht="15" x14ac:dyDescent="0.2">
      <c r="B114" s="37" t="s">
        <v>125</v>
      </c>
      <c r="C114" s="40" t="s">
        <v>31</v>
      </c>
      <c r="D114" s="12" t="s">
        <v>11</v>
      </c>
      <c r="E114" s="85">
        <v>0.50160000000000005</v>
      </c>
      <c r="F114" s="12">
        <f>MATCH($D114,FAC_TOTALS_APTA!$A$2:$BO$2,)</f>
        <v>13</v>
      </c>
      <c r="G114" s="41">
        <f>VLOOKUP(G110,FAC_TOTALS_APTA!$A$4:$BO$120,$F114,FALSE)</f>
        <v>27909105.420000002</v>
      </c>
      <c r="H114" s="41">
        <f>VLOOKUP(H110,FAC_TOTALS_APTA!$A$4:$BO$120,$F114,FALSE)</f>
        <v>29807700.839999899</v>
      </c>
      <c r="I114" s="43">
        <f t="shared" si="31"/>
        <v>6.8027813555046501E-2</v>
      </c>
      <c r="J114" s="44" t="str">
        <f t="shared" si="32"/>
        <v>_log</v>
      </c>
      <c r="K114" s="44" t="str">
        <f t="shared" si="33"/>
        <v>POP_EMP_log_FAC</v>
      </c>
      <c r="L114" s="12">
        <f>MATCH($K114,FAC_TOTALS_APTA!$A$2:$BM$2,)</f>
        <v>29</v>
      </c>
      <c r="M114" s="41">
        <f>IF(M110=0,0,VLOOKUP(M110,FAC_TOTALS_APTA!$A$4:$BO$120,$L114,FALSE))</f>
        <v>13941536.5317537</v>
      </c>
      <c r="N114" s="41">
        <f>IF(N110=0,0,VLOOKUP(N110,FAC_TOTALS_APTA!$A$4:$BO$120,$L114,FALSE))</f>
        <v>4458109.5199494297</v>
      </c>
      <c r="O114" s="41">
        <f>IF(O110=0,0,VLOOKUP(O110,FAC_TOTALS_APTA!$A$4:$BO$120,$L114,FALSE))</f>
        <v>4015144.3782007</v>
      </c>
      <c r="P114" s="41">
        <f>IF(P110=0,0,VLOOKUP(P110,FAC_TOTALS_APTA!$A$4:$BO$120,$L114,FALSE))</f>
        <v>860618.21483643702</v>
      </c>
      <c r="Q114" s="41">
        <f>IF(Q110=0,0,VLOOKUP(Q110,FAC_TOTALS_APTA!$A$4:$BO$120,$L114,FALSE))</f>
        <v>3335372.7743613701</v>
      </c>
      <c r="R114" s="41">
        <f>IF(R110=0,0,VLOOKUP(R110,FAC_TOTALS_APTA!$A$4:$BO$120,$L114,FALSE))</f>
        <v>1894034.24092458</v>
      </c>
      <c r="S114" s="41">
        <f>IF(S110=0,0,VLOOKUP(S110,FAC_TOTALS_APTA!$A$4:$BO$120,$L114,FALSE))</f>
        <v>0</v>
      </c>
      <c r="T114" s="41">
        <f>IF(T110=0,0,VLOOKUP(T110,FAC_TOTALS_APTA!$A$4:$BO$120,$L114,FALSE))</f>
        <v>0</v>
      </c>
      <c r="U114" s="41">
        <f>IF(U110=0,0,VLOOKUP(U110,FAC_TOTALS_APTA!$A$4:$BO$120,$L114,FALSE))</f>
        <v>0</v>
      </c>
      <c r="V114" s="41">
        <f>IF(V110=0,0,VLOOKUP(V110,FAC_TOTALS_APTA!$A$4:$BO$120,$L114,FALSE))</f>
        <v>0</v>
      </c>
      <c r="W114" s="41">
        <f>IF(W110=0,0,VLOOKUP(W110,FAC_TOTALS_APTA!$A$4:$BO$120,$L114,FALSE))</f>
        <v>0</v>
      </c>
      <c r="X114" s="41">
        <f>IF(X110=0,0,VLOOKUP(X110,FAC_TOTALS_APTA!$A$4:$BO$120,$L114,FALSE))</f>
        <v>0</v>
      </c>
      <c r="Y114" s="41">
        <f>IF(Y110=0,0,VLOOKUP(Y110,FAC_TOTALS_APTA!$A$4:$BO$120,$L114,FALSE))</f>
        <v>0</v>
      </c>
      <c r="Z114" s="41">
        <f>IF(Z110=0,0,VLOOKUP(Z110,FAC_TOTALS_APTA!$A$4:$BO$120,$L114,FALSE))</f>
        <v>0</v>
      </c>
      <c r="AA114" s="41">
        <f>IF(AA110=0,0,VLOOKUP(AA110,FAC_TOTALS_APTA!$A$4:$BO$120,$L114,FALSE))</f>
        <v>0</v>
      </c>
      <c r="AB114" s="41">
        <f>IF(AB110=0,0,VLOOKUP(AB110,FAC_TOTALS_APTA!$A$4:$BO$120,$L114,FALSE))</f>
        <v>0</v>
      </c>
      <c r="AC114" s="45">
        <f t="shared" si="34"/>
        <v>28504815.660026215</v>
      </c>
      <c r="AD114" s="46">
        <f>AC114/G129</f>
        <v>2.3835511634890606E-2</v>
      </c>
    </row>
    <row r="115" spans="2:30" ht="15" x14ac:dyDescent="0.2">
      <c r="B115" s="37" t="s">
        <v>126</v>
      </c>
      <c r="C115" s="40" t="s">
        <v>31</v>
      </c>
      <c r="D115" s="48" t="s">
        <v>22</v>
      </c>
      <c r="E115" s="85">
        <v>0.1734</v>
      </c>
      <c r="F115" s="12">
        <f>MATCH($D115,FAC_TOTALS_APTA!$A$2:$BO$2,)</f>
        <v>14</v>
      </c>
      <c r="G115" s="84">
        <f>VLOOKUP(G110,FAC_TOTALS_APTA!$A$4:$BO$120,$F115,FALSE)</f>
        <v>4.1093000000000002</v>
      </c>
      <c r="H115" s="84">
        <f>VLOOKUP(H110,FAC_TOTALS_APTA!$A$4:$BO$120,$F115,FALSE)</f>
        <v>2.9199999999999902</v>
      </c>
      <c r="I115" s="43">
        <f t="shared" si="31"/>
        <v>-0.28941668897379358</v>
      </c>
      <c r="J115" s="44" t="str">
        <f t="shared" si="32"/>
        <v>_log</v>
      </c>
      <c r="K115" s="44" t="str">
        <f t="shared" si="33"/>
        <v>GAS_PRICE_2018_log_FAC</v>
      </c>
      <c r="L115" s="12">
        <f>MATCH($K115,FAC_TOTALS_APTA!$A$2:$BM$2,)</f>
        <v>31</v>
      </c>
      <c r="M115" s="41">
        <f>IF(M110=0,0,VLOOKUP(M110,FAC_TOTALS_APTA!$A$4:$BO$120,$L115,FALSE))</f>
        <v>-8916700.1805936806</v>
      </c>
      <c r="N115" s="41">
        <f>IF(N110=0,0,VLOOKUP(N110,FAC_TOTALS_APTA!$A$4:$BO$120,$L115,FALSE))</f>
        <v>-10666461.2290271</v>
      </c>
      <c r="O115" s="41">
        <f>IF(O110=0,0,VLOOKUP(O110,FAC_TOTALS_APTA!$A$4:$BO$120,$L115,FALSE))</f>
        <v>-66023349.070225701</v>
      </c>
      <c r="P115" s="41">
        <f>IF(P110=0,0,VLOOKUP(P110,FAC_TOTALS_APTA!$A$4:$BO$120,$L115,FALSE))</f>
        <v>-20450596.312212098</v>
      </c>
      <c r="Q115" s="41">
        <f>IF(Q110=0,0,VLOOKUP(Q110,FAC_TOTALS_APTA!$A$4:$BO$120,$L115,FALSE))</f>
        <v>20101826.435353599</v>
      </c>
      <c r="R115" s="41">
        <f>IF(R110=0,0,VLOOKUP(R110,FAC_TOTALS_APTA!$A$4:$BO$120,$L115,FALSE))</f>
        <v>15097695.816594001</v>
      </c>
      <c r="S115" s="41">
        <f>IF(S110=0,0,VLOOKUP(S110,FAC_TOTALS_APTA!$A$4:$BO$120,$L115,FALSE))</f>
        <v>0</v>
      </c>
      <c r="T115" s="41">
        <f>IF(T110=0,0,VLOOKUP(T110,FAC_TOTALS_APTA!$A$4:$BO$120,$L115,FALSE))</f>
        <v>0</v>
      </c>
      <c r="U115" s="41">
        <f>IF(U110=0,0,VLOOKUP(U110,FAC_TOTALS_APTA!$A$4:$BO$120,$L115,FALSE))</f>
        <v>0</v>
      </c>
      <c r="V115" s="41">
        <f>IF(V110=0,0,VLOOKUP(V110,FAC_TOTALS_APTA!$A$4:$BO$120,$L115,FALSE))</f>
        <v>0</v>
      </c>
      <c r="W115" s="41">
        <f>IF(W110=0,0,VLOOKUP(W110,FAC_TOTALS_APTA!$A$4:$BO$120,$L115,FALSE))</f>
        <v>0</v>
      </c>
      <c r="X115" s="41">
        <f>IF(X110=0,0,VLOOKUP(X110,FAC_TOTALS_APTA!$A$4:$BO$120,$L115,FALSE))</f>
        <v>0</v>
      </c>
      <c r="Y115" s="41">
        <f>IF(Y110=0,0,VLOOKUP(Y110,FAC_TOTALS_APTA!$A$4:$BO$120,$L115,FALSE))</f>
        <v>0</v>
      </c>
      <c r="Z115" s="41">
        <f>IF(Z110=0,0,VLOOKUP(Z110,FAC_TOTALS_APTA!$A$4:$BO$120,$L115,FALSE))</f>
        <v>0</v>
      </c>
      <c r="AA115" s="41">
        <f>IF(AA110=0,0,VLOOKUP(AA110,FAC_TOTALS_APTA!$A$4:$BO$120,$L115,FALSE))</f>
        <v>0</v>
      </c>
      <c r="AB115" s="41">
        <f>IF(AB110=0,0,VLOOKUP(AB110,FAC_TOTALS_APTA!$A$4:$BO$120,$L115,FALSE))</f>
        <v>0</v>
      </c>
      <c r="AC115" s="45">
        <f t="shared" si="34"/>
        <v>-70857584.540110976</v>
      </c>
      <c r="AD115" s="46">
        <f>AC115/G129</f>
        <v>-5.9250577196137764E-2</v>
      </c>
    </row>
    <row r="116" spans="2:30" ht="15" x14ac:dyDescent="0.2">
      <c r="B116" s="37" t="s">
        <v>33</v>
      </c>
      <c r="C116" s="40"/>
      <c r="D116" s="12" t="s">
        <v>12</v>
      </c>
      <c r="E116" s="85">
        <v>7.3000000000000001E-3</v>
      </c>
      <c r="F116" s="12">
        <f>MATCH($D116,FAC_TOTALS_APTA!$A$2:$BO$2,)</f>
        <v>15</v>
      </c>
      <c r="G116" s="47">
        <f>VLOOKUP(G110,FAC_TOTALS_APTA!$A$4:$BO$120,$F116,FALSE)</f>
        <v>31.51</v>
      </c>
      <c r="H116" s="47">
        <f>VLOOKUP(H110,FAC_TOTALS_APTA!$A$4:$BO$120,$F116,FALSE)</f>
        <v>30.01</v>
      </c>
      <c r="I116" s="43">
        <f t="shared" si="31"/>
        <v>-4.7603935258648034E-2</v>
      </c>
      <c r="J116" s="44" t="str">
        <f t="shared" si="32"/>
        <v/>
      </c>
      <c r="K116" s="44" t="str">
        <f t="shared" si="33"/>
        <v>PCT_HH_NO_VEH_FAC</v>
      </c>
      <c r="L116" s="12">
        <f>MATCH($K116,FAC_TOTALS_APTA!$A$2:$BM$2,)</f>
        <v>33</v>
      </c>
      <c r="M116" s="41">
        <f>IF(M110=0,0,VLOOKUP(M110,FAC_TOTALS_APTA!$A$4:$BO$120,$L116,FALSE))</f>
        <v>-10669043.869996499</v>
      </c>
      <c r="N116" s="41">
        <f>IF(N110=0,0,VLOOKUP(N110,FAC_TOTALS_APTA!$A$4:$BO$120,$L116,FALSE))</f>
        <v>1867196.07397713</v>
      </c>
      <c r="O116" s="41">
        <f>IF(O110=0,0,VLOOKUP(O110,FAC_TOTALS_APTA!$A$4:$BO$120,$L116,FALSE))</f>
        <v>-206034.863000574</v>
      </c>
      <c r="P116" s="41">
        <f>IF(P110=0,0,VLOOKUP(P110,FAC_TOTALS_APTA!$A$4:$BO$120,$L116,FALSE))</f>
        <v>-1936491.03671767</v>
      </c>
      <c r="Q116" s="41">
        <f>IF(Q110=0,0,VLOOKUP(Q110,FAC_TOTALS_APTA!$A$4:$BO$120,$L116,FALSE))</f>
        <v>803366.75185610401</v>
      </c>
      <c r="R116" s="41">
        <f>IF(R110=0,0,VLOOKUP(R110,FAC_TOTALS_APTA!$A$4:$BO$120,$L116,FALSE))</f>
        <v>63368.145403372902</v>
      </c>
      <c r="S116" s="41">
        <f>IF(S110=0,0,VLOOKUP(S110,FAC_TOTALS_APTA!$A$4:$BO$120,$L116,FALSE))</f>
        <v>0</v>
      </c>
      <c r="T116" s="41">
        <f>IF(T110=0,0,VLOOKUP(T110,FAC_TOTALS_APTA!$A$4:$BO$120,$L116,FALSE))</f>
        <v>0</v>
      </c>
      <c r="U116" s="41">
        <f>IF(U110=0,0,VLOOKUP(U110,FAC_TOTALS_APTA!$A$4:$BO$120,$L116,FALSE))</f>
        <v>0</v>
      </c>
      <c r="V116" s="41">
        <f>IF(V110=0,0,VLOOKUP(V110,FAC_TOTALS_APTA!$A$4:$BO$120,$L116,FALSE))</f>
        <v>0</v>
      </c>
      <c r="W116" s="41">
        <f>IF(W110=0,0,VLOOKUP(W110,FAC_TOTALS_APTA!$A$4:$BO$120,$L116,FALSE))</f>
        <v>0</v>
      </c>
      <c r="X116" s="41">
        <f>IF(X110=0,0,VLOOKUP(X110,FAC_TOTALS_APTA!$A$4:$BO$120,$L116,FALSE))</f>
        <v>0</v>
      </c>
      <c r="Y116" s="41">
        <f>IF(Y110=0,0,VLOOKUP(Y110,FAC_TOTALS_APTA!$A$4:$BO$120,$L116,FALSE))</f>
        <v>0</v>
      </c>
      <c r="Z116" s="41">
        <f>IF(Z110=0,0,VLOOKUP(Z110,FAC_TOTALS_APTA!$A$4:$BO$120,$L116,FALSE))</f>
        <v>0</v>
      </c>
      <c r="AA116" s="41">
        <f>IF(AA110=0,0,VLOOKUP(AA110,FAC_TOTALS_APTA!$A$4:$BO$120,$L116,FALSE))</f>
        <v>0</v>
      </c>
      <c r="AB116" s="41">
        <f>IF(AB110=0,0,VLOOKUP(AB110,FAC_TOTALS_APTA!$A$4:$BO$120,$L116,FALSE))</f>
        <v>0</v>
      </c>
      <c r="AC116" s="45">
        <f t="shared" si="34"/>
        <v>-10077638.798478138</v>
      </c>
      <c r="AD116" s="46">
        <f>AC116/G129</f>
        <v>-8.4268454740510229E-3</v>
      </c>
    </row>
    <row r="117" spans="2:30" ht="15" x14ac:dyDescent="0.2">
      <c r="B117" s="37" t="s">
        <v>124</v>
      </c>
      <c r="C117" s="40"/>
      <c r="D117" s="12" t="s">
        <v>13</v>
      </c>
      <c r="E117" s="85">
        <v>0.36330000000000001</v>
      </c>
      <c r="F117" s="12">
        <f>MATCH($D117,FAC_TOTALS_APTA!$A$2:$BO$2,)</f>
        <v>16</v>
      </c>
      <c r="G117" s="84">
        <f>VLOOKUP(G110,FAC_TOTALS_APTA!$A$4:$BO$120,$F117,FALSE)</f>
        <v>68.630248062319694</v>
      </c>
      <c r="H117" s="84">
        <f>VLOOKUP(H110,FAC_TOTALS_APTA!$A$4:$BO$120,$F117,FALSE)</f>
        <v>67.468769080655605</v>
      </c>
      <c r="I117" s="43">
        <f t="shared" si="31"/>
        <v>-1.6923718250433928E-2</v>
      </c>
      <c r="J117" s="44" t="str">
        <f t="shared" si="32"/>
        <v/>
      </c>
      <c r="K117" s="44" t="str">
        <f t="shared" si="33"/>
        <v>TSD_POP_PCT_FAC</v>
      </c>
      <c r="L117" s="12">
        <f>MATCH($K117,FAC_TOTALS_APTA!$A$2:$BM$2,)</f>
        <v>35</v>
      </c>
      <c r="M117" s="41">
        <f>IF(M110=0,0,VLOOKUP(M110,FAC_TOTALS_APTA!$A$4:$BO$120,$L117,FALSE))</f>
        <v>-18700881.334867701</v>
      </c>
      <c r="N117" s="41">
        <f>IF(N110=0,0,VLOOKUP(N110,FAC_TOTALS_APTA!$A$4:$BO$120,$L117,FALSE))</f>
        <v>1406750.2317804899</v>
      </c>
      <c r="O117" s="41">
        <f>IF(O110=0,0,VLOOKUP(O110,FAC_TOTALS_APTA!$A$4:$BO$120,$L117,FALSE))</f>
        <v>1859512.3458504099</v>
      </c>
      <c r="P117" s="41">
        <f>IF(P110=0,0,VLOOKUP(P110,FAC_TOTALS_APTA!$A$4:$BO$120,$L117,FALSE))</f>
        <v>2836234.9543248499</v>
      </c>
      <c r="Q117" s="41">
        <f>IF(Q110=0,0,VLOOKUP(Q110,FAC_TOTALS_APTA!$A$4:$BO$120,$L117,FALSE))</f>
        <v>1192805.8091726799</v>
      </c>
      <c r="R117" s="41">
        <f>IF(R110=0,0,VLOOKUP(R110,FAC_TOTALS_APTA!$A$4:$BO$120,$L117,FALSE))</f>
        <v>1499240.14779031</v>
      </c>
      <c r="S117" s="41">
        <f>IF(S110=0,0,VLOOKUP(S110,FAC_TOTALS_APTA!$A$4:$BO$120,$L117,FALSE))</f>
        <v>0</v>
      </c>
      <c r="T117" s="41">
        <f>IF(T110=0,0,VLOOKUP(T110,FAC_TOTALS_APTA!$A$4:$BO$120,$L117,FALSE))</f>
        <v>0</v>
      </c>
      <c r="U117" s="41">
        <f>IF(U110=0,0,VLOOKUP(U110,FAC_TOTALS_APTA!$A$4:$BO$120,$L117,FALSE))</f>
        <v>0</v>
      </c>
      <c r="V117" s="41">
        <f>IF(V110=0,0,VLOOKUP(V110,FAC_TOTALS_APTA!$A$4:$BO$120,$L117,FALSE))</f>
        <v>0</v>
      </c>
      <c r="W117" s="41">
        <f>IF(W110=0,0,VLOOKUP(W110,FAC_TOTALS_APTA!$A$4:$BO$120,$L117,FALSE))</f>
        <v>0</v>
      </c>
      <c r="X117" s="41">
        <f>IF(X110=0,0,VLOOKUP(X110,FAC_TOTALS_APTA!$A$4:$BO$120,$L117,FALSE))</f>
        <v>0</v>
      </c>
      <c r="Y117" s="41">
        <f>IF(Y110=0,0,VLOOKUP(Y110,FAC_TOTALS_APTA!$A$4:$BO$120,$L117,FALSE))</f>
        <v>0</v>
      </c>
      <c r="Z117" s="41">
        <f>IF(Z110=0,0,VLOOKUP(Z110,FAC_TOTALS_APTA!$A$4:$BO$120,$L117,FALSE))</f>
        <v>0</v>
      </c>
      <c r="AA117" s="41">
        <f>IF(AA110=0,0,VLOOKUP(AA110,FAC_TOTALS_APTA!$A$4:$BO$120,$L117,FALSE))</f>
        <v>0</v>
      </c>
      <c r="AB117" s="41">
        <f>IF(AB110=0,0,VLOOKUP(AB110,FAC_TOTALS_APTA!$A$4:$BO$120,$L117,FALSE))</f>
        <v>0</v>
      </c>
      <c r="AC117" s="45">
        <f t="shared" si="34"/>
        <v>-9906337.8459489569</v>
      </c>
      <c r="AD117" s="46">
        <f>AC117/G129</f>
        <v>-8.2836049109203877E-3</v>
      </c>
    </row>
    <row r="118" spans="2:30" ht="15" x14ac:dyDescent="0.2">
      <c r="B118" s="37" t="s">
        <v>119</v>
      </c>
      <c r="C118" s="40" t="s">
        <v>31</v>
      </c>
      <c r="D118" s="12" t="s">
        <v>21</v>
      </c>
      <c r="E118" s="85">
        <v>-0.34449999999999997</v>
      </c>
      <c r="F118" s="12">
        <f>MATCH($D118,FAC_TOTALS_APTA!$A$2:$BO$2,)</f>
        <v>17</v>
      </c>
      <c r="G118" s="41">
        <f>VLOOKUP(G110,FAC_TOTALS_APTA!$A$4:$BO$120,$F118,FALSE)</f>
        <v>33963.31</v>
      </c>
      <c r="H118" s="41">
        <f>VLOOKUP(H110,FAC_TOTALS_APTA!$A$4:$BO$120,$F118,FALSE)</f>
        <v>36801.5</v>
      </c>
      <c r="I118" s="43">
        <f t="shared" si="31"/>
        <v>8.3566354398319831E-2</v>
      </c>
      <c r="J118" s="44" t="str">
        <f t="shared" si="32"/>
        <v>_log</v>
      </c>
      <c r="K118" s="44" t="str">
        <f t="shared" si="33"/>
        <v>TOTAL_MED_INC_INDIV_2018_log_FAC</v>
      </c>
      <c r="L118" s="12">
        <f>MATCH($K118,FAC_TOTALS_APTA!$A$2:$BM$2,)</f>
        <v>37</v>
      </c>
      <c r="M118" s="41">
        <f>IF(M110=0,0,VLOOKUP(M110,FAC_TOTALS_APTA!$A$4:$BO$120,$L118,FALSE))</f>
        <v>2368395.5264513502</v>
      </c>
      <c r="N118" s="41">
        <f>IF(N110=0,0,VLOOKUP(N110,FAC_TOTALS_APTA!$A$4:$BO$120,$L118,FALSE))</f>
        <v>1102109.29882183</v>
      </c>
      <c r="O118" s="41">
        <f>IF(O110=0,0,VLOOKUP(O110,FAC_TOTALS_APTA!$A$4:$BO$120,$L118,FALSE))</f>
        <v>-5378458.91458253</v>
      </c>
      <c r="P118" s="41">
        <f>IF(P110=0,0,VLOOKUP(P110,FAC_TOTALS_APTA!$A$4:$BO$120,$L118,FALSE))</f>
        <v>-9703691.5647684895</v>
      </c>
      <c r="Q118" s="41">
        <f>IF(Q110=0,0,VLOOKUP(Q110,FAC_TOTALS_APTA!$A$4:$BO$120,$L118,FALSE))</f>
        <v>-5414137.2097097998</v>
      </c>
      <c r="R118" s="41">
        <f>IF(R110=0,0,VLOOKUP(R110,FAC_TOTALS_APTA!$A$4:$BO$120,$L118,FALSE))</f>
        <v>-6668734.7632414401</v>
      </c>
      <c r="S118" s="41">
        <f>IF(S110=0,0,VLOOKUP(S110,FAC_TOTALS_APTA!$A$4:$BO$120,$L118,FALSE))</f>
        <v>0</v>
      </c>
      <c r="T118" s="41">
        <f>IF(T110=0,0,VLOOKUP(T110,FAC_TOTALS_APTA!$A$4:$BO$120,$L118,FALSE))</f>
        <v>0</v>
      </c>
      <c r="U118" s="41">
        <f>IF(U110=0,0,VLOOKUP(U110,FAC_TOTALS_APTA!$A$4:$BO$120,$L118,FALSE))</f>
        <v>0</v>
      </c>
      <c r="V118" s="41">
        <f>IF(V110=0,0,VLOOKUP(V110,FAC_TOTALS_APTA!$A$4:$BO$120,$L118,FALSE))</f>
        <v>0</v>
      </c>
      <c r="W118" s="41">
        <f>IF(W110=0,0,VLOOKUP(W110,FAC_TOTALS_APTA!$A$4:$BO$120,$L118,FALSE))</f>
        <v>0</v>
      </c>
      <c r="X118" s="41">
        <f>IF(X110=0,0,VLOOKUP(X110,FAC_TOTALS_APTA!$A$4:$BO$120,$L118,FALSE))</f>
        <v>0</v>
      </c>
      <c r="Y118" s="41">
        <f>IF(Y110=0,0,VLOOKUP(Y110,FAC_TOTALS_APTA!$A$4:$BO$120,$L118,FALSE))</f>
        <v>0</v>
      </c>
      <c r="Z118" s="41">
        <f>IF(Z110=0,0,VLOOKUP(Z110,FAC_TOTALS_APTA!$A$4:$BO$120,$L118,FALSE))</f>
        <v>0</v>
      </c>
      <c r="AA118" s="41">
        <f>IF(AA110=0,0,VLOOKUP(AA110,FAC_TOTALS_APTA!$A$4:$BO$120,$L118,FALSE))</f>
        <v>0</v>
      </c>
      <c r="AB118" s="41">
        <f>IF(AB110=0,0,VLOOKUP(AB110,FAC_TOTALS_APTA!$A$4:$BO$120,$L118,FALSE))</f>
        <v>0</v>
      </c>
      <c r="AC118" s="45">
        <f t="shared" si="34"/>
        <v>-23694517.62702908</v>
      </c>
      <c r="AD118" s="46">
        <f>AC118/G129</f>
        <v>-1.9813176738910816E-2</v>
      </c>
    </row>
    <row r="119" spans="2:30" ht="15" x14ac:dyDescent="0.2">
      <c r="B119" s="37" t="s">
        <v>120</v>
      </c>
      <c r="C119" s="40"/>
      <c r="D119" s="12" t="s">
        <v>73</v>
      </c>
      <c r="E119" s="85">
        <v>-7.7999999999999996E-3</v>
      </c>
      <c r="F119" s="12">
        <f>MATCH($D119,FAC_TOTALS_APTA!$A$2:$BO$2,)</f>
        <v>18</v>
      </c>
      <c r="G119" s="47">
        <f>VLOOKUP(G110,FAC_TOTALS_APTA!$A$4:$BO$120,$F119,FALSE)</f>
        <v>4.0999999999999996</v>
      </c>
      <c r="H119" s="47">
        <f>VLOOKUP(H110,FAC_TOTALS_APTA!$A$4:$BO$120,$F119,FALSE)</f>
        <v>4.5999999999999996</v>
      </c>
      <c r="I119" s="43">
        <f t="shared" si="31"/>
        <v>0.12195121951219523</v>
      </c>
      <c r="J119" s="44" t="str">
        <f t="shared" si="32"/>
        <v/>
      </c>
      <c r="K119" s="44" t="str">
        <f t="shared" si="33"/>
        <v>JTW_HOME_PCT_FAC</v>
      </c>
      <c r="L119" s="12">
        <f>MATCH($K119,FAC_TOTALS_APTA!$A$2:$BM$2,)</f>
        <v>39</v>
      </c>
      <c r="M119" s="41">
        <f>IF(M110=0,0,VLOOKUP(M110,FAC_TOTALS_APTA!$A$4:$BO$120,$L119,FALSE))</f>
        <v>-1629435.85028641</v>
      </c>
      <c r="N119" s="41">
        <f>IF(N110=0,0,VLOOKUP(N110,FAC_TOTALS_APTA!$A$4:$BO$120,$L119,FALSE))</f>
        <v>0</v>
      </c>
      <c r="O119" s="41">
        <f>IF(O110=0,0,VLOOKUP(O110,FAC_TOTALS_APTA!$A$4:$BO$120,$L119,FALSE))</f>
        <v>1652162.1667812101</v>
      </c>
      <c r="P119" s="41">
        <f>IF(P110=0,0,VLOOKUP(P110,FAC_TOTALS_APTA!$A$4:$BO$120,$L119,FALSE))</f>
        <v>-6408159.2044375902</v>
      </c>
      <c r="Q119" s="41">
        <f>IF(Q110=0,0,VLOOKUP(Q110,FAC_TOTALS_APTA!$A$4:$BO$120,$L119,FALSE))</f>
        <v>0</v>
      </c>
      <c r="R119" s="41">
        <f>IF(R110=0,0,VLOOKUP(R110,FAC_TOTALS_APTA!$A$4:$BO$120,$L119,FALSE))</f>
        <v>-1522134.3359141899</v>
      </c>
      <c r="S119" s="41">
        <f>IF(S110=0,0,VLOOKUP(S110,FAC_TOTALS_APTA!$A$4:$BO$120,$L119,FALSE))</f>
        <v>0</v>
      </c>
      <c r="T119" s="41">
        <f>IF(T110=0,0,VLOOKUP(T110,FAC_TOTALS_APTA!$A$4:$BO$120,$L119,FALSE))</f>
        <v>0</v>
      </c>
      <c r="U119" s="41">
        <f>IF(U110=0,0,VLOOKUP(U110,FAC_TOTALS_APTA!$A$4:$BO$120,$L119,FALSE))</f>
        <v>0</v>
      </c>
      <c r="V119" s="41">
        <f>IF(V110=0,0,VLOOKUP(V110,FAC_TOTALS_APTA!$A$4:$BO$120,$L119,FALSE))</f>
        <v>0</v>
      </c>
      <c r="W119" s="41">
        <f>IF(W110=0,0,VLOOKUP(W110,FAC_TOTALS_APTA!$A$4:$BO$120,$L119,FALSE))</f>
        <v>0</v>
      </c>
      <c r="X119" s="41">
        <f>IF(X110=0,0,VLOOKUP(X110,FAC_TOTALS_APTA!$A$4:$BO$120,$L119,FALSE))</f>
        <v>0</v>
      </c>
      <c r="Y119" s="41">
        <f>IF(Y110=0,0,VLOOKUP(Y110,FAC_TOTALS_APTA!$A$4:$BO$120,$L119,FALSE))</f>
        <v>0</v>
      </c>
      <c r="Z119" s="41">
        <f>IF(Z110=0,0,VLOOKUP(Z110,FAC_TOTALS_APTA!$A$4:$BO$120,$L119,FALSE))</f>
        <v>0</v>
      </c>
      <c r="AA119" s="41">
        <f>IF(AA110=0,0,VLOOKUP(AA110,FAC_TOTALS_APTA!$A$4:$BO$120,$L119,FALSE))</f>
        <v>0</v>
      </c>
      <c r="AB119" s="41">
        <f>IF(AB110=0,0,VLOOKUP(AB110,FAC_TOTALS_APTA!$A$4:$BO$120,$L119,FALSE))</f>
        <v>0</v>
      </c>
      <c r="AC119" s="45">
        <f t="shared" si="34"/>
        <v>-7907567.22385698</v>
      </c>
      <c r="AD119" s="46">
        <f>AC119/G129</f>
        <v>-6.612248008052872E-3</v>
      </c>
    </row>
    <row r="120" spans="2:30" ht="15" x14ac:dyDescent="0.2">
      <c r="B120" s="37" t="s">
        <v>121</v>
      </c>
      <c r="C120" s="40"/>
      <c r="D120" s="12" t="s">
        <v>74</v>
      </c>
      <c r="E120" s="85">
        <v>-2.3E-2</v>
      </c>
      <c r="F120" s="12">
        <f>MATCH($D120,FAC_TOTALS_APTA!$A$2:$BO$2,)</f>
        <v>19</v>
      </c>
      <c r="G120" s="47">
        <f>VLOOKUP(G110,FAC_TOTALS_APTA!$A$4:$BO$120,$F120,FALSE)</f>
        <v>1</v>
      </c>
      <c r="H120" s="47">
        <f>VLOOKUP(H110,FAC_TOTALS_APTA!$A$4:$BO$120,$F120,FALSE)</f>
        <v>7</v>
      </c>
      <c r="I120" s="43">
        <f t="shared" si="31"/>
        <v>6</v>
      </c>
      <c r="J120" s="44" t="str">
        <f t="shared" si="32"/>
        <v/>
      </c>
      <c r="K120" s="44" t="str">
        <f t="shared" si="33"/>
        <v>YEARS_SINCE_TNC_BUS_FAC</v>
      </c>
      <c r="L120" s="12">
        <f>MATCH($K120,FAC_TOTALS_APTA!$A$2:$BM$2,)</f>
        <v>41</v>
      </c>
      <c r="M120" s="41">
        <f>IF(M110=0,0,VLOOKUP(M110,FAC_TOTALS_APTA!$A$4:$BO$120,$L120,FALSE))</f>
        <v>-19920398.4395754</v>
      </c>
      <c r="N120" s="41">
        <f>IF(N110=0,0,VLOOKUP(N110,FAC_TOTALS_APTA!$A$4:$BO$120,$L120,FALSE))</f>
        <v>-20292881.326083701</v>
      </c>
      <c r="O120" s="41">
        <f>IF(O110=0,0,VLOOKUP(O110,FAC_TOTALS_APTA!$A$4:$BO$120,$L120,FALSE))</f>
        <v>-20170293.5703067</v>
      </c>
      <c r="P120" s="41">
        <f>IF(P110=0,0,VLOOKUP(P110,FAC_TOTALS_APTA!$A$4:$BO$120,$L120,FALSE))</f>
        <v>-19626160.475305598</v>
      </c>
      <c r="Q120" s="41">
        <f>IF(Q110=0,0,VLOOKUP(Q110,FAC_TOTALS_APTA!$A$4:$BO$120,$L120,FALSE))</f>
        <v>-19653403.876877401</v>
      </c>
      <c r="R120" s="41">
        <f>IF(R110=0,0,VLOOKUP(R110,FAC_TOTALS_APTA!$A$4:$BO$120,$L120,FALSE))</f>
        <v>-18608601.525885198</v>
      </c>
      <c r="S120" s="41">
        <f>IF(S110=0,0,VLOOKUP(S110,FAC_TOTALS_APTA!$A$4:$BO$120,$L120,FALSE))</f>
        <v>0</v>
      </c>
      <c r="T120" s="41">
        <f>IF(T110=0,0,VLOOKUP(T110,FAC_TOTALS_APTA!$A$4:$BO$120,$L120,FALSE))</f>
        <v>0</v>
      </c>
      <c r="U120" s="41">
        <f>IF(U110=0,0,VLOOKUP(U110,FAC_TOTALS_APTA!$A$4:$BO$120,$L120,FALSE))</f>
        <v>0</v>
      </c>
      <c r="V120" s="41">
        <f>IF(V110=0,0,VLOOKUP(V110,FAC_TOTALS_APTA!$A$4:$BO$120,$L120,FALSE))</f>
        <v>0</v>
      </c>
      <c r="W120" s="41">
        <f>IF(W110=0,0,VLOOKUP(W110,FAC_TOTALS_APTA!$A$4:$BO$120,$L120,FALSE))</f>
        <v>0</v>
      </c>
      <c r="X120" s="41">
        <f>IF(X110=0,0,VLOOKUP(X110,FAC_TOTALS_APTA!$A$4:$BO$120,$L120,FALSE))</f>
        <v>0</v>
      </c>
      <c r="Y120" s="41">
        <f>IF(Y110=0,0,VLOOKUP(Y110,FAC_TOTALS_APTA!$A$4:$BO$120,$L120,FALSE))</f>
        <v>0</v>
      </c>
      <c r="Z120" s="41">
        <f>IF(Z110=0,0,VLOOKUP(Z110,FAC_TOTALS_APTA!$A$4:$BO$120,$L120,FALSE))</f>
        <v>0</v>
      </c>
      <c r="AA120" s="41">
        <f>IF(AA110=0,0,VLOOKUP(AA110,FAC_TOTALS_APTA!$A$4:$BO$120,$L120,FALSE))</f>
        <v>0</v>
      </c>
      <c r="AB120" s="41">
        <f>IF(AB110=0,0,VLOOKUP(AB110,FAC_TOTALS_APTA!$A$4:$BO$120,$L120,FALSE))</f>
        <v>0</v>
      </c>
      <c r="AC120" s="45">
        <f t="shared" si="34"/>
        <v>-118271739.21403399</v>
      </c>
      <c r="AD120" s="46">
        <f>AC120/G129</f>
        <v>-9.8897935343191135E-2</v>
      </c>
    </row>
    <row r="121" spans="2:30" ht="15.75" hidden="1" customHeight="1" x14ac:dyDescent="0.2">
      <c r="B121" s="37" t="s">
        <v>121</v>
      </c>
      <c r="C121" s="40"/>
      <c r="D121" s="12" t="s">
        <v>75</v>
      </c>
      <c r="E121" s="85">
        <v>-5.0000000000000001E-3</v>
      </c>
      <c r="F121" s="12">
        <f>MATCH($D121,FAC_TOTALS_APTA!$A$2:$BO$2,)</f>
        <v>20</v>
      </c>
      <c r="G121" s="47">
        <f>VLOOKUP(G110,FAC_TOTALS_APTA!$A$4:$BO$120,$F121,FALSE)</f>
        <v>0</v>
      </c>
      <c r="H121" s="47">
        <f>VLOOKUP(H110,FAC_TOTALS_APTA!$A$4:$BO$120,$F121,FALSE)</f>
        <v>0</v>
      </c>
      <c r="I121" s="43" t="str">
        <f t="shared" si="31"/>
        <v>-</v>
      </c>
      <c r="J121" s="44" t="str">
        <f t="shared" si="32"/>
        <v/>
      </c>
      <c r="K121" s="44" t="str">
        <f t="shared" si="33"/>
        <v>YEARS_SINCE_TNC_RAIL_FAC</v>
      </c>
      <c r="L121" s="12">
        <f>MATCH($K121,FAC_TOTALS_APTA!$A$2:$BM$2,)</f>
        <v>43</v>
      </c>
      <c r="M121" s="41">
        <f>IF(M110=0,0,VLOOKUP(M110,FAC_TOTALS_APTA!$A$4:$BO$120,$L121,FALSE))</f>
        <v>0</v>
      </c>
      <c r="N121" s="41">
        <f>IF(N110=0,0,VLOOKUP(N110,FAC_TOTALS_APTA!$A$4:$BO$120,$L121,FALSE))</f>
        <v>0</v>
      </c>
      <c r="O121" s="41">
        <f>IF(O110=0,0,VLOOKUP(O110,FAC_TOTALS_APTA!$A$4:$BO$120,$L121,FALSE))</f>
        <v>0</v>
      </c>
      <c r="P121" s="41">
        <f>IF(P110=0,0,VLOOKUP(P110,FAC_TOTALS_APTA!$A$4:$BO$120,$L121,FALSE))</f>
        <v>0</v>
      </c>
      <c r="Q121" s="41">
        <f>IF(Q110=0,0,VLOOKUP(Q110,FAC_TOTALS_APTA!$A$4:$BO$120,$L121,FALSE))</f>
        <v>0</v>
      </c>
      <c r="R121" s="41">
        <f>IF(R110=0,0,VLOOKUP(R110,FAC_TOTALS_APTA!$A$4:$BO$120,$L121,FALSE))</f>
        <v>0</v>
      </c>
      <c r="S121" s="41">
        <f>IF(S110=0,0,VLOOKUP(S110,FAC_TOTALS_APTA!$A$4:$BO$120,$L121,FALSE))</f>
        <v>0</v>
      </c>
      <c r="T121" s="41">
        <f>IF(T110=0,0,VLOOKUP(T110,FAC_TOTALS_APTA!$A$4:$BO$120,$L121,FALSE))</f>
        <v>0</v>
      </c>
      <c r="U121" s="41">
        <f>IF(U110=0,0,VLOOKUP(U110,FAC_TOTALS_APTA!$A$4:$BO$120,$L121,FALSE))</f>
        <v>0</v>
      </c>
      <c r="V121" s="41">
        <f>IF(V110=0,0,VLOOKUP(V110,FAC_TOTALS_APTA!$A$4:$BO$120,$L121,FALSE))</f>
        <v>0</v>
      </c>
      <c r="W121" s="41">
        <f>IF(W110=0,0,VLOOKUP(W110,FAC_TOTALS_APTA!$A$4:$BO$120,$L121,FALSE))</f>
        <v>0</v>
      </c>
      <c r="X121" s="41">
        <f>IF(X110=0,0,VLOOKUP(X110,FAC_TOTALS_APTA!$A$4:$BO$120,$L121,FALSE))</f>
        <v>0</v>
      </c>
      <c r="Y121" s="41">
        <f>IF(Y110=0,0,VLOOKUP(Y110,FAC_TOTALS_APTA!$A$4:$BO$120,$L121,FALSE))</f>
        <v>0</v>
      </c>
      <c r="Z121" s="41">
        <f>IF(Z110=0,0,VLOOKUP(Z110,FAC_TOTALS_APTA!$A$4:$BO$120,$L121,FALSE))</f>
        <v>0</v>
      </c>
      <c r="AA121" s="41">
        <f>IF(AA110=0,0,VLOOKUP(AA110,FAC_TOTALS_APTA!$A$4:$BO$120,$L121,FALSE))</f>
        <v>0</v>
      </c>
      <c r="AB121" s="41">
        <f>IF(AB110=0,0,VLOOKUP(AB110,FAC_TOTALS_APTA!$A$4:$BO$120,$L121,FALSE))</f>
        <v>0</v>
      </c>
      <c r="AC121" s="45">
        <f t="shared" si="34"/>
        <v>0</v>
      </c>
      <c r="AD121" s="46">
        <f>AC121/G129</f>
        <v>0</v>
      </c>
    </row>
    <row r="122" spans="2:30" ht="15" x14ac:dyDescent="0.2">
      <c r="B122" s="37" t="s">
        <v>122</v>
      </c>
      <c r="C122" s="40"/>
      <c r="D122" s="12" t="s">
        <v>76</v>
      </c>
      <c r="E122" s="85">
        <v>7.6E-3</v>
      </c>
      <c r="F122" s="12" t="e">
        <f>MATCH($D122,FAC_TOTALS_APTA!$A$2:$BO$2,)</f>
        <v>#N/A</v>
      </c>
      <c r="G122" s="47" t="e">
        <f>VLOOKUP(G110,FAC_TOTALS_APTA!$A$4:$BO$120,$F122,FALSE)</f>
        <v>#REF!</v>
      </c>
      <c r="H122" s="47" t="e">
        <f>VLOOKUP(H110,FAC_TOTALS_APTA!$A$4:$BO$120,$F122,FALSE)</f>
        <v>#REF!</v>
      </c>
      <c r="I122" s="43" t="str">
        <f t="shared" si="31"/>
        <v>-</v>
      </c>
      <c r="J122" s="44" t="str">
        <f t="shared" si="32"/>
        <v/>
      </c>
      <c r="K122" s="44" t="str">
        <f t="shared" si="33"/>
        <v>BIKE_SHARE_BUS_FAC</v>
      </c>
      <c r="L122" s="12" t="e">
        <f>MATCH($K122,FAC_TOTALS_APTA!$A$2:$BM$2,)</f>
        <v>#N/A</v>
      </c>
      <c r="M122" s="41" t="e">
        <f>IF(M110=0,0,VLOOKUP(M110,FAC_TOTALS_APTA!$A$4:$BO$120,$L122,FALSE))</f>
        <v>#REF!</v>
      </c>
      <c r="N122" s="41" t="e">
        <f>IF(N110=0,0,VLOOKUP(N110,FAC_TOTALS_APTA!$A$4:$BO$120,$L122,FALSE))</f>
        <v>#REF!</v>
      </c>
      <c r="O122" s="41" t="e">
        <f>IF(O110=0,0,VLOOKUP(O110,FAC_TOTALS_APTA!$A$4:$BO$120,$L122,FALSE))</f>
        <v>#REF!</v>
      </c>
      <c r="P122" s="41" t="e">
        <f>IF(P110=0,0,VLOOKUP(P110,FAC_TOTALS_APTA!$A$4:$BO$120,$L122,FALSE))</f>
        <v>#REF!</v>
      </c>
      <c r="Q122" s="41" t="e">
        <f>IF(Q110=0,0,VLOOKUP(Q110,FAC_TOTALS_APTA!$A$4:$BO$120,$L122,FALSE))</f>
        <v>#REF!</v>
      </c>
      <c r="R122" s="41" t="e">
        <f>IF(R110=0,0,VLOOKUP(R110,FAC_TOTALS_APTA!$A$4:$BO$120,$L122,FALSE))</f>
        <v>#REF!</v>
      </c>
      <c r="S122" s="41">
        <f>IF(S110=0,0,VLOOKUP(S110,FAC_TOTALS_APTA!$A$4:$BO$120,$L122,FALSE))</f>
        <v>0</v>
      </c>
      <c r="T122" s="41">
        <f>IF(T110=0,0,VLOOKUP(T110,FAC_TOTALS_APTA!$A$4:$BO$120,$L122,FALSE))</f>
        <v>0</v>
      </c>
      <c r="U122" s="41">
        <f>IF(U110=0,0,VLOOKUP(U110,FAC_TOTALS_APTA!$A$4:$BO$120,$L122,FALSE))</f>
        <v>0</v>
      </c>
      <c r="V122" s="41">
        <f>IF(V110=0,0,VLOOKUP(V110,FAC_TOTALS_APTA!$A$4:$BO$120,$L122,FALSE))</f>
        <v>0</v>
      </c>
      <c r="W122" s="41">
        <f>IF(W110=0,0,VLOOKUP(W110,FAC_TOTALS_APTA!$A$4:$BO$120,$L122,FALSE))</f>
        <v>0</v>
      </c>
      <c r="X122" s="41">
        <f>IF(X110=0,0,VLOOKUP(X110,FAC_TOTALS_APTA!$A$4:$BO$120,$L122,FALSE))</f>
        <v>0</v>
      </c>
      <c r="Y122" s="41">
        <f>IF(Y110=0,0,VLOOKUP(Y110,FAC_TOTALS_APTA!$A$4:$BO$120,$L122,FALSE))</f>
        <v>0</v>
      </c>
      <c r="Z122" s="41">
        <f>IF(Z110=0,0,VLOOKUP(Z110,FAC_TOTALS_APTA!$A$4:$BO$120,$L122,FALSE))</f>
        <v>0</v>
      </c>
      <c r="AA122" s="41">
        <f>IF(AA110=0,0,VLOOKUP(AA110,FAC_TOTALS_APTA!$A$4:$BO$120,$L122,FALSE))</f>
        <v>0</v>
      </c>
      <c r="AB122" s="41">
        <f>IF(AB110=0,0,VLOOKUP(AB110,FAC_TOTALS_APTA!$A$4:$BO$120,$L122,FALSE))</f>
        <v>0</v>
      </c>
      <c r="AC122" s="45" t="e">
        <f t="shared" si="34"/>
        <v>#REF!</v>
      </c>
      <c r="AD122" s="46" t="e">
        <f>AC122/G129</f>
        <v>#REF!</v>
      </c>
    </row>
    <row r="123" spans="2:30" ht="15" x14ac:dyDescent="0.2">
      <c r="B123" s="16" t="s">
        <v>123</v>
      </c>
      <c r="C123" s="39"/>
      <c r="D123" s="13" t="s">
        <v>97</v>
      </c>
      <c r="E123" s="86">
        <v>-8.7099999999999997E-2</v>
      </c>
      <c r="F123" s="13" t="e">
        <f>MATCH($D123,FAC_TOTALS_APTA!$A$2:$BO$2,)</f>
        <v>#N/A</v>
      </c>
      <c r="G123" s="50" t="e">
        <f>VLOOKUP(G110,FAC_TOTALS_APTA!$A$4:$BO$120,$F123,FALSE)</f>
        <v>#REF!</v>
      </c>
      <c r="H123" s="50" t="e">
        <f>VLOOKUP(H110,FAC_TOTALS_APTA!$A$4:$BO$120,$F123,FALSE)</f>
        <v>#REF!</v>
      </c>
      <c r="I123" s="51" t="str">
        <f t="shared" si="31"/>
        <v>-</v>
      </c>
      <c r="J123" s="52" t="str">
        <f t="shared" si="32"/>
        <v/>
      </c>
      <c r="K123" s="52" t="str">
        <f t="shared" si="33"/>
        <v>scooter_flag_bus_FAC</v>
      </c>
      <c r="L123" s="13" t="e">
        <f>MATCH($K123,FAC_TOTALS_APTA!$A$2:$BM$2,)</f>
        <v>#N/A</v>
      </c>
      <c r="M123" s="53" t="e">
        <f>IF(M110=0,0,VLOOKUP(M110,FAC_TOTALS_APTA!$A$4:$BO$120,$L123,FALSE))</f>
        <v>#REF!</v>
      </c>
      <c r="N123" s="53" t="e">
        <f>IF(N110=0,0,VLOOKUP(N110,FAC_TOTALS_APTA!$A$4:$BO$120,$L123,FALSE))</f>
        <v>#REF!</v>
      </c>
      <c r="O123" s="53" t="e">
        <f>IF(O110=0,0,VLOOKUP(O110,FAC_TOTALS_APTA!$A$4:$BO$120,$L123,FALSE))</f>
        <v>#REF!</v>
      </c>
      <c r="P123" s="53" t="e">
        <f>IF(P110=0,0,VLOOKUP(P110,FAC_TOTALS_APTA!$A$4:$BO$120,$L123,FALSE))</f>
        <v>#REF!</v>
      </c>
      <c r="Q123" s="53" t="e">
        <f>IF(Q110=0,0,VLOOKUP(Q110,FAC_TOTALS_APTA!$A$4:$BO$120,$L123,FALSE))</f>
        <v>#REF!</v>
      </c>
      <c r="R123" s="53" t="e">
        <f>IF(R110=0,0,VLOOKUP(R110,FAC_TOTALS_APTA!$A$4:$BO$120,$L123,FALSE))</f>
        <v>#REF!</v>
      </c>
      <c r="S123" s="53">
        <f>IF(S110=0,0,VLOOKUP(S110,FAC_TOTALS_APTA!$A$4:$BO$120,$L123,FALSE))</f>
        <v>0</v>
      </c>
      <c r="T123" s="53">
        <f>IF(T110=0,0,VLOOKUP(T110,FAC_TOTALS_APTA!$A$4:$BO$120,$L123,FALSE))</f>
        <v>0</v>
      </c>
      <c r="U123" s="53">
        <f>IF(U110=0,0,VLOOKUP(U110,FAC_TOTALS_APTA!$A$4:$BO$120,$L123,FALSE))</f>
        <v>0</v>
      </c>
      <c r="V123" s="53">
        <f>IF(V110=0,0,VLOOKUP(V110,FAC_TOTALS_APTA!$A$4:$BO$120,$L123,FALSE))</f>
        <v>0</v>
      </c>
      <c r="W123" s="53">
        <f>IF(W110=0,0,VLOOKUP(W110,FAC_TOTALS_APTA!$A$4:$BO$120,$L123,FALSE))</f>
        <v>0</v>
      </c>
      <c r="X123" s="53">
        <f>IF(X110=0,0,VLOOKUP(X110,FAC_TOTALS_APTA!$A$4:$BO$120,$L123,FALSE))</f>
        <v>0</v>
      </c>
      <c r="Y123" s="53">
        <f>IF(Y110=0,0,VLOOKUP(Y110,FAC_TOTALS_APTA!$A$4:$BO$120,$L123,FALSE))</f>
        <v>0</v>
      </c>
      <c r="Z123" s="53">
        <f>IF(Z110=0,0,VLOOKUP(Z110,FAC_TOTALS_APTA!$A$4:$BO$120,$L123,FALSE))</f>
        <v>0</v>
      </c>
      <c r="AA123" s="53">
        <f>IF(AA110=0,0,VLOOKUP(AA110,FAC_TOTALS_APTA!$A$4:$BO$120,$L123,FALSE))</f>
        <v>0</v>
      </c>
      <c r="AB123" s="53">
        <f>IF(AB110=0,0,VLOOKUP(AB110,FAC_TOTALS_APTA!$A$4:$BO$120,$L123,FALSE))</f>
        <v>0</v>
      </c>
      <c r="AC123" s="54" t="e">
        <f t="shared" si="34"/>
        <v>#REF!</v>
      </c>
      <c r="AD123" s="55" t="e">
        <f>AC123/G129</f>
        <v>#REF!</v>
      </c>
    </row>
    <row r="124" spans="2:30" ht="15.75" hidden="1" customHeight="1" x14ac:dyDescent="0.2">
      <c r="B124" s="37" t="s">
        <v>122</v>
      </c>
      <c r="C124" s="40"/>
      <c r="D124" s="12" t="s">
        <v>77</v>
      </c>
      <c r="E124" s="42">
        <v>1.72E-2</v>
      </c>
      <c r="F124" s="12">
        <f>MATCH($D124,FAC_TOTALS_APTA!$A$2:$BO$2,)</f>
        <v>23</v>
      </c>
      <c r="G124" s="41">
        <f>VLOOKUP(G110,FAC_TOTALS_APTA!$A$4:$BO$120,$F124,FALSE)</f>
        <v>0</v>
      </c>
      <c r="H124" s="41">
        <f>VLOOKUP(H110,FAC_TOTALS_APTA!$A$4:$BO$120,$F124,FALSE)</f>
        <v>0</v>
      </c>
      <c r="I124" s="43" t="e">
        <f t="shared" ref="I124" si="35">H124/G124-1</f>
        <v>#DIV/0!</v>
      </c>
      <c r="J124" s="44" t="str">
        <f t="shared" si="32"/>
        <v/>
      </c>
      <c r="K124" s="44" t="str">
        <f t="shared" si="33"/>
        <v>BIKE_SHARE_RAIL_FAC</v>
      </c>
      <c r="L124" s="12">
        <f>MATCH($K124,FAC_TOTALS_APTA!$A$2:$BM$2,)</f>
        <v>49</v>
      </c>
      <c r="M124" s="41">
        <f>IF(M110=0,0,VLOOKUP(M110,FAC_TOTALS_APTA!$A$4:$BO$120,$L124,FALSE))</f>
        <v>0</v>
      </c>
      <c r="N124" s="41">
        <f>IF(N110=0,0,VLOOKUP(N110,FAC_TOTALS_APTA!$A$4:$BO$120,$L124,FALSE))</f>
        <v>0</v>
      </c>
      <c r="O124" s="41">
        <f>IF(O110=0,0,VLOOKUP(O110,FAC_TOTALS_APTA!$A$4:$BO$120,$L124,FALSE))</f>
        <v>0</v>
      </c>
      <c r="P124" s="41">
        <f>IF(P110=0,0,VLOOKUP(P110,FAC_TOTALS_APTA!$A$4:$BO$120,$L124,FALSE))</f>
        <v>0</v>
      </c>
      <c r="Q124" s="41">
        <f>IF(Q110=0,0,VLOOKUP(Q110,FAC_TOTALS_APTA!$A$4:$BO$120,$L124,FALSE))</f>
        <v>0</v>
      </c>
      <c r="R124" s="41">
        <f>IF(R110=0,0,VLOOKUP(R110,FAC_TOTALS_APTA!$A$4:$BO$120,$L124,FALSE))</f>
        <v>0</v>
      </c>
      <c r="S124" s="41">
        <f>IF(S110=0,0,VLOOKUP(S110,FAC_TOTALS_APTA!$A$4:$BO$120,$L124,FALSE))</f>
        <v>0</v>
      </c>
      <c r="T124" s="41">
        <f>IF(T110=0,0,VLOOKUP(T110,FAC_TOTALS_APTA!$A$4:$BO$120,$L124,FALSE))</f>
        <v>0</v>
      </c>
      <c r="U124" s="41">
        <f>IF(U110=0,0,VLOOKUP(U110,FAC_TOTALS_APTA!$A$4:$BO$120,$L124,FALSE))</f>
        <v>0</v>
      </c>
      <c r="V124" s="41">
        <f>IF(V110=0,0,VLOOKUP(V110,FAC_TOTALS_APTA!$A$4:$BO$120,$L124,FALSE))</f>
        <v>0</v>
      </c>
      <c r="W124" s="41">
        <f>IF(W110=0,0,VLOOKUP(W110,FAC_TOTALS_APTA!$A$4:$BO$120,$L124,FALSE))</f>
        <v>0</v>
      </c>
      <c r="X124" s="41">
        <f>IF(X110=0,0,VLOOKUP(X110,FAC_TOTALS_APTA!$A$4:$BO$120,$L124,FALSE))</f>
        <v>0</v>
      </c>
      <c r="Y124" s="41">
        <f>IF(Y110=0,0,VLOOKUP(Y110,FAC_TOTALS_APTA!$A$4:$BO$120,$L124,FALSE))</f>
        <v>0</v>
      </c>
      <c r="Z124" s="41">
        <f>IF(Z110=0,0,VLOOKUP(Z110,FAC_TOTALS_APTA!$A$4:$BO$120,$L124,FALSE))</f>
        <v>0</v>
      </c>
      <c r="AA124" s="41">
        <f>IF(AA110=0,0,VLOOKUP(AA110,FAC_TOTALS_APTA!$A$4:$BO$120,$L124,FALSE))</f>
        <v>0</v>
      </c>
      <c r="AB124" s="41">
        <f>IF(AB110=0,0,VLOOKUP(AB110,FAC_TOTALS_APTA!$A$4:$BO$120,$L124,FALSE))</f>
        <v>0</v>
      </c>
      <c r="AC124" s="45">
        <f t="shared" si="34"/>
        <v>0</v>
      </c>
      <c r="AD124" s="46">
        <f>AC124/G129</f>
        <v>0</v>
      </c>
    </row>
    <row r="125" spans="2:30" ht="15.75" hidden="1" customHeight="1" x14ac:dyDescent="0.2">
      <c r="B125" s="16" t="s">
        <v>123</v>
      </c>
      <c r="C125" s="39"/>
      <c r="D125" s="13" t="s">
        <v>78</v>
      </c>
      <c r="E125" s="49">
        <v>-8.5999999999999993E-2</v>
      </c>
      <c r="F125" s="13">
        <f>MATCH($D125,FAC_TOTALS_APTA!$A$2:$BO$2,)</f>
        <v>24</v>
      </c>
      <c r="G125" s="53">
        <f>VLOOKUP(G110,FAC_TOTALS_APTA!$A$4:$BO$120,$F125,FALSE)</f>
        <v>0</v>
      </c>
      <c r="H125" s="53">
        <f>VLOOKUP(H110,FAC_TOTALS_APTA!$A$4:$BO$120,$F125,FALSE)</f>
        <v>0</v>
      </c>
      <c r="I125" s="51" t="e">
        <f>H125/G125-1</f>
        <v>#DIV/0!</v>
      </c>
      <c r="J125" s="52" t="str">
        <f>IF(C125="Log","_log","")</f>
        <v/>
      </c>
      <c r="K125" s="52" t="str">
        <f>CONCATENATE(D125,J125,"_FAC")</f>
        <v>scooter_flag_RAIL_FAC</v>
      </c>
      <c r="L125" s="13">
        <f>MATCH($K125,FAC_TOTALS_APTA!$A$2:$BM$2,)</f>
        <v>51</v>
      </c>
      <c r="M125" s="53">
        <f>IF(M110=0,0,VLOOKUP(M110,FAC_TOTALS_APTA!$A$4:$BO$120,$L125,FALSE))</f>
        <v>0</v>
      </c>
      <c r="N125" s="53">
        <f>IF(N110=0,0,VLOOKUP(N110,FAC_TOTALS_APTA!$A$4:$BO$120,$L125,FALSE))</f>
        <v>0</v>
      </c>
      <c r="O125" s="53">
        <f>IF(O110=0,0,VLOOKUP(O110,FAC_TOTALS_APTA!$A$4:$BO$120,$L125,FALSE))</f>
        <v>0</v>
      </c>
      <c r="P125" s="53">
        <f>IF(P110=0,0,VLOOKUP(P110,FAC_TOTALS_APTA!$A$4:$BO$120,$L125,FALSE))</f>
        <v>0</v>
      </c>
      <c r="Q125" s="53">
        <f>IF(Q110=0,0,VLOOKUP(Q110,FAC_TOTALS_APTA!$A$4:$BO$120,$L125,FALSE))</f>
        <v>0</v>
      </c>
      <c r="R125" s="53">
        <f>IF(R110=0,0,VLOOKUP(R110,FAC_TOTALS_APTA!$A$4:$BO$120,$L125,FALSE))</f>
        <v>0</v>
      </c>
      <c r="S125" s="53">
        <f>IF(S110=0,0,VLOOKUP(S110,FAC_TOTALS_APTA!$A$4:$BO$120,$L125,FALSE))</f>
        <v>0</v>
      </c>
      <c r="T125" s="53">
        <f>IF(T110=0,0,VLOOKUP(T110,FAC_TOTALS_APTA!$A$4:$BO$120,$L125,FALSE))</f>
        <v>0</v>
      </c>
      <c r="U125" s="53">
        <f>IF(U110=0,0,VLOOKUP(U110,FAC_TOTALS_APTA!$A$4:$BO$120,$L125,FALSE))</f>
        <v>0</v>
      </c>
      <c r="V125" s="53">
        <f>IF(V110=0,0,VLOOKUP(V110,FAC_TOTALS_APTA!$A$4:$BO$120,$L125,FALSE))</f>
        <v>0</v>
      </c>
      <c r="W125" s="53">
        <f>IF(W110=0,0,VLOOKUP(W110,FAC_TOTALS_APTA!$A$4:$BO$120,$L125,FALSE))</f>
        <v>0</v>
      </c>
      <c r="X125" s="53">
        <f>IF(X110=0,0,VLOOKUP(X110,FAC_TOTALS_APTA!$A$4:$BO$120,$L125,FALSE))</f>
        <v>0</v>
      </c>
      <c r="Y125" s="53">
        <f>IF(Y110=0,0,VLOOKUP(Y110,FAC_TOTALS_APTA!$A$4:$BO$120,$L125,FALSE))</f>
        <v>0</v>
      </c>
      <c r="Z125" s="53">
        <f>IF(Z110=0,0,VLOOKUP(Z110,FAC_TOTALS_APTA!$A$4:$BO$120,$L125,FALSE))</f>
        <v>0</v>
      </c>
      <c r="AA125" s="53">
        <f>IF(AA110=0,0,VLOOKUP(AA110,FAC_TOTALS_APTA!$A$4:$BO$120,$L125,FALSE))</f>
        <v>0</v>
      </c>
      <c r="AB125" s="53">
        <f>IF(AB110=0,0,VLOOKUP(AB110,FAC_TOTALS_APTA!$A$4:$BO$120,$L125,FALSE))</f>
        <v>0</v>
      </c>
      <c r="AC125" s="54">
        <f>SUM(M125:AB125)</f>
        <v>0</v>
      </c>
      <c r="AD125" s="55">
        <f>AC125/G129</f>
        <v>0</v>
      </c>
    </row>
    <row r="126" spans="2:30" ht="15" x14ac:dyDescent="0.2">
      <c r="B126" s="56" t="s">
        <v>131</v>
      </c>
      <c r="C126" s="57"/>
      <c r="D126" s="56" t="s">
        <v>118</v>
      </c>
      <c r="E126" s="58"/>
      <c r="F126" s="59"/>
      <c r="G126" s="60"/>
      <c r="H126" s="60"/>
      <c r="I126" s="61"/>
      <c r="J126" s="62"/>
      <c r="K126" s="62" t="str">
        <f t="shared" ref="K126" si="36">CONCATENATE(D126,J126,"_FAC")</f>
        <v>New_Reporter_FAC</v>
      </c>
      <c r="L126" s="59">
        <f>MATCH($K126,FAC_TOTALS_APTA!$A$2:$BM$2,)</f>
        <v>58</v>
      </c>
      <c r="M126" s="60">
        <f>IF(M110=0,0,VLOOKUP(M110,FAC_TOTALS_APTA!$A$4:$BO$120,$L126,FALSE))</f>
        <v>0</v>
      </c>
      <c r="N126" s="60">
        <f>IF(N110=0,0,VLOOKUP(N110,FAC_TOTALS_APTA!$A$4:$BO$120,$L126,FALSE))</f>
        <v>0</v>
      </c>
      <c r="O126" s="60">
        <f>IF(O110=0,0,VLOOKUP(O110,FAC_TOTALS_APTA!$A$4:$BO$120,$L126,FALSE))</f>
        <v>0</v>
      </c>
      <c r="P126" s="60">
        <f>IF(P110=0,0,VLOOKUP(P110,FAC_TOTALS_APTA!$A$4:$BO$120,$L126,FALSE))</f>
        <v>0</v>
      </c>
      <c r="Q126" s="60">
        <f>IF(Q110=0,0,VLOOKUP(Q110,FAC_TOTALS_APTA!$A$4:$BO$120,$L126,FALSE))</f>
        <v>0</v>
      </c>
      <c r="R126" s="60">
        <f>IF(R110=0,0,VLOOKUP(R110,FAC_TOTALS_APTA!$A$4:$BO$120,$L126,FALSE))</f>
        <v>0</v>
      </c>
      <c r="S126" s="60">
        <f>IF(S110=0,0,VLOOKUP(S110,FAC_TOTALS_APTA!$A$4:$BO$120,$L126,FALSE))</f>
        <v>0</v>
      </c>
      <c r="T126" s="60">
        <f>IF(T110=0,0,VLOOKUP(T110,FAC_TOTALS_APTA!$A$4:$BO$120,$L126,FALSE))</f>
        <v>0</v>
      </c>
      <c r="U126" s="60">
        <f>IF(U110=0,0,VLOOKUP(U110,FAC_TOTALS_APTA!$A$4:$BO$120,$L126,FALSE))</f>
        <v>0</v>
      </c>
      <c r="V126" s="60">
        <f>IF(V110=0,0,VLOOKUP(V110,FAC_TOTALS_APTA!$A$4:$BO$120,$L126,FALSE))</f>
        <v>0</v>
      </c>
      <c r="W126" s="60">
        <f>IF(W110=0,0,VLOOKUP(W110,FAC_TOTALS_APTA!$A$4:$BO$120,$L126,FALSE))</f>
        <v>0</v>
      </c>
      <c r="X126" s="60">
        <f>IF(X110=0,0,VLOOKUP(X110,FAC_TOTALS_APTA!$A$4:$BO$120,$L126,FALSE))</f>
        <v>0</v>
      </c>
      <c r="Y126" s="60">
        <f>IF(Y110=0,0,VLOOKUP(Y110,FAC_TOTALS_APTA!$A$4:$BO$120,$L126,FALSE))</f>
        <v>0</v>
      </c>
      <c r="Z126" s="60">
        <f>IF(Z110=0,0,VLOOKUP(Z110,FAC_TOTALS_APTA!$A$4:$BO$120,$L126,FALSE))</f>
        <v>0</v>
      </c>
      <c r="AA126" s="60">
        <f>IF(AA110=0,0,VLOOKUP(AA110,FAC_TOTALS_APTA!$A$4:$BO$120,$L126,FALSE))</f>
        <v>0</v>
      </c>
      <c r="AB126" s="60">
        <f>IF(AB110=0,0,VLOOKUP(AB110,FAC_TOTALS_APTA!$A$4:$BO$120,$L126,FALSE))</f>
        <v>0</v>
      </c>
      <c r="AC126" s="63">
        <f t="shared" ref="AC126" si="37">SUM(M126:AB126)</f>
        <v>0</v>
      </c>
      <c r="AD126" s="64">
        <f>AC126/G129</f>
        <v>0</v>
      </c>
    </row>
    <row r="127" spans="2:30" ht="15.75" hidden="1" customHeight="1" x14ac:dyDescent="0.2">
      <c r="B127" s="37"/>
      <c r="C127" s="12"/>
      <c r="D127" s="12"/>
      <c r="E127" s="12"/>
      <c r="F127" s="12"/>
      <c r="G127" s="12"/>
      <c r="H127" s="12"/>
      <c r="I127" s="65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2:30" ht="15" x14ac:dyDescent="0.2">
      <c r="B128" s="37" t="s">
        <v>67</v>
      </c>
      <c r="C128" s="40"/>
      <c r="D128" s="12"/>
      <c r="E128" s="42"/>
      <c r="F128" s="12"/>
      <c r="G128" s="41"/>
      <c r="H128" s="41"/>
      <c r="I128" s="43"/>
      <c r="J128" s="44"/>
      <c r="K128" s="52"/>
      <c r="L128" s="1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5" t="e">
        <f>SUM(AC112:AC126)</f>
        <v>#REF!</v>
      </c>
      <c r="AD128" s="46" t="e">
        <f>AC128/G131</f>
        <v>#REF!</v>
      </c>
    </row>
    <row r="129" spans="2:30" ht="15.75" customHeight="1" x14ac:dyDescent="0.2">
      <c r="B129" s="14" t="s">
        <v>34</v>
      </c>
      <c r="C129" s="66"/>
      <c r="D129" s="15" t="s">
        <v>7</v>
      </c>
      <c r="E129" s="67"/>
      <c r="F129" s="15">
        <f>MATCH($D129,FAC_TOTALS_APTA!$A$2:$BM$2,)</f>
        <v>9</v>
      </c>
      <c r="G129" s="68">
        <f>VLOOKUP(G110,FAC_TOTALS_APTA!$A$4:$BO$120,$F129,FALSE)</f>
        <v>1195896949.75545</v>
      </c>
      <c r="H129" s="68">
        <f>VLOOKUP(H110,FAC_TOTALS_APTA!$A$4:$BM$120,$F129,FALSE)</f>
        <v>1023071199.30212</v>
      </c>
      <c r="I129" s="69">
        <f t="shared" ref="I129" si="38">H129/G129-1</f>
        <v>-0.14451558764212191</v>
      </c>
      <c r="J129" s="70"/>
      <c r="K129" s="52"/>
      <c r="L129" s="13"/>
      <c r="M129" s="71" t="e">
        <f t="shared" ref="M129:AB129" si="39">SUM(M112:M117)</f>
        <v>#REF!</v>
      </c>
      <c r="N129" s="71" t="e">
        <f t="shared" si="39"/>
        <v>#REF!</v>
      </c>
      <c r="O129" s="71" t="e">
        <f t="shared" si="39"/>
        <v>#REF!</v>
      </c>
      <c r="P129" s="71" t="e">
        <f t="shared" si="39"/>
        <v>#REF!</v>
      </c>
      <c r="Q129" s="71" t="e">
        <f t="shared" si="39"/>
        <v>#REF!</v>
      </c>
      <c r="R129" s="71" t="e">
        <f t="shared" si="39"/>
        <v>#REF!</v>
      </c>
      <c r="S129" s="71">
        <f t="shared" si="39"/>
        <v>0</v>
      </c>
      <c r="T129" s="71">
        <f t="shared" si="39"/>
        <v>0</v>
      </c>
      <c r="U129" s="71">
        <f t="shared" si="39"/>
        <v>0</v>
      </c>
      <c r="V129" s="71">
        <f t="shared" si="39"/>
        <v>0</v>
      </c>
      <c r="W129" s="71">
        <f t="shared" si="39"/>
        <v>0</v>
      </c>
      <c r="X129" s="71">
        <f t="shared" si="39"/>
        <v>0</v>
      </c>
      <c r="Y129" s="71">
        <f t="shared" si="39"/>
        <v>0</v>
      </c>
      <c r="Z129" s="71">
        <f t="shared" si="39"/>
        <v>0</v>
      </c>
      <c r="AA129" s="71">
        <f t="shared" si="39"/>
        <v>0</v>
      </c>
      <c r="AB129" s="71">
        <f t="shared" si="39"/>
        <v>0</v>
      </c>
      <c r="AC129" s="72"/>
      <c r="AD129" s="73"/>
    </row>
    <row r="130" spans="2:30" ht="15" x14ac:dyDescent="0.2">
      <c r="B130" s="16" t="s">
        <v>68</v>
      </c>
      <c r="C130" s="39"/>
      <c r="D130" s="13"/>
      <c r="E130" s="49"/>
      <c r="F130" s="13"/>
      <c r="G130" s="53"/>
      <c r="H130" s="53"/>
      <c r="I130" s="51"/>
      <c r="J130" s="52"/>
      <c r="K130" s="52"/>
      <c r="L130" s="13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54" t="e">
        <f>AC131-AC128</f>
        <v>#REF!</v>
      </c>
      <c r="AD130" s="55" t="e">
        <f>AD131-AD128</f>
        <v>#REF!</v>
      </c>
    </row>
    <row r="131" spans="2:30" ht="16" thickBot="1" x14ac:dyDescent="0.25">
      <c r="B131" s="17" t="s">
        <v>127</v>
      </c>
      <c r="C131" s="35"/>
      <c r="D131" s="35" t="s">
        <v>5</v>
      </c>
      <c r="E131" s="35"/>
      <c r="F131" s="35">
        <f>MATCH($D131,FAC_TOTALS_APTA!$A$2:$BM$2,)</f>
        <v>7</v>
      </c>
      <c r="G131" s="75">
        <f>VLOOKUP(G110,FAC_TOTALS_APTA!$A$4:$BM$120,$F131,FALSE)</f>
        <v>1177871709.99999</v>
      </c>
      <c r="H131" s="75">
        <f>VLOOKUP(H110,FAC_TOTALS_APTA!$A$4:$BM$120,$F131,FALSE)</f>
        <v>1107464473.99999</v>
      </c>
      <c r="I131" s="76">
        <f t="shared" ref="I131" si="40">H131/G131-1</f>
        <v>-5.9774961400508198E-2</v>
      </c>
      <c r="J131" s="77"/>
      <c r="K131" s="7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78">
        <f>H131-G131</f>
        <v>-70407236</v>
      </c>
      <c r="AD131" s="79">
        <f>I131</f>
        <v>-5.9774961400508198E-2</v>
      </c>
    </row>
    <row r="132" spans="2:30" ht="15" thickTop="1" x14ac:dyDescent="0.2"/>
  </sheetData>
  <mergeCells count="8">
    <mergeCell ref="G8:I8"/>
    <mergeCell ref="AC8:AD8"/>
    <mergeCell ref="G41:I41"/>
    <mergeCell ref="AC41:AD41"/>
    <mergeCell ref="G107:I107"/>
    <mergeCell ref="AC107:AD107"/>
    <mergeCell ref="G74:I74"/>
    <mergeCell ref="AC74:AD7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6"/>
  <sheetViews>
    <sheetView showGridLines="0" workbookViewId="0">
      <selection activeCell="B6" sqref="B6:C6"/>
    </sheetView>
  </sheetViews>
  <sheetFormatPr baseColWidth="10" defaultColWidth="11" defaultRowHeight="14" x14ac:dyDescent="0.2"/>
  <cols>
    <col min="1" max="1" width="15" style="18" customWidth="1"/>
    <col min="2" max="2" width="26.83203125" style="19" bestFit="1" customWidth="1"/>
    <col min="3" max="3" width="6.5" style="20" customWidth="1"/>
    <col min="4" max="4" width="25.33203125" style="20" hidden="1" customWidth="1"/>
    <col min="5" max="5" width="7.6640625" style="21" customWidth="1"/>
    <col min="6" max="6" width="0" style="20" hidden="1" customWidth="1"/>
    <col min="7" max="8" width="11.33203125" style="20" bestFit="1" customWidth="1"/>
    <col min="9" max="9" width="6.5" style="20" bestFit="1" customWidth="1"/>
    <col min="10" max="10" width="0" style="20" hidden="1" customWidth="1"/>
    <col min="11" max="11" width="24.6640625" style="20" hidden="1" customWidth="1"/>
    <col min="12" max="12" width="12.6640625" style="20" hidden="1" customWidth="1"/>
    <col min="13" max="13" width="13.6640625" style="20" hidden="1" customWidth="1"/>
    <col min="14" max="14" width="13.1640625" style="20" hidden="1" customWidth="1"/>
    <col min="15" max="15" width="11.1640625" style="20" hidden="1" customWidth="1"/>
    <col min="16" max="28" width="11.6640625" style="20" hidden="1" customWidth="1"/>
    <col min="29" max="29" width="9.5" style="20" bestFit="1" customWidth="1"/>
    <col min="30" max="30" width="5.33203125" style="20" bestFit="1" customWidth="1"/>
    <col min="31" max="31" width="11" style="18"/>
    <col min="32" max="16384" width="11" style="20"/>
  </cols>
  <sheetData>
    <row r="1" spans="1:31" ht="16.5" customHeight="1" x14ac:dyDescent="0.2">
      <c r="B1" s="19" t="s">
        <v>102</v>
      </c>
      <c r="C1" s="20">
        <v>2012</v>
      </c>
    </row>
    <row r="2" spans="1:31" ht="20.5" customHeight="1" x14ac:dyDescent="0.2">
      <c r="B2" s="19" t="s">
        <v>103</v>
      </c>
      <c r="C2" s="20">
        <v>2018</v>
      </c>
    </row>
    <row r="3" spans="1:31" ht="15" x14ac:dyDescent="0.2">
      <c r="B3" s="23" t="s">
        <v>65</v>
      </c>
      <c r="C3" s="24"/>
      <c r="D3" s="24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1:31" ht="15" x14ac:dyDescent="0.2">
      <c r="B4" s="27" t="s">
        <v>25</v>
      </c>
      <c r="C4" s="28" t="s">
        <v>26</v>
      </c>
      <c r="D4" s="18"/>
      <c r="E4" s="1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1" x14ac:dyDescent="0.2">
      <c r="B5" s="27"/>
      <c r="C5" s="28"/>
      <c r="D5" s="18"/>
      <c r="E5" s="12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ht="15" x14ac:dyDescent="0.2">
      <c r="B6" s="30" t="s">
        <v>24</v>
      </c>
      <c r="C6" s="31">
        <v>1</v>
      </c>
      <c r="D6" s="18"/>
      <c r="E6" s="12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1" ht="16" thickBot="1" x14ac:dyDescent="0.25">
      <c r="B7" s="32" t="s">
        <v>98</v>
      </c>
      <c r="C7" s="33">
        <v>1</v>
      </c>
      <c r="D7" s="34"/>
      <c r="E7" s="35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1" ht="15" thickTop="1" x14ac:dyDescent="0.2">
      <c r="B8" s="37"/>
      <c r="C8" s="12"/>
      <c r="D8" s="12"/>
      <c r="E8" s="12"/>
      <c r="F8" s="12"/>
      <c r="G8" s="171" t="s">
        <v>61</v>
      </c>
      <c r="H8" s="171"/>
      <c r="I8" s="17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71" t="s">
        <v>27</v>
      </c>
      <c r="AD8" s="171"/>
    </row>
    <row r="9" spans="1:31" ht="15" x14ac:dyDescent="0.2">
      <c r="B9" s="16" t="s">
        <v>28</v>
      </c>
      <c r="C9" s="39" t="s">
        <v>29</v>
      </c>
      <c r="D9" s="13" t="s">
        <v>30</v>
      </c>
      <c r="E9" s="13" t="s">
        <v>66</v>
      </c>
      <c r="F9" s="13"/>
      <c r="G9" s="13">
        <f>$C$1</f>
        <v>2012</v>
      </c>
      <c r="H9" s="13">
        <f>$C$2</f>
        <v>2018</v>
      </c>
      <c r="I9" s="13" t="s">
        <v>62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 t="s">
        <v>64</v>
      </c>
      <c r="AD9" s="13" t="s">
        <v>62</v>
      </c>
    </row>
    <row r="10" spans="1:31" s="21" customFormat="1" hidden="1" x14ac:dyDescent="0.2">
      <c r="A10" s="12"/>
      <c r="B10" s="37"/>
      <c r="C10" s="40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>
        <v>2</v>
      </c>
      <c r="O10" s="12">
        <v>3</v>
      </c>
      <c r="P10" s="12">
        <v>4</v>
      </c>
      <c r="Q10" s="12">
        <v>5</v>
      </c>
      <c r="R10" s="12">
        <v>6</v>
      </c>
      <c r="S10" s="12">
        <v>7</v>
      </c>
      <c r="T10" s="12">
        <v>8</v>
      </c>
      <c r="U10" s="12">
        <v>9</v>
      </c>
      <c r="V10" s="12">
        <v>10</v>
      </c>
      <c r="W10" s="12">
        <v>11</v>
      </c>
      <c r="X10" s="12">
        <v>12</v>
      </c>
      <c r="Y10" s="12">
        <v>13</v>
      </c>
      <c r="Z10" s="12">
        <v>14</v>
      </c>
      <c r="AA10" s="12">
        <v>15</v>
      </c>
      <c r="AB10" s="12">
        <v>16</v>
      </c>
      <c r="AC10" s="12"/>
      <c r="AD10" s="12"/>
      <c r="AE10" s="12"/>
    </row>
    <row r="11" spans="1:31" hidden="1" x14ac:dyDescent="0.2">
      <c r="A11" s="12"/>
      <c r="B11" s="37"/>
      <c r="C11" s="40"/>
      <c r="D11" s="12"/>
      <c r="E11" s="12"/>
      <c r="F11" s="12"/>
      <c r="G11" s="12" t="str">
        <f>CONCATENATE($C6,"_",$C7,"_",G9)</f>
        <v>1_1_2012</v>
      </c>
      <c r="H11" s="12" t="str">
        <f>CONCATENATE($C6,"_",$C7,"_",H9)</f>
        <v>1_1_2018</v>
      </c>
      <c r="I11" s="12"/>
      <c r="J11" s="12"/>
      <c r="K11" s="12"/>
      <c r="L11" s="12"/>
      <c r="M11" s="12" t="str">
        <f>IF($G9+M10&gt;$H9,0,CONCATENATE($C6,"_",$C7,"_",$G9+M10))</f>
        <v>1_1_2013</v>
      </c>
      <c r="N11" s="12" t="str">
        <f t="shared" ref="N11:AB11" si="0">IF($G9+N10&gt;$H9,0,CONCATENATE($C6,"_",$C7,"_",$G9+N10))</f>
        <v>1_1_2014</v>
      </c>
      <c r="O11" s="12" t="str">
        <f t="shared" si="0"/>
        <v>1_1_2015</v>
      </c>
      <c r="P11" s="12" t="str">
        <f t="shared" si="0"/>
        <v>1_1_2016</v>
      </c>
      <c r="Q11" s="12" t="str">
        <f t="shared" si="0"/>
        <v>1_1_2017</v>
      </c>
      <c r="R11" s="12" t="str">
        <f t="shared" si="0"/>
        <v>1_1_2018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/>
      <c r="AD11" s="12"/>
      <c r="AE11" s="12"/>
    </row>
    <row r="12" spans="1:31" hidden="1" x14ac:dyDescent="0.2">
      <c r="A12" s="12"/>
      <c r="B12" s="37"/>
      <c r="C12" s="40"/>
      <c r="D12" s="12"/>
      <c r="E12" s="12"/>
      <c r="F12" s="12" t="s">
        <v>63</v>
      </c>
      <c r="G12" s="41"/>
      <c r="H12" s="41"/>
      <c r="I12" s="12"/>
      <c r="J12" s="12"/>
      <c r="K12" s="12"/>
      <c r="L12" s="12" t="s">
        <v>63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s="21" customFormat="1" ht="15" x14ac:dyDescent="0.2">
      <c r="A13" s="37"/>
      <c r="B13" s="37" t="s">
        <v>95</v>
      </c>
      <c r="C13" s="40" t="s">
        <v>31</v>
      </c>
      <c r="D13" s="12" t="s">
        <v>9</v>
      </c>
      <c r="E13" s="85">
        <v>0.60799999999999998</v>
      </c>
      <c r="F13" s="12">
        <f>MATCH($D13,FAC_TOTALS_APTA!$A$2:$BO$2,)</f>
        <v>11</v>
      </c>
      <c r="G13" s="41">
        <f>VLOOKUP(G11,FAC_TOTALS_APTA!$A$4:$BO$120,$F13,FALSE)</f>
        <v>62027441.152067497</v>
      </c>
      <c r="H13" s="41">
        <f>VLOOKUP(H11,FAC_TOTALS_APTA!$A$4:$BO$120,$F13,FALSE)</f>
        <v>67281869.411406696</v>
      </c>
      <c r="I13" s="46">
        <f>IFERROR(H13/G13-1,"-")</f>
        <v>8.4711349714674755E-2</v>
      </c>
      <c r="J13" s="44" t="str">
        <f>IF(C13="Log","_log","")</f>
        <v>_log</v>
      </c>
      <c r="K13" s="44" t="str">
        <f>CONCATENATE(D13,J13,"_FAC")</f>
        <v>VRM_ADJ_log_FAC</v>
      </c>
      <c r="L13" s="12">
        <f>MATCH($K13,FAC_TOTALS_APTA!$A$2:$BM$2,)</f>
        <v>25</v>
      </c>
      <c r="M13" s="41">
        <f>IF(M11=0,0,VLOOKUP(M11,FAC_TOTALS_APTA!$A$4:$BO$120,$L13,FALSE))</f>
        <v>26244700.580044899</v>
      </c>
      <c r="N13" s="41">
        <f>IF(N11=0,0,VLOOKUP(N11,FAC_TOTALS_APTA!$A$4:$BO$120,$L13,FALSE))</f>
        <v>47803601.0793036</v>
      </c>
      <c r="O13" s="41">
        <f>IF(O11=0,0,VLOOKUP(O11,FAC_TOTALS_APTA!$A$4:$BO$120,$L13,FALSE))</f>
        <v>26418945.6747454</v>
      </c>
      <c r="P13" s="41">
        <f>IF(P11=0,0,VLOOKUP(P11,FAC_TOTALS_APTA!$A$4:$BO$120,$L13,FALSE))</f>
        <v>23140034.718164299</v>
      </c>
      <c r="Q13" s="41">
        <f>IF(Q11=0,0,VLOOKUP(Q11,FAC_TOTALS_APTA!$A$4:$BO$120,$L13,FALSE))</f>
        <v>29603318.0294149</v>
      </c>
      <c r="R13" s="41">
        <f>IF(R11=0,0,VLOOKUP(R11,FAC_TOTALS_APTA!$A$4:$BO$120,$L13,FALSE))</f>
        <v>8854635.7614759896</v>
      </c>
      <c r="S13" s="41">
        <f>IF(S11=0,0,VLOOKUP(S11,FAC_TOTALS_APTA!$A$4:$BO$120,$L13,FALSE))</f>
        <v>0</v>
      </c>
      <c r="T13" s="41">
        <f>IF(T11=0,0,VLOOKUP(T11,FAC_TOTALS_APTA!$A$4:$BO$120,$L13,FALSE))</f>
        <v>0</v>
      </c>
      <c r="U13" s="41">
        <f>IF(U11=0,0,VLOOKUP(U11,FAC_TOTALS_APTA!$A$4:$BO$120,$L13,FALSE))</f>
        <v>0</v>
      </c>
      <c r="V13" s="41">
        <f>IF(V11=0,0,VLOOKUP(V11,FAC_TOTALS_APTA!$A$4:$BO$120,$L13,FALSE))</f>
        <v>0</v>
      </c>
      <c r="W13" s="41">
        <f>IF(W11=0,0,VLOOKUP(W11,FAC_TOTALS_APTA!$A$4:$BO$120,$L13,FALSE))</f>
        <v>0</v>
      </c>
      <c r="X13" s="41">
        <f>IF(X11=0,0,VLOOKUP(X11,FAC_TOTALS_APTA!$A$4:$BO$120,$L13,FALSE))</f>
        <v>0</v>
      </c>
      <c r="Y13" s="41">
        <f>IF(Y11=0,0,VLOOKUP(Y11,FAC_TOTALS_APTA!$A$4:$BO$120,$L13,FALSE))</f>
        <v>0</v>
      </c>
      <c r="Z13" s="41">
        <f>IF(Z11=0,0,VLOOKUP(Z11,FAC_TOTALS_APTA!$A$4:$BO$120,$L13,FALSE))</f>
        <v>0</v>
      </c>
      <c r="AA13" s="41">
        <f>IF(AA11=0,0,VLOOKUP(AA11,FAC_TOTALS_APTA!$A$4:$BO$120,$L13,FALSE))</f>
        <v>0</v>
      </c>
      <c r="AB13" s="41">
        <f>IF(AB11=0,0,VLOOKUP(AB11,FAC_TOTALS_APTA!$A$4:$BO$120,$L13,FALSE))</f>
        <v>0</v>
      </c>
      <c r="AC13" s="45">
        <f>SUM(M13:AB13)</f>
        <v>162065235.84314907</v>
      </c>
      <c r="AD13" s="46">
        <f>AC13/G26</f>
        <v>0.1029194598877762</v>
      </c>
      <c r="AE13" s="12"/>
    </row>
    <row r="14" spans="1:31" s="21" customFormat="1" ht="15" x14ac:dyDescent="0.2">
      <c r="A14" s="37"/>
      <c r="B14" s="37" t="s">
        <v>32</v>
      </c>
      <c r="C14" s="40" t="s">
        <v>31</v>
      </c>
      <c r="D14" s="12" t="s">
        <v>10</v>
      </c>
      <c r="E14" s="85">
        <v>-0.2676</v>
      </c>
      <c r="F14" s="12" t="e">
        <f>MATCH($D14,FAC_TOTALS_APTA!$A$2:$BO$2,)</f>
        <v>#N/A</v>
      </c>
      <c r="G14" s="47" t="e">
        <f>VLOOKUP(G11,FAC_TOTALS_APTA!$A$4:$BO$120,$F14,FALSE)</f>
        <v>#REF!</v>
      </c>
      <c r="H14" s="47" t="e">
        <f>VLOOKUP(H11,FAC_TOTALS_APTA!$A$4:$BO$120,$F14,FALSE)</f>
        <v>#REF!</v>
      </c>
      <c r="I14" s="46" t="str">
        <f t="shared" ref="I14:I23" si="1">IFERROR(H14/G14-1,"-")</f>
        <v>-</v>
      </c>
      <c r="J14" s="44" t="str">
        <f t="shared" ref="J14:J22" si="2">IF(C14="Log","_log","")</f>
        <v>_log</v>
      </c>
      <c r="K14" s="44" t="str">
        <f t="shared" ref="K14:K22" si="3">CONCATENATE(D14,J14,"_FAC")</f>
        <v>FARE_per_UPT_log_FAC</v>
      </c>
      <c r="L14" s="12" t="e">
        <f>MATCH($K14,FAC_TOTALS_APTA!$A$2:$BM$2,)</f>
        <v>#N/A</v>
      </c>
      <c r="M14" s="41" t="e">
        <f>IF(M11=0,0,VLOOKUP(M11,FAC_TOTALS_APTA!$A$4:$BO$120,$L14,FALSE))</f>
        <v>#REF!</v>
      </c>
      <c r="N14" s="41" t="e">
        <f>IF(N11=0,0,VLOOKUP(N11,FAC_TOTALS_APTA!$A$4:$BO$120,$L14,FALSE))</f>
        <v>#REF!</v>
      </c>
      <c r="O14" s="41" t="e">
        <f>IF(O11=0,0,VLOOKUP(O11,FAC_TOTALS_APTA!$A$4:$BO$120,$L14,FALSE))</f>
        <v>#REF!</v>
      </c>
      <c r="P14" s="41" t="e">
        <f>IF(P11=0,0,VLOOKUP(P11,FAC_TOTALS_APTA!$A$4:$BO$120,$L14,FALSE))</f>
        <v>#REF!</v>
      </c>
      <c r="Q14" s="41" t="e">
        <f>IF(Q11=0,0,VLOOKUP(Q11,FAC_TOTALS_APTA!$A$4:$BO$120,$L14,FALSE))</f>
        <v>#REF!</v>
      </c>
      <c r="R14" s="41" t="e">
        <f>IF(R11=0,0,VLOOKUP(R11,FAC_TOTALS_APTA!$A$4:$BO$120,$L14,FALSE))</f>
        <v>#REF!</v>
      </c>
      <c r="S14" s="41">
        <f>IF(S11=0,0,VLOOKUP(S11,FAC_TOTALS_APTA!$A$4:$BO$120,$L14,FALSE))</f>
        <v>0</v>
      </c>
      <c r="T14" s="41">
        <f>IF(T11=0,0,VLOOKUP(T11,FAC_TOTALS_APTA!$A$4:$BO$120,$L14,FALSE))</f>
        <v>0</v>
      </c>
      <c r="U14" s="41">
        <f>IF(U11=0,0,VLOOKUP(U11,FAC_TOTALS_APTA!$A$4:$BO$120,$L14,FALSE))</f>
        <v>0</v>
      </c>
      <c r="V14" s="41">
        <f>IF(V11=0,0,VLOOKUP(V11,FAC_TOTALS_APTA!$A$4:$BO$120,$L14,FALSE))</f>
        <v>0</v>
      </c>
      <c r="W14" s="41">
        <f>IF(W11=0,0,VLOOKUP(W11,FAC_TOTALS_APTA!$A$4:$BO$120,$L14,FALSE))</f>
        <v>0</v>
      </c>
      <c r="X14" s="41">
        <f>IF(X11=0,0,VLOOKUP(X11,FAC_TOTALS_APTA!$A$4:$BO$120,$L14,FALSE))</f>
        <v>0</v>
      </c>
      <c r="Y14" s="41">
        <f>IF(Y11=0,0,VLOOKUP(Y11,FAC_TOTALS_APTA!$A$4:$BO$120,$L14,FALSE))</f>
        <v>0</v>
      </c>
      <c r="Z14" s="41">
        <f>IF(Z11=0,0,VLOOKUP(Z11,FAC_TOTALS_APTA!$A$4:$BO$120,$L14,FALSE))</f>
        <v>0</v>
      </c>
      <c r="AA14" s="41">
        <f>IF(AA11=0,0,VLOOKUP(AA11,FAC_TOTALS_APTA!$A$4:$BO$120,$L14,FALSE))</f>
        <v>0</v>
      </c>
      <c r="AB14" s="41">
        <f>IF(AB11=0,0,VLOOKUP(AB11,FAC_TOTALS_APTA!$A$4:$BO$120,$L14,FALSE))</f>
        <v>0</v>
      </c>
      <c r="AC14" s="45" t="e">
        <f t="shared" ref="AC14:AC22" si="4">SUM(M14:AB14)</f>
        <v>#REF!</v>
      </c>
      <c r="AD14" s="46" t="e">
        <f>AC14/G26</f>
        <v>#REF!</v>
      </c>
      <c r="AE14" s="12"/>
    </row>
    <row r="15" spans="1:31" s="21" customFormat="1" ht="15" x14ac:dyDescent="0.2">
      <c r="A15" s="37"/>
      <c r="B15" s="37" t="s">
        <v>125</v>
      </c>
      <c r="C15" s="40" t="s">
        <v>31</v>
      </c>
      <c r="D15" s="12" t="s">
        <v>11</v>
      </c>
      <c r="E15" s="85">
        <v>0.50160000000000005</v>
      </c>
      <c r="F15" s="12">
        <f>MATCH($D15,FAC_TOTALS_APTA!$A$2:$BO$2,)</f>
        <v>13</v>
      </c>
      <c r="G15" s="41">
        <f>VLOOKUP(G11,FAC_TOTALS_APTA!$A$4:$BO$120,$F15,FALSE)</f>
        <v>8742449.9561320394</v>
      </c>
      <c r="H15" s="41">
        <f>VLOOKUP(H11,FAC_TOTALS_APTA!$A$4:$BO$120,$F15,FALSE)</f>
        <v>9163824.1818603799</v>
      </c>
      <c r="I15" s="46">
        <f t="shared" si="1"/>
        <v>4.8198643154117704E-2</v>
      </c>
      <c r="J15" s="44" t="str">
        <f t="shared" si="2"/>
        <v>_log</v>
      </c>
      <c r="K15" s="44" t="str">
        <f t="shared" si="3"/>
        <v>POP_EMP_log_FAC</v>
      </c>
      <c r="L15" s="12">
        <f>MATCH($K15,FAC_TOTALS_APTA!$A$2:$BM$2,)</f>
        <v>29</v>
      </c>
      <c r="M15" s="41">
        <f>IF(M11=0,0,VLOOKUP(M11,FAC_TOTALS_APTA!$A$4:$BO$120,$L15,FALSE))</f>
        <v>6159585.2908982104</v>
      </c>
      <c r="N15" s="41">
        <f>IF(N11=0,0,VLOOKUP(N11,FAC_TOTALS_APTA!$A$4:$BO$120,$L15,FALSE))</f>
        <v>7179503.1208848199</v>
      </c>
      <c r="O15" s="41">
        <f>IF(O11=0,0,VLOOKUP(O11,FAC_TOTALS_APTA!$A$4:$BO$120,$L15,FALSE))</f>
        <v>6969086.7081745202</v>
      </c>
      <c r="P15" s="41">
        <f>IF(P11=0,0,VLOOKUP(P11,FAC_TOTALS_APTA!$A$4:$BO$120,$L15,FALSE))</f>
        <v>5284178.2596993595</v>
      </c>
      <c r="Q15" s="41">
        <f>IF(Q11=0,0,VLOOKUP(Q11,FAC_TOTALS_APTA!$A$4:$BO$120,$L15,FALSE))</f>
        <v>6367272.2845898699</v>
      </c>
      <c r="R15" s="41">
        <f>IF(R11=0,0,VLOOKUP(R11,FAC_TOTALS_APTA!$A$4:$BO$120,$L15,FALSE))</f>
        <v>5681704.8091572504</v>
      </c>
      <c r="S15" s="41">
        <f>IF(S11=0,0,VLOOKUP(S11,FAC_TOTALS_APTA!$A$4:$BO$120,$L15,FALSE))</f>
        <v>0</v>
      </c>
      <c r="T15" s="41">
        <f>IF(T11=0,0,VLOOKUP(T11,FAC_TOTALS_APTA!$A$4:$BO$120,$L15,FALSE))</f>
        <v>0</v>
      </c>
      <c r="U15" s="41">
        <f>IF(U11=0,0,VLOOKUP(U11,FAC_TOTALS_APTA!$A$4:$BO$120,$L15,FALSE))</f>
        <v>0</v>
      </c>
      <c r="V15" s="41">
        <f>IF(V11=0,0,VLOOKUP(V11,FAC_TOTALS_APTA!$A$4:$BO$120,$L15,FALSE))</f>
        <v>0</v>
      </c>
      <c r="W15" s="41">
        <f>IF(W11=0,0,VLOOKUP(W11,FAC_TOTALS_APTA!$A$4:$BO$120,$L15,FALSE))</f>
        <v>0</v>
      </c>
      <c r="X15" s="41">
        <f>IF(X11=0,0,VLOOKUP(X11,FAC_TOTALS_APTA!$A$4:$BO$120,$L15,FALSE))</f>
        <v>0</v>
      </c>
      <c r="Y15" s="41">
        <f>IF(Y11=0,0,VLOOKUP(Y11,FAC_TOTALS_APTA!$A$4:$BO$120,$L15,FALSE))</f>
        <v>0</v>
      </c>
      <c r="Z15" s="41">
        <f>IF(Z11=0,0,VLOOKUP(Z11,FAC_TOTALS_APTA!$A$4:$BO$120,$L15,FALSE))</f>
        <v>0</v>
      </c>
      <c r="AA15" s="41">
        <f>IF(AA11=0,0,VLOOKUP(AA11,FAC_TOTALS_APTA!$A$4:$BO$120,$L15,FALSE))</f>
        <v>0</v>
      </c>
      <c r="AB15" s="41">
        <f>IF(AB11=0,0,VLOOKUP(AB11,FAC_TOTALS_APTA!$A$4:$BO$120,$L15,FALSE))</f>
        <v>0</v>
      </c>
      <c r="AC15" s="45">
        <f t="shared" si="4"/>
        <v>37641330.473404035</v>
      </c>
      <c r="AD15" s="46">
        <f>AC15/G26</f>
        <v>2.3904111092211144E-2</v>
      </c>
      <c r="AE15" s="12"/>
    </row>
    <row r="16" spans="1:31" s="21" customFormat="1" ht="15" x14ac:dyDescent="0.2">
      <c r="A16" s="37"/>
      <c r="B16" s="37" t="s">
        <v>126</v>
      </c>
      <c r="C16" s="40" t="s">
        <v>31</v>
      </c>
      <c r="D16" s="48" t="s">
        <v>22</v>
      </c>
      <c r="E16" s="85">
        <v>0.1734</v>
      </c>
      <c r="F16" s="12">
        <f>MATCH($D16,FAC_TOTALS_APTA!$A$2:$BO$2,)</f>
        <v>14</v>
      </c>
      <c r="G16" s="47">
        <f>VLOOKUP(G11,FAC_TOTALS_APTA!$A$4:$BO$120,$F16,FALSE)</f>
        <v>4.07257961420801</v>
      </c>
      <c r="H16" s="47">
        <f>VLOOKUP(H11,FAC_TOTALS_APTA!$A$4:$BO$120,$F16,FALSE)</f>
        <v>2.9074199515158701</v>
      </c>
      <c r="I16" s="46">
        <f t="shared" si="1"/>
        <v>-0.28609868266963945</v>
      </c>
      <c r="J16" s="44" t="str">
        <f t="shared" si="2"/>
        <v>_log</v>
      </c>
      <c r="K16" s="44" t="str">
        <f t="shared" si="3"/>
        <v>GAS_PRICE_2018_log_FAC</v>
      </c>
      <c r="L16" s="12">
        <f>MATCH($K16,FAC_TOTALS_APTA!$A$2:$BM$2,)</f>
        <v>31</v>
      </c>
      <c r="M16" s="41">
        <f>IF(M11=0,0,VLOOKUP(M11,FAC_TOTALS_APTA!$A$4:$BO$120,$L16,FALSE))</f>
        <v>-10856001.3487377</v>
      </c>
      <c r="N16" s="41">
        <f>IF(N11=0,0,VLOOKUP(N11,FAC_TOTALS_APTA!$A$4:$BO$120,$L16,FALSE))</f>
        <v>-15293443.903181501</v>
      </c>
      <c r="O16" s="41">
        <f>IF(O11=0,0,VLOOKUP(O11,FAC_TOTALS_APTA!$A$4:$BO$120,$L16,FALSE))</f>
        <v>-84212694.8479276</v>
      </c>
      <c r="P16" s="41">
        <f>IF(P11=0,0,VLOOKUP(P11,FAC_TOTALS_APTA!$A$4:$BO$120,$L16,FALSE))</f>
        <v>-29894639.505732998</v>
      </c>
      <c r="Q16" s="41">
        <f>IF(Q11=0,0,VLOOKUP(Q11,FAC_TOTALS_APTA!$A$4:$BO$120,$L16,FALSE))</f>
        <v>21637907.997310299</v>
      </c>
      <c r="R16" s="41">
        <f>IF(R11=0,0,VLOOKUP(R11,FAC_TOTALS_APTA!$A$4:$BO$120,$L16,FALSE))</f>
        <v>24954918.502085</v>
      </c>
      <c r="S16" s="41">
        <f>IF(S11=0,0,VLOOKUP(S11,FAC_TOTALS_APTA!$A$4:$BO$120,$L16,FALSE))</f>
        <v>0</v>
      </c>
      <c r="T16" s="41">
        <f>IF(T11=0,0,VLOOKUP(T11,FAC_TOTALS_APTA!$A$4:$BO$120,$L16,FALSE))</f>
        <v>0</v>
      </c>
      <c r="U16" s="41">
        <f>IF(U11=0,0,VLOOKUP(U11,FAC_TOTALS_APTA!$A$4:$BO$120,$L16,FALSE))</f>
        <v>0</v>
      </c>
      <c r="V16" s="41">
        <f>IF(V11=0,0,VLOOKUP(V11,FAC_TOTALS_APTA!$A$4:$BO$120,$L16,FALSE))</f>
        <v>0</v>
      </c>
      <c r="W16" s="41">
        <f>IF(W11=0,0,VLOOKUP(W11,FAC_TOTALS_APTA!$A$4:$BO$120,$L16,FALSE))</f>
        <v>0</v>
      </c>
      <c r="X16" s="41">
        <f>IF(X11=0,0,VLOOKUP(X11,FAC_TOTALS_APTA!$A$4:$BO$120,$L16,FALSE))</f>
        <v>0</v>
      </c>
      <c r="Y16" s="41">
        <f>IF(Y11=0,0,VLOOKUP(Y11,FAC_TOTALS_APTA!$A$4:$BO$120,$L16,FALSE))</f>
        <v>0</v>
      </c>
      <c r="Z16" s="41">
        <f>IF(Z11=0,0,VLOOKUP(Z11,FAC_TOTALS_APTA!$A$4:$BO$120,$L16,FALSE))</f>
        <v>0</v>
      </c>
      <c r="AA16" s="41">
        <f>IF(AA11=0,0,VLOOKUP(AA11,FAC_TOTALS_APTA!$A$4:$BO$120,$L16,FALSE))</f>
        <v>0</v>
      </c>
      <c r="AB16" s="41">
        <f>IF(AB11=0,0,VLOOKUP(AB11,FAC_TOTALS_APTA!$A$4:$BO$120,$L16,FALSE))</f>
        <v>0</v>
      </c>
      <c r="AC16" s="45">
        <f t="shared" si="4"/>
        <v>-93663953.106184497</v>
      </c>
      <c r="AD16" s="46">
        <f>AC16/G26</f>
        <v>-5.9481254042490626E-2</v>
      </c>
      <c r="AE16" s="12"/>
    </row>
    <row r="17" spans="1:31" s="21" customFormat="1" ht="15" x14ac:dyDescent="0.2">
      <c r="A17" s="37"/>
      <c r="B17" s="37" t="s">
        <v>33</v>
      </c>
      <c r="C17" s="40"/>
      <c r="D17" s="12" t="s">
        <v>12</v>
      </c>
      <c r="E17" s="85">
        <v>7.3000000000000001E-3</v>
      </c>
      <c r="F17" s="12">
        <f>MATCH($D17,FAC_TOTALS_APTA!$A$2:$BO$2,)</f>
        <v>15</v>
      </c>
      <c r="G17" s="41">
        <f>VLOOKUP(G11,FAC_TOTALS_APTA!$A$4:$BO$120,$F17,FALSE)</f>
        <v>11.423983390212699</v>
      </c>
      <c r="H17" s="41">
        <f>VLOOKUP(H11,FAC_TOTALS_APTA!$A$4:$BO$120,$F17,FALSE)</f>
        <v>10.5117300310269</v>
      </c>
      <c r="I17" s="46">
        <f t="shared" si="1"/>
        <v>-7.9854226676078333E-2</v>
      </c>
      <c r="J17" s="44" t="str">
        <f t="shared" si="2"/>
        <v/>
      </c>
      <c r="K17" s="44" t="str">
        <f t="shared" si="3"/>
        <v>PCT_HH_NO_VEH_FAC</v>
      </c>
      <c r="L17" s="12">
        <f>MATCH($K17,FAC_TOTALS_APTA!$A$2:$BM$2,)</f>
        <v>33</v>
      </c>
      <c r="M17" s="41">
        <f>IF(M11=0,0,VLOOKUP(M11,FAC_TOTALS_APTA!$A$4:$BO$120,$L17,FALSE))</f>
        <v>-3054956.5064564398</v>
      </c>
      <c r="N17" s="41">
        <f>IF(N11=0,0,VLOOKUP(N11,FAC_TOTALS_APTA!$A$4:$BO$120,$L17,FALSE))</f>
        <v>-308670.21731644799</v>
      </c>
      <c r="O17" s="41">
        <f>IF(O11=0,0,VLOOKUP(O11,FAC_TOTALS_APTA!$A$4:$BO$120,$L17,FALSE))</f>
        <v>165250.38260240501</v>
      </c>
      <c r="P17" s="41">
        <f>IF(P11=0,0,VLOOKUP(P11,FAC_TOTALS_APTA!$A$4:$BO$120,$L17,FALSE))</f>
        <v>-897807.21915837401</v>
      </c>
      <c r="Q17" s="41">
        <f>IF(Q11=0,0,VLOOKUP(Q11,FAC_TOTALS_APTA!$A$4:$BO$120,$L17,FALSE))</f>
        <v>-1492534.7945487001</v>
      </c>
      <c r="R17" s="41">
        <f>IF(R11=0,0,VLOOKUP(R11,FAC_TOTALS_APTA!$A$4:$BO$120,$L17,FALSE))</f>
        <v>-1277983.4092167199</v>
      </c>
      <c r="S17" s="41">
        <f>IF(S11=0,0,VLOOKUP(S11,FAC_TOTALS_APTA!$A$4:$BO$120,$L17,FALSE))</f>
        <v>0</v>
      </c>
      <c r="T17" s="41">
        <f>IF(T11=0,0,VLOOKUP(T11,FAC_TOTALS_APTA!$A$4:$BO$120,$L17,FALSE))</f>
        <v>0</v>
      </c>
      <c r="U17" s="41">
        <f>IF(U11=0,0,VLOOKUP(U11,FAC_TOTALS_APTA!$A$4:$BO$120,$L17,FALSE))</f>
        <v>0</v>
      </c>
      <c r="V17" s="41">
        <f>IF(V11=0,0,VLOOKUP(V11,FAC_TOTALS_APTA!$A$4:$BO$120,$L17,FALSE))</f>
        <v>0</v>
      </c>
      <c r="W17" s="41">
        <f>IF(W11=0,0,VLOOKUP(W11,FAC_TOTALS_APTA!$A$4:$BO$120,$L17,FALSE))</f>
        <v>0</v>
      </c>
      <c r="X17" s="41">
        <f>IF(X11=0,0,VLOOKUP(X11,FAC_TOTALS_APTA!$A$4:$BO$120,$L17,FALSE))</f>
        <v>0</v>
      </c>
      <c r="Y17" s="41">
        <f>IF(Y11=0,0,VLOOKUP(Y11,FAC_TOTALS_APTA!$A$4:$BO$120,$L17,FALSE))</f>
        <v>0</v>
      </c>
      <c r="Z17" s="41">
        <f>IF(Z11=0,0,VLOOKUP(Z11,FAC_TOTALS_APTA!$A$4:$BO$120,$L17,FALSE))</f>
        <v>0</v>
      </c>
      <c r="AA17" s="41">
        <f>IF(AA11=0,0,VLOOKUP(AA11,FAC_TOTALS_APTA!$A$4:$BO$120,$L17,FALSE))</f>
        <v>0</v>
      </c>
      <c r="AB17" s="41">
        <f>IF(AB11=0,0,VLOOKUP(AB11,FAC_TOTALS_APTA!$A$4:$BO$120,$L17,FALSE))</f>
        <v>0</v>
      </c>
      <c r="AC17" s="45">
        <f t="shared" si="4"/>
        <v>-6866701.7640942773</v>
      </c>
      <c r="AD17" s="46">
        <f>AC17/G26</f>
        <v>-4.3606960684338392E-3</v>
      </c>
      <c r="AE17" s="12"/>
    </row>
    <row r="18" spans="1:31" s="21" customFormat="1" ht="15" x14ac:dyDescent="0.2">
      <c r="A18" s="37"/>
      <c r="B18" s="37" t="s">
        <v>124</v>
      </c>
      <c r="C18" s="40"/>
      <c r="D18" s="12" t="s">
        <v>13</v>
      </c>
      <c r="E18" s="85">
        <v>0.36330000000000001</v>
      </c>
      <c r="F18" s="12">
        <f>MATCH($D18,FAC_TOTALS_APTA!$A$2:$BO$2,)</f>
        <v>16</v>
      </c>
      <c r="G18" s="47">
        <f>VLOOKUP(G11,FAC_TOTALS_APTA!$A$4:$BO$120,$F18,FALSE)</f>
        <v>37.092800198782399</v>
      </c>
      <c r="H18" s="47">
        <f>VLOOKUP(H11,FAC_TOTALS_APTA!$A$4:$BO$120,$F18,FALSE)</f>
        <v>37.978054116380498</v>
      </c>
      <c r="I18" s="46">
        <f t="shared" si="1"/>
        <v>2.3865923113218113E-2</v>
      </c>
      <c r="J18" s="44" t="str">
        <f t="shared" si="2"/>
        <v/>
      </c>
      <c r="K18" s="44" t="str">
        <f t="shared" si="3"/>
        <v>TSD_POP_PCT_FAC</v>
      </c>
      <c r="L18" s="12">
        <f>MATCH($K18,FAC_TOTALS_APTA!$A$2:$BM$2,)</f>
        <v>35</v>
      </c>
      <c r="M18" s="41">
        <f>IF(M11=0,0,VLOOKUP(M11,FAC_TOTALS_APTA!$A$4:$BO$120,$L18,FALSE))</f>
        <v>-169278.37175186799</v>
      </c>
      <c r="N18" s="41">
        <f>IF(N11=0,0,VLOOKUP(N11,FAC_TOTALS_APTA!$A$4:$BO$120,$L18,FALSE))</f>
        <v>267563.17904823902</v>
      </c>
      <c r="O18" s="41">
        <f>IF(O11=0,0,VLOOKUP(O11,FAC_TOTALS_APTA!$A$4:$BO$120,$L18,FALSE))</f>
        <v>837741.41317988804</v>
      </c>
      <c r="P18" s="41">
        <f>IF(P11=0,0,VLOOKUP(P11,FAC_TOTALS_APTA!$A$4:$BO$120,$L18,FALSE))</f>
        <v>1247185.5327129301</v>
      </c>
      <c r="Q18" s="41">
        <f>IF(Q11=0,0,VLOOKUP(Q11,FAC_TOTALS_APTA!$A$4:$BO$120,$L18,FALSE))</f>
        <v>378937.77781168302</v>
      </c>
      <c r="R18" s="41">
        <f>IF(R11=0,0,VLOOKUP(R11,FAC_TOTALS_APTA!$A$4:$BO$120,$L18,FALSE))</f>
        <v>554845.31708200602</v>
      </c>
      <c r="S18" s="41">
        <f>IF(S11=0,0,VLOOKUP(S11,FAC_TOTALS_APTA!$A$4:$BO$120,$L18,FALSE))</f>
        <v>0</v>
      </c>
      <c r="T18" s="41">
        <f>IF(T11=0,0,VLOOKUP(T11,FAC_TOTALS_APTA!$A$4:$BO$120,$L18,FALSE))</f>
        <v>0</v>
      </c>
      <c r="U18" s="41">
        <f>IF(U11=0,0,VLOOKUP(U11,FAC_TOTALS_APTA!$A$4:$BO$120,$L18,FALSE))</f>
        <v>0</v>
      </c>
      <c r="V18" s="41">
        <f>IF(V11=0,0,VLOOKUP(V11,FAC_TOTALS_APTA!$A$4:$BO$120,$L18,FALSE))</f>
        <v>0</v>
      </c>
      <c r="W18" s="41">
        <f>IF(W11=0,0,VLOOKUP(W11,FAC_TOTALS_APTA!$A$4:$BO$120,$L18,FALSE))</f>
        <v>0</v>
      </c>
      <c r="X18" s="41">
        <f>IF(X11=0,0,VLOOKUP(X11,FAC_TOTALS_APTA!$A$4:$BO$120,$L18,FALSE))</f>
        <v>0</v>
      </c>
      <c r="Y18" s="41">
        <f>IF(Y11=0,0,VLOOKUP(Y11,FAC_TOTALS_APTA!$A$4:$BO$120,$L18,FALSE))</f>
        <v>0</v>
      </c>
      <c r="Z18" s="41">
        <f>IF(Z11=0,0,VLOOKUP(Z11,FAC_TOTALS_APTA!$A$4:$BO$120,$L18,FALSE))</f>
        <v>0</v>
      </c>
      <c r="AA18" s="41">
        <f>IF(AA11=0,0,VLOOKUP(AA11,FAC_TOTALS_APTA!$A$4:$BO$120,$L18,FALSE))</f>
        <v>0</v>
      </c>
      <c r="AB18" s="41">
        <f>IF(AB11=0,0,VLOOKUP(AB11,FAC_TOTALS_APTA!$A$4:$BO$120,$L18,FALSE))</f>
        <v>0</v>
      </c>
      <c r="AC18" s="45">
        <f t="shared" si="4"/>
        <v>3116994.8480828782</v>
      </c>
      <c r="AD18" s="46">
        <f>AC18/G26</f>
        <v>1.9794462678482685E-3</v>
      </c>
      <c r="AE18" s="12"/>
    </row>
    <row r="19" spans="1:31" s="21" customFormat="1" ht="15" x14ac:dyDescent="0.2">
      <c r="A19" s="37"/>
      <c r="B19" s="37" t="s">
        <v>119</v>
      </c>
      <c r="C19" s="40" t="s">
        <v>31</v>
      </c>
      <c r="D19" s="12" t="s">
        <v>21</v>
      </c>
      <c r="E19" s="85">
        <v>-0.34449999999999997</v>
      </c>
      <c r="F19" s="12">
        <f>MATCH($D19,FAC_TOTALS_APTA!$A$2:$BO$2,)</f>
        <v>17</v>
      </c>
      <c r="G19" s="47">
        <f>VLOOKUP(G11,FAC_TOTALS_APTA!$A$4:$BO$120,$F19,FALSE)</f>
        <v>35707.256419658697</v>
      </c>
      <c r="H19" s="47">
        <f>VLOOKUP(H11,FAC_TOTALS_APTA!$A$4:$BO$120,$F19,FALSE)</f>
        <v>39401.747177395599</v>
      </c>
      <c r="I19" s="46">
        <f t="shared" si="1"/>
        <v>0.10346610544132684</v>
      </c>
      <c r="J19" s="44" t="str">
        <f t="shared" si="2"/>
        <v>_log</v>
      </c>
      <c r="K19" s="44" t="str">
        <f t="shared" si="3"/>
        <v>TOTAL_MED_INC_INDIV_2018_log_FAC</v>
      </c>
      <c r="L19" s="12">
        <f>MATCH($K19,FAC_TOTALS_APTA!$A$2:$BM$2,)</f>
        <v>37</v>
      </c>
      <c r="M19" s="41">
        <f>IF(M11=0,0,VLOOKUP(M11,FAC_TOTALS_APTA!$A$4:$BO$120,$L19,FALSE))</f>
        <v>-3849858.6225773902</v>
      </c>
      <c r="N19" s="41">
        <f>IF(N11=0,0,VLOOKUP(N11,FAC_TOTALS_APTA!$A$4:$BO$120,$L19,FALSE))</f>
        <v>-1679083.4831962399</v>
      </c>
      <c r="O19" s="41">
        <f>IF(O11=0,0,VLOOKUP(O11,FAC_TOTALS_APTA!$A$4:$BO$120,$L19,FALSE))</f>
        <v>-11713889.3317679</v>
      </c>
      <c r="P19" s="41">
        <f>IF(P11=0,0,VLOOKUP(P11,FAC_TOTALS_APTA!$A$4:$BO$120,$L19,FALSE))</f>
        <v>-8670492.0273243897</v>
      </c>
      <c r="Q19" s="41">
        <f>IF(Q11=0,0,VLOOKUP(Q11,FAC_TOTALS_APTA!$A$4:$BO$120,$L19,FALSE))</f>
        <v>-7967446.6057385197</v>
      </c>
      <c r="R19" s="41">
        <f>IF(R11=0,0,VLOOKUP(R11,FAC_TOTALS_APTA!$A$4:$BO$120,$L19,FALSE))</f>
        <v>-8662866.92713717</v>
      </c>
      <c r="S19" s="41">
        <f>IF(S11=0,0,VLOOKUP(S11,FAC_TOTALS_APTA!$A$4:$BO$120,$L19,FALSE))</f>
        <v>0</v>
      </c>
      <c r="T19" s="41">
        <f>IF(T11=0,0,VLOOKUP(T11,FAC_TOTALS_APTA!$A$4:$BO$120,$L19,FALSE))</f>
        <v>0</v>
      </c>
      <c r="U19" s="41">
        <f>IF(U11=0,0,VLOOKUP(U11,FAC_TOTALS_APTA!$A$4:$BO$120,$L19,FALSE))</f>
        <v>0</v>
      </c>
      <c r="V19" s="41">
        <f>IF(V11=0,0,VLOOKUP(V11,FAC_TOTALS_APTA!$A$4:$BO$120,$L19,FALSE))</f>
        <v>0</v>
      </c>
      <c r="W19" s="41">
        <f>IF(W11=0,0,VLOOKUP(W11,FAC_TOTALS_APTA!$A$4:$BO$120,$L19,FALSE))</f>
        <v>0</v>
      </c>
      <c r="X19" s="41">
        <f>IF(X11=0,0,VLOOKUP(X11,FAC_TOTALS_APTA!$A$4:$BO$120,$L19,FALSE))</f>
        <v>0</v>
      </c>
      <c r="Y19" s="41">
        <f>IF(Y11=0,0,VLOOKUP(Y11,FAC_TOTALS_APTA!$A$4:$BO$120,$L19,FALSE))</f>
        <v>0</v>
      </c>
      <c r="Z19" s="41">
        <f>IF(Z11=0,0,VLOOKUP(Z11,FAC_TOTALS_APTA!$A$4:$BO$120,$L19,FALSE))</f>
        <v>0</v>
      </c>
      <c r="AA19" s="41">
        <f>IF(AA11=0,0,VLOOKUP(AA11,FAC_TOTALS_APTA!$A$4:$BO$120,$L19,FALSE))</f>
        <v>0</v>
      </c>
      <c r="AB19" s="41">
        <f>IF(AB11=0,0,VLOOKUP(AB11,FAC_TOTALS_APTA!$A$4:$BO$120,$L19,FALSE))</f>
        <v>0</v>
      </c>
      <c r="AC19" s="45">
        <f t="shared" si="4"/>
        <v>-42543636.99774161</v>
      </c>
      <c r="AD19" s="46">
        <f>AC19/G26</f>
        <v>-2.7017318789495801E-2</v>
      </c>
      <c r="AE19" s="12"/>
    </row>
    <row r="20" spans="1:31" s="21" customFormat="1" ht="15" x14ac:dyDescent="0.2">
      <c r="A20" s="37"/>
      <c r="B20" s="37" t="s">
        <v>120</v>
      </c>
      <c r="C20" s="40"/>
      <c r="D20" s="12" t="s">
        <v>73</v>
      </c>
      <c r="E20" s="85">
        <v>-7.7999999999999996E-3</v>
      </c>
      <c r="F20" s="12">
        <f>MATCH($D20,FAC_TOTALS_APTA!$A$2:$BO$2,)</f>
        <v>18</v>
      </c>
      <c r="G20" s="47">
        <f>VLOOKUP(G11,FAC_TOTALS_APTA!$A$4:$BO$120,$F20,FALSE)</f>
        <v>4.8651370568718804</v>
      </c>
      <c r="H20" s="47">
        <f>VLOOKUP(H11,FAC_TOTALS_APTA!$A$4:$BO$120,$F20,FALSE)</f>
        <v>6.11354174638159</v>
      </c>
      <c r="I20" s="46">
        <f t="shared" si="1"/>
        <v>0.25660216247070999</v>
      </c>
      <c r="J20" s="44" t="str">
        <f t="shared" si="2"/>
        <v/>
      </c>
      <c r="K20" s="44" t="str">
        <f t="shared" si="3"/>
        <v>JTW_HOME_PCT_FAC</v>
      </c>
      <c r="L20" s="12">
        <f>MATCH($K20,FAC_TOTALS_APTA!$A$2:$BM$2,)</f>
        <v>39</v>
      </c>
      <c r="M20" s="41">
        <f>IF(M11=0,0,VLOOKUP(M11,FAC_TOTALS_APTA!$A$4:$BO$120,$L20,FALSE))</f>
        <v>135503.32054425799</v>
      </c>
      <c r="N20" s="41">
        <f>IF(N11=0,0,VLOOKUP(N11,FAC_TOTALS_APTA!$A$4:$BO$120,$L20,FALSE))</f>
        <v>-5749256.9284813805</v>
      </c>
      <c r="O20" s="41">
        <f>IF(O11=0,0,VLOOKUP(O11,FAC_TOTALS_APTA!$A$4:$BO$120,$L20,FALSE))</f>
        <v>-244908.75238621901</v>
      </c>
      <c r="P20" s="41">
        <f>IF(P11=0,0,VLOOKUP(P11,FAC_TOTALS_APTA!$A$4:$BO$120,$L20,FALSE))</f>
        <v>-11612595.185015799</v>
      </c>
      <c r="Q20" s="41">
        <f>IF(Q11=0,0,VLOOKUP(Q11,FAC_TOTALS_APTA!$A$4:$BO$120,$L20,FALSE))</f>
        <v>-3113139.63081295</v>
      </c>
      <c r="R20" s="41">
        <f>IF(R11=0,0,VLOOKUP(R11,FAC_TOTALS_APTA!$A$4:$BO$120,$L20,FALSE))</f>
        <v>-5070346.7128886003</v>
      </c>
      <c r="S20" s="41">
        <f>IF(S11=0,0,VLOOKUP(S11,FAC_TOTALS_APTA!$A$4:$BO$120,$L20,FALSE))</f>
        <v>0</v>
      </c>
      <c r="T20" s="41">
        <f>IF(T11=0,0,VLOOKUP(T11,FAC_TOTALS_APTA!$A$4:$BO$120,$L20,FALSE))</f>
        <v>0</v>
      </c>
      <c r="U20" s="41">
        <f>IF(U11=0,0,VLOOKUP(U11,FAC_TOTALS_APTA!$A$4:$BO$120,$L20,FALSE))</f>
        <v>0</v>
      </c>
      <c r="V20" s="41">
        <f>IF(V11=0,0,VLOOKUP(V11,FAC_TOTALS_APTA!$A$4:$BO$120,$L20,FALSE))</f>
        <v>0</v>
      </c>
      <c r="W20" s="41">
        <f>IF(W11=0,0,VLOOKUP(W11,FAC_TOTALS_APTA!$A$4:$BO$120,$L20,FALSE))</f>
        <v>0</v>
      </c>
      <c r="X20" s="41">
        <f>IF(X11=0,0,VLOOKUP(X11,FAC_TOTALS_APTA!$A$4:$BO$120,$L20,FALSE))</f>
        <v>0</v>
      </c>
      <c r="Y20" s="41">
        <f>IF(Y11=0,0,VLOOKUP(Y11,FAC_TOTALS_APTA!$A$4:$BO$120,$L20,FALSE))</f>
        <v>0</v>
      </c>
      <c r="Z20" s="41">
        <f>IF(Z11=0,0,VLOOKUP(Z11,FAC_TOTALS_APTA!$A$4:$BO$120,$L20,FALSE))</f>
        <v>0</v>
      </c>
      <c r="AA20" s="41">
        <f>IF(AA11=0,0,VLOOKUP(AA11,FAC_TOTALS_APTA!$A$4:$BO$120,$L20,FALSE))</f>
        <v>0</v>
      </c>
      <c r="AB20" s="41">
        <f>IF(AB11=0,0,VLOOKUP(AB11,FAC_TOTALS_APTA!$A$4:$BO$120,$L20,FALSE))</f>
        <v>0</v>
      </c>
      <c r="AC20" s="45">
        <f t="shared" si="4"/>
        <v>-25654743.889040694</v>
      </c>
      <c r="AD20" s="46">
        <f>AC20/G26</f>
        <v>-1.6292034321134213E-2</v>
      </c>
      <c r="AE20" s="12"/>
    </row>
    <row r="21" spans="1:31" s="21" customFormat="1" ht="15" x14ac:dyDescent="0.2">
      <c r="A21" s="37"/>
      <c r="B21" s="37" t="s">
        <v>121</v>
      </c>
      <c r="C21" s="40"/>
      <c r="D21" s="12" t="s">
        <v>75</v>
      </c>
      <c r="E21" s="85">
        <v>-4.3E-3</v>
      </c>
      <c r="F21" s="12">
        <f>MATCH($D21,FAC_TOTALS_APTA!$A$2:$BO$2,)</f>
        <v>20</v>
      </c>
      <c r="G21" s="47">
        <f>VLOOKUP(G11,FAC_TOTALS_APTA!$A$4:$BO$120,$F21,FALSE)</f>
        <v>0.64852070054533595</v>
      </c>
      <c r="H21" s="47">
        <f>VLOOKUP(H11,FAC_TOTALS_APTA!$A$4:$BO$120,$F21,FALSE)</f>
        <v>6.4722961877343304</v>
      </c>
      <c r="I21" s="46">
        <f t="shared" si="1"/>
        <v>8.9800918957433851</v>
      </c>
      <c r="J21" s="44" t="str">
        <f t="shared" si="2"/>
        <v/>
      </c>
      <c r="K21" s="44" t="str">
        <f t="shared" si="3"/>
        <v>YEARS_SINCE_TNC_RAIL_FAC</v>
      </c>
      <c r="L21" s="12">
        <f>MATCH($K21,FAC_TOTALS_APTA!$A$2:$BM$2,)</f>
        <v>43</v>
      </c>
      <c r="M21" s="41">
        <f>IF(M11=0,0,VLOOKUP(M11,FAC_TOTALS_APTA!$A$4:$BO$120,$L21,FALSE))</f>
        <v>-13722366.6041201</v>
      </c>
      <c r="N21" s="41">
        <f>IF(N11=0,0,VLOOKUP(N11,FAC_TOTALS_APTA!$A$4:$BO$120,$L21,FALSE))</f>
        <v>-14036466.9577938</v>
      </c>
      <c r="O21" s="41">
        <f>IF(O11=0,0,VLOOKUP(O11,FAC_TOTALS_APTA!$A$4:$BO$120,$L21,FALSE))</f>
        <v>-15696310.1967221</v>
      </c>
      <c r="P21" s="41">
        <f>IF(P11=0,0,VLOOKUP(P11,FAC_TOTALS_APTA!$A$4:$BO$120,$L21,FALSE))</f>
        <v>-15560486.3668894</v>
      </c>
      <c r="Q21" s="41">
        <f>IF(Q11=0,0,VLOOKUP(Q11,FAC_TOTALS_APTA!$A$4:$BO$120,$L21,FALSE))</f>
        <v>-15192860.147674</v>
      </c>
      <c r="R21" s="41">
        <f>IF(R11=0,0,VLOOKUP(R11,FAC_TOTALS_APTA!$A$4:$BO$120,$L21,FALSE))</f>
        <v>-14826277.930737801</v>
      </c>
      <c r="S21" s="41">
        <f>IF(S11=0,0,VLOOKUP(S11,FAC_TOTALS_APTA!$A$4:$BO$120,$L21,FALSE))</f>
        <v>0</v>
      </c>
      <c r="T21" s="41">
        <f>IF(T11=0,0,VLOOKUP(T11,FAC_TOTALS_APTA!$A$4:$BO$120,$L21,FALSE))</f>
        <v>0</v>
      </c>
      <c r="U21" s="41">
        <f>IF(U11=0,0,VLOOKUP(U11,FAC_TOTALS_APTA!$A$4:$BO$120,$L21,FALSE))</f>
        <v>0</v>
      </c>
      <c r="V21" s="41">
        <f>IF(V11=0,0,VLOOKUP(V11,FAC_TOTALS_APTA!$A$4:$BO$120,$L21,FALSE))</f>
        <v>0</v>
      </c>
      <c r="W21" s="41">
        <f>IF(W11=0,0,VLOOKUP(W11,FAC_TOTALS_APTA!$A$4:$BO$120,$L21,FALSE))</f>
        <v>0</v>
      </c>
      <c r="X21" s="41">
        <f>IF(X11=0,0,VLOOKUP(X11,FAC_TOTALS_APTA!$A$4:$BO$120,$L21,FALSE))</f>
        <v>0</v>
      </c>
      <c r="Y21" s="41">
        <f>IF(Y11=0,0,VLOOKUP(Y11,FAC_TOTALS_APTA!$A$4:$BO$120,$L21,FALSE))</f>
        <v>0</v>
      </c>
      <c r="Z21" s="41">
        <f>IF(Z11=0,0,VLOOKUP(Z11,FAC_TOTALS_APTA!$A$4:$BO$120,$L21,FALSE))</f>
        <v>0</v>
      </c>
      <c r="AA21" s="41">
        <f>IF(AA11=0,0,VLOOKUP(AA11,FAC_TOTALS_APTA!$A$4:$BO$120,$L21,FALSE))</f>
        <v>0</v>
      </c>
      <c r="AB21" s="41">
        <f>IF(AB11=0,0,VLOOKUP(AB11,FAC_TOTALS_APTA!$A$4:$BO$120,$L21,FALSE))</f>
        <v>0</v>
      </c>
      <c r="AC21" s="45">
        <f t="shared" si="4"/>
        <v>-89034768.203937203</v>
      </c>
      <c r="AD21" s="46">
        <f>AC21/G26</f>
        <v>-5.6541492116490379E-2</v>
      </c>
      <c r="AE21" s="12"/>
    </row>
    <row r="22" spans="1:31" s="21" customFormat="1" ht="15" x14ac:dyDescent="0.2">
      <c r="A22" s="37"/>
      <c r="B22" s="37" t="s">
        <v>122</v>
      </c>
      <c r="C22" s="40"/>
      <c r="D22" s="12" t="s">
        <v>77</v>
      </c>
      <c r="E22" s="85">
        <v>1.8100000000000002E-2</v>
      </c>
      <c r="F22" s="12">
        <f>MATCH($D22,FAC_TOTALS_APTA!$A$2:$BO$2,)</f>
        <v>23</v>
      </c>
      <c r="G22" s="47">
        <f>VLOOKUP(G11,FAC_TOTALS_APTA!$A$4:$BO$120,$F22,FALSE)</f>
        <v>0.263666567980128</v>
      </c>
      <c r="H22" s="47">
        <f>VLOOKUP(H11,FAC_TOTALS_APTA!$A$4:$BO$120,$F22,FALSE)</f>
        <v>1</v>
      </c>
      <c r="I22" s="46">
        <f t="shared" si="1"/>
        <v>2.7926689290216267</v>
      </c>
      <c r="J22" s="44" t="str">
        <f t="shared" si="2"/>
        <v/>
      </c>
      <c r="K22" s="44" t="str">
        <f t="shared" si="3"/>
        <v>BIKE_SHARE_RAIL_FAC</v>
      </c>
      <c r="L22" s="12">
        <f>MATCH($K22,FAC_TOTALS_APTA!$A$2:$BM$2,)</f>
        <v>49</v>
      </c>
      <c r="M22" s="41">
        <f>IF(M11=0,0,VLOOKUP(M11,FAC_TOTALS_APTA!$A$4:$BO$120,$L22,FALSE))</f>
        <v>0</v>
      </c>
      <c r="N22" s="41">
        <f>IF(N11=0,0,VLOOKUP(N11,FAC_TOTALS_APTA!$A$4:$BO$120,$L22,FALSE))</f>
        <v>7095730.96256088</v>
      </c>
      <c r="O22" s="41">
        <f>IF(O11=0,0,VLOOKUP(O11,FAC_TOTALS_APTA!$A$4:$BO$120,$L22,FALSE))</f>
        <v>9421906.7449935991</v>
      </c>
      <c r="P22" s="41">
        <f>IF(P11=0,0,VLOOKUP(P11,FAC_TOTALS_APTA!$A$4:$BO$120,$L22,FALSE))</f>
        <v>781587.93885293102</v>
      </c>
      <c r="Q22" s="41">
        <f>IF(Q11=0,0,VLOOKUP(Q11,FAC_TOTALS_APTA!$A$4:$BO$120,$L22,FALSE))</f>
        <v>0</v>
      </c>
      <c r="R22" s="41">
        <f>IF(R11=0,0,VLOOKUP(R11,FAC_TOTALS_APTA!$A$4:$BO$120,$L22,FALSE))</f>
        <v>158537.76163789199</v>
      </c>
      <c r="S22" s="41">
        <f>IF(S11=0,0,VLOOKUP(S11,FAC_TOTALS_APTA!$A$4:$BO$120,$L22,FALSE))</f>
        <v>0</v>
      </c>
      <c r="T22" s="41">
        <f>IF(T11=0,0,VLOOKUP(T11,FAC_TOTALS_APTA!$A$4:$BO$120,$L22,FALSE))</f>
        <v>0</v>
      </c>
      <c r="U22" s="41">
        <f>IF(U11=0,0,VLOOKUP(U11,FAC_TOTALS_APTA!$A$4:$BO$120,$L22,FALSE))</f>
        <v>0</v>
      </c>
      <c r="V22" s="41">
        <f>IF(V11=0,0,VLOOKUP(V11,FAC_TOTALS_APTA!$A$4:$BO$120,$L22,FALSE))</f>
        <v>0</v>
      </c>
      <c r="W22" s="41">
        <f>IF(W11=0,0,VLOOKUP(W11,FAC_TOTALS_APTA!$A$4:$BO$120,$L22,FALSE))</f>
        <v>0</v>
      </c>
      <c r="X22" s="41">
        <f>IF(X11=0,0,VLOOKUP(X11,FAC_TOTALS_APTA!$A$4:$BO$120,$L22,FALSE))</f>
        <v>0</v>
      </c>
      <c r="Y22" s="41">
        <f>IF(Y11=0,0,VLOOKUP(Y11,FAC_TOTALS_APTA!$A$4:$BO$120,$L22,FALSE))</f>
        <v>0</v>
      </c>
      <c r="Z22" s="41">
        <f>IF(Z11=0,0,VLOOKUP(Z11,FAC_TOTALS_APTA!$A$4:$BO$120,$L22,FALSE))</f>
        <v>0</v>
      </c>
      <c r="AA22" s="41">
        <f>IF(AA11=0,0,VLOOKUP(AA11,FAC_TOTALS_APTA!$A$4:$BO$120,$L22,FALSE))</f>
        <v>0</v>
      </c>
      <c r="AB22" s="41">
        <f>IF(AB11=0,0,VLOOKUP(AB11,FAC_TOTALS_APTA!$A$4:$BO$120,$L22,FALSE))</f>
        <v>0</v>
      </c>
      <c r="AC22" s="45">
        <f t="shared" si="4"/>
        <v>17457763.408045303</v>
      </c>
      <c r="AD22" s="46">
        <f>AC22/G26</f>
        <v>1.1086545312799475E-2</v>
      </c>
      <c r="AE22" s="12"/>
    </row>
    <row r="23" spans="1:31" s="13" customFormat="1" ht="15" x14ac:dyDescent="0.2">
      <c r="A23" s="37"/>
      <c r="B23" s="16" t="s">
        <v>123</v>
      </c>
      <c r="C23" s="39"/>
      <c r="D23" s="13" t="s">
        <v>78</v>
      </c>
      <c r="E23" s="86">
        <v>-8.7099999999999997E-2</v>
      </c>
      <c r="F23" s="13">
        <f>MATCH($D23,FAC_TOTALS_APTA!$A$2:$BO$2,)</f>
        <v>24</v>
      </c>
      <c r="G23" s="50">
        <f>VLOOKUP(G11,FAC_TOTALS_APTA!$A$4:$BO$120,$F23,FALSE)</f>
        <v>0</v>
      </c>
      <c r="H23" s="50">
        <f>VLOOKUP(H11,FAC_TOTALS_APTA!$A$4:$BO$120,$F23,FALSE)</f>
        <v>0.59587869958059203</v>
      </c>
      <c r="I23" s="82" t="str">
        <f t="shared" si="1"/>
        <v>-</v>
      </c>
      <c r="J23" s="52" t="str">
        <f>IF(C23="Log","_log","")</f>
        <v/>
      </c>
      <c r="K23" s="52" t="str">
        <f>CONCATENATE(D23,J23,"_FAC")</f>
        <v>scooter_flag_RAIL_FAC</v>
      </c>
      <c r="L23" s="13">
        <f>MATCH($K23,FAC_TOTALS_APTA!$A$2:$BM$2,)</f>
        <v>51</v>
      </c>
      <c r="M23" s="53">
        <f>IF(M11=0,0,VLOOKUP(M11,FAC_TOTALS_APTA!$A$4:$BO$120,$L23,FALSE))</f>
        <v>0</v>
      </c>
      <c r="N23" s="53">
        <f>IF(N11=0,0,VLOOKUP(N11,FAC_TOTALS_APTA!$A$4:$BO$120,$L23,FALSE))</f>
        <v>0</v>
      </c>
      <c r="O23" s="53">
        <f>IF(O11=0,0,VLOOKUP(O11,FAC_TOTALS_APTA!$A$4:$BO$120,$L23,FALSE))</f>
        <v>0</v>
      </c>
      <c r="P23" s="53">
        <f>IF(P11=0,0,VLOOKUP(P11,FAC_TOTALS_APTA!$A$4:$BO$120,$L23,FALSE))</f>
        <v>0</v>
      </c>
      <c r="Q23" s="53">
        <f>IF(Q11=0,0,VLOOKUP(Q11,FAC_TOTALS_APTA!$A$4:$BO$120,$L23,FALSE))</f>
        <v>0</v>
      </c>
      <c r="R23" s="53">
        <f>IF(R11=0,0,VLOOKUP(R11,FAC_TOTALS_APTA!$A$4:$BO$120,$L23,FALSE))</f>
        <v>-62067345.017925002</v>
      </c>
      <c r="S23" s="53">
        <f>IF(S11=0,0,VLOOKUP(S11,FAC_TOTALS_APTA!$A$4:$BO$120,$L23,FALSE))</f>
        <v>0</v>
      </c>
      <c r="T23" s="53">
        <f>IF(T11=0,0,VLOOKUP(T11,FAC_TOTALS_APTA!$A$4:$BO$120,$L23,FALSE))</f>
        <v>0</v>
      </c>
      <c r="U23" s="53">
        <f>IF(U11=0,0,VLOOKUP(U11,FAC_TOTALS_APTA!$A$4:$BO$120,$L23,FALSE))</f>
        <v>0</v>
      </c>
      <c r="V23" s="53">
        <f>IF(V11=0,0,VLOOKUP(V11,FAC_TOTALS_APTA!$A$4:$BO$120,$L23,FALSE))</f>
        <v>0</v>
      </c>
      <c r="W23" s="53">
        <f>IF(W11=0,0,VLOOKUP(W11,FAC_TOTALS_APTA!$A$4:$BO$120,$L23,FALSE))</f>
        <v>0</v>
      </c>
      <c r="X23" s="53">
        <f>IF(X11=0,0,VLOOKUP(X11,FAC_TOTALS_APTA!$A$4:$BO$120,$L23,FALSE))</f>
        <v>0</v>
      </c>
      <c r="Y23" s="53">
        <f>IF(Y11=0,0,VLOOKUP(Y11,FAC_TOTALS_APTA!$A$4:$BO$120,$L23,FALSE))</f>
        <v>0</v>
      </c>
      <c r="Z23" s="53">
        <f>IF(Z11=0,0,VLOOKUP(Z11,FAC_TOTALS_APTA!$A$4:$BO$120,$L23,FALSE))</f>
        <v>0</v>
      </c>
      <c r="AA23" s="53">
        <f>IF(AA11=0,0,VLOOKUP(AA11,FAC_TOTALS_APTA!$A$4:$BO$120,$L23,FALSE))</f>
        <v>0</v>
      </c>
      <c r="AB23" s="53">
        <f>IF(AB11=0,0,VLOOKUP(AB11,FAC_TOTALS_APTA!$A$4:$BO$120,$L23,FALSE))</f>
        <v>0</v>
      </c>
      <c r="AC23" s="54">
        <f>SUM(M23:AB23)</f>
        <v>-62067345.017925002</v>
      </c>
      <c r="AD23" s="55">
        <f>AC23/G26</f>
        <v>-3.9415841359682527E-2</v>
      </c>
      <c r="AE23" s="12"/>
    </row>
    <row r="24" spans="1:31" s="21" customFormat="1" ht="15" x14ac:dyDescent="0.2">
      <c r="A24" s="37"/>
      <c r="B24" s="56" t="s">
        <v>131</v>
      </c>
      <c r="C24" s="57"/>
      <c r="D24" s="56" t="s">
        <v>118</v>
      </c>
      <c r="E24" s="49"/>
      <c r="F24" s="59"/>
      <c r="G24" s="60"/>
      <c r="H24" s="60"/>
      <c r="I24" s="64"/>
      <c r="J24" s="62"/>
      <c r="K24" s="62" t="str">
        <f t="shared" ref="K24" si="5">CONCATENATE(D24,J24,"_FAC")</f>
        <v>New_Reporter_FAC</v>
      </c>
      <c r="L24" s="59">
        <f>MATCH($K24,FAC_TOTALS_APTA!$A$2:$BM$2,)</f>
        <v>58</v>
      </c>
      <c r="M24" s="60">
        <f>IF(M11=0,0,VLOOKUP(M11,FAC_TOTALS_APTA!$A$4:$BO$120,$L24,FALSE))</f>
        <v>0</v>
      </c>
      <c r="N24" s="60">
        <f>IF(N11=0,0,VLOOKUP(N11,FAC_TOTALS_APTA!$A$4:$BO$120,$L24,FALSE))</f>
        <v>26347235.169999901</v>
      </c>
      <c r="O24" s="60">
        <f>IF(O11=0,0,VLOOKUP(O11,FAC_TOTALS_APTA!$A$4:$BO$120,$L24,FALSE))</f>
        <v>0</v>
      </c>
      <c r="P24" s="60">
        <f>IF(P11=0,0,VLOOKUP(P11,FAC_TOTALS_APTA!$A$4:$BO$120,$L24,FALSE))</f>
        <v>0</v>
      </c>
      <c r="Q24" s="60">
        <f>IF(Q11=0,0,VLOOKUP(Q11,FAC_TOTALS_APTA!$A$4:$BO$120,$L24,FALSE))</f>
        <v>0</v>
      </c>
      <c r="R24" s="60">
        <f>IF(R11=0,0,VLOOKUP(R11,FAC_TOTALS_APTA!$A$4:$BO$120,$L24,FALSE))</f>
        <v>0</v>
      </c>
      <c r="S24" s="60">
        <f>IF(S11=0,0,VLOOKUP(S11,FAC_TOTALS_APTA!$A$4:$BO$120,$L24,FALSE))</f>
        <v>0</v>
      </c>
      <c r="T24" s="60">
        <f>IF(T11=0,0,VLOOKUP(T11,FAC_TOTALS_APTA!$A$4:$BO$120,$L24,FALSE))</f>
        <v>0</v>
      </c>
      <c r="U24" s="60">
        <f>IF(U11=0,0,VLOOKUP(U11,FAC_TOTALS_APTA!$A$4:$BO$120,$L24,FALSE))</f>
        <v>0</v>
      </c>
      <c r="V24" s="60">
        <f>IF(V11=0,0,VLOOKUP(V11,FAC_TOTALS_APTA!$A$4:$BO$120,$L24,FALSE))</f>
        <v>0</v>
      </c>
      <c r="W24" s="60">
        <f>IF(W11=0,0,VLOOKUP(W11,FAC_TOTALS_APTA!$A$4:$BO$120,$L24,FALSE))</f>
        <v>0</v>
      </c>
      <c r="X24" s="60">
        <f>IF(X11=0,0,VLOOKUP(X11,FAC_TOTALS_APTA!$A$4:$BO$120,$L24,FALSE))</f>
        <v>0</v>
      </c>
      <c r="Y24" s="60">
        <f>IF(Y11=0,0,VLOOKUP(Y11,FAC_TOTALS_APTA!$A$4:$BO$120,$L24,FALSE))</f>
        <v>0</v>
      </c>
      <c r="Z24" s="60">
        <f>IF(Z11=0,0,VLOOKUP(Z11,FAC_TOTALS_APTA!$A$4:$BO$120,$L24,FALSE))</f>
        <v>0</v>
      </c>
      <c r="AA24" s="60">
        <f>IF(AA11=0,0,VLOOKUP(AA11,FAC_TOTALS_APTA!$A$4:$BO$120,$L24,FALSE))</f>
        <v>0</v>
      </c>
      <c r="AB24" s="60">
        <f>IF(AB11=0,0,VLOOKUP(AB11,FAC_TOTALS_APTA!$A$4:$BO$120,$L24,FALSE))</f>
        <v>0</v>
      </c>
      <c r="AC24" s="63">
        <f t="shared" ref="AC24" si="6">SUM(M24:AB24)</f>
        <v>26347235.169999901</v>
      </c>
      <c r="AD24" s="64">
        <f>AC24/G26</f>
        <v>1.6731800617974666E-2</v>
      </c>
      <c r="AE24" s="12"/>
    </row>
    <row r="25" spans="1:31" s="83" customFormat="1" ht="15" x14ac:dyDescent="0.2">
      <c r="A25" s="37"/>
      <c r="B25" s="37" t="s">
        <v>67</v>
      </c>
      <c r="C25" s="40"/>
      <c r="D25" s="12"/>
      <c r="E25" s="42"/>
      <c r="F25" s="12"/>
      <c r="G25" s="41"/>
      <c r="H25" s="41"/>
      <c r="I25" s="46"/>
      <c r="J25" s="44"/>
      <c r="K25" s="44"/>
      <c r="L25" s="1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5" t="e">
        <f>SUM(AC13:AC24)</f>
        <v>#REF!</v>
      </c>
      <c r="AD25" s="46" t="e">
        <f>AC25/G28</f>
        <v>#REF!</v>
      </c>
      <c r="AE25" s="12"/>
    </row>
    <row r="26" spans="1:31" ht="15.75" hidden="1" customHeight="1" x14ac:dyDescent="0.2">
      <c r="A26" s="37"/>
      <c r="B26" s="37"/>
      <c r="C26" s="66"/>
      <c r="D26" s="15" t="s">
        <v>7</v>
      </c>
      <c r="E26" s="67"/>
      <c r="F26" s="15">
        <f>MATCH($D26,FAC_TOTALS_APTA!$A$2:$BM$2,)</f>
        <v>9</v>
      </c>
      <c r="G26" s="68">
        <f>VLOOKUP(G11,FAC_TOTALS_APTA!$A$4:$BO$120,$F26,FALSE)</f>
        <v>1574680201.5854499</v>
      </c>
      <c r="H26" s="68">
        <f>VLOOKUP(H11,FAC_TOTALS_APTA!$A$4:$BM$120,$F26,FALSE)</f>
        <v>1466105947.7529399</v>
      </c>
      <c r="I26" s="70">
        <f t="shared" ref="I26:I28" si="7">H26/G26-1</f>
        <v>-6.8950034250251702E-2</v>
      </c>
      <c r="J26" s="70"/>
      <c r="K26" s="44"/>
      <c r="L26" s="12"/>
      <c r="M26" s="71" t="e">
        <f t="shared" ref="M26:AB26" si="8">SUM(M13:M18)</f>
        <v>#REF!</v>
      </c>
      <c r="N26" s="71" t="e">
        <f t="shared" si="8"/>
        <v>#REF!</v>
      </c>
      <c r="O26" s="71" t="e">
        <f t="shared" si="8"/>
        <v>#REF!</v>
      </c>
      <c r="P26" s="71" t="e">
        <f t="shared" si="8"/>
        <v>#REF!</v>
      </c>
      <c r="Q26" s="71" t="e">
        <f t="shared" si="8"/>
        <v>#REF!</v>
      </c>
      <c r="R26" s="71" t="e">
        <f t="shared" si="8"/>
        <v>#REF!</v>
      </c>
      <c r="S26" s="71">
        <f t="shared" si="8"/>
        <v>0</v>
      </c>
      <c r="T26" s="71">
        <f t="shared" si="8"/>
        <v>0</v>
      </c>
      <c r="U26" s="71">
        <f t="shared" si="8"/>
        <v>0</v>
      </c>
      <c r="V26" s="71">
        <f t="shared" si="8"/>
        <v>0</v>
      </c>
      <c r="W26" s="71">
        <f t="shared" si="8"/>
        <v>0</v>
      </c>
      <c r="X26" s="71">
        <f t="shared" si="8"/>
        <v>0</v>
      </c>
      <c r="Y26" s="71">
        <f t="shared" si="8"/>
        <v>0</v>
      </c>
      <c r="Z26" s="71">
        <f t="shared" si="8"/>
        <v>0</v>
      </c>
      <c r="AA26" s="71">
        <f t="shared" si="8"/>
        <v>0</v>
      </c>
      <c r="AB26" s="71">
        <f t="shared" si="8"/>
        <v>0</v>
      </c>
      <c r="AC26" s="72"/>
      <c r="AD26" s="73"/>
      <c r="AE26" s="12"/>
    </row>
    <row r="27" spans="1:31" ht="15" x14ac:dyDescent="0.2">
      <c r="A27" s="37"/>
      <c r="B27" s="16" t="s">
        <v>68</v>
      </c>
      <c r="C27" s="39"/>
      <c r="D27" s="13"/>
      <c r="E27" s="49"/>
      <c r="F27" s="13"/>
      <c r="G27" s="53"/>
      <c r="H27" s="53"/>
      <c r="I27" s="55"/>
      <c r="J27" s="52"/>
      <c r="K27" s="52"/>
      <c r="L27" s="13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54" t="e">
        <f>AC28-AC25</f>
        <v>#REF!</v>
      </c>
      <c r="AD27" s="55" t="e">
        <f>AD28-AD25</f>
        <v>#REF!</v>
      </c>
      <c r="AE27" s="12"/>
    </row>
    <row r="28" spans="1:31" ht="16" thickBot="1" x14ac:dyDescent="0.25">
      <c r="A28" s="37"/>
      <c r="B28" s="17" t="s">
        <v>127</v>
      </c>
      <c r="C28" s="35"/>
      <c r="D28" s="35" t="s">
        <v>5</v>
      </c>
      <c r="E28" s="35"/>
      <c r="F28" s="35">
        <f>MATCH($D28,FAC_TOTALS_APTA!$A$2:$BM$2,)</f>
        <v>7</v>
      </c>
      <c r="G28" s="75">
        <f>VLOOKUP(G11,FAC_TOTALS_APTA!$A$4:$BM$120,$F28,FALSE)</f>
        <v>1528025615.5</v>
      </c>
      <c r="H28" s="75">
        <f>VLOOKUP(H11,FAC_TOTALS_APTA!$A$4:$BM$120,$F28,FALSE)</f>
        <v>1483144813.8280001</v>
      </c>
      <c r="I28" s="79">
        <f t="shared" si="7"/>
        <v>-2.9371760012880443E-2</v>
      </c>
      <c r="J28" s="77"/>
      <c r="K28" s="77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78">
        <f>H28-G28</f>
        <v>-44880801.671999931</v>
      </c>
      <c r="AD28" s="79">
        <f>I28</f>
        <v>-2.9371760012880443E-2</v>
      </c>
      <c r="AE28" s="12"/>
    </row>
    <row r="29" spans="1:31" ht="15" thickTop="1" x14ac:dyDescent="0.2">
      <c r="A29" s="37"/>
      <c r="G29" s="80"/>
      <c r="H29" s="80"/>
    </row>
    <row r="30" spans="1:31" x14ac:dyDescent="0.2">
      <c r="A30" s="14"/>
    </row>
    <row r="31" spans="1:31" x14ac:dyDescent="0.2">
      <c r="A31" s="37"/>
    </row>
    <row r="32" spans="1:31" ht="15" x14ac:dyDescent="0.2">
      <c r="A32" s="37"/>
      <c r="B32" s="23" t="s">
        <v>65</v>
      </c>
      <c r="C32" s="24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ht="15" x14ac:dyDescent="0.2">
      <c r="B33" s="27" t="s">
        <v>25</v>
      </c>
      <c r="C33" s="28" t="s">
        <v>26</v>
      </c>
      <c r="D33" s="18"/>
      <c r="E33" s="1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2:30" x14ac:dyDescent="0.2">
      <c r="B34" s="27"/>
      <c r="C34" s="28"/>
      <c r="D34" s="18"/>
      <c r="E34" s="1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2:30" ht="15" x14ac:dyDescent="0.2">
      <c r="B35" s="30" t="s">
        <v>24</v>
      </c>
      <c r="C35" s="31">
        <v>1</v>
      </c>
      <c r="D35" s="18"/>
      <c r="E35" s="12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2:30" ht="16" thickBot="1" x14ac:dyDescent="0.25">
      <c r="B36" s="32" t="s">
        <v>99</v>
      </c>
      <c r="C36" s="33">
        <v>2</v>
      </c>
      <c r="D36" s="34"/>
      <c r="E36" s="35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</row>
    <row r="37" spans="2:30" ht="15" thickTop="1" x14ac:dyDescent="0.2">
      <c r="B37" s="37"/>
      <c r="C37" s="12"/>
      <c r="D37" s="12"/>
      <c r="E37" s="12"/>
      <c r="F37" s="12"/>
      <c r="G37" s="171" t="s">
        <v>61</v>
      </c>
      <c r="H37" s="171"/>
      <c r="I37" s="17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71" t="s">
        <v>27</v>
      </c>
      <c r="AD37" s="171"/>
    </row>
    <row r="38" spans="2:30" ht="15" x14ac:dyDescent="0.2">
      <c r="B38" s="16" t="s">
        <v>28</v>
      </c>
      <c r="C38" s="39" t="s">
        <v>29</v>
      </c>
      <c r="D38" s="13" t="s">
        <v>30</v>
      </c>
      <c r="E38" s="13" t="s">
        <v>66</v>
      </c>
      <c r="F38" s="13"/>
      <c r="G38" s="13">
        <f>$C$1</f>
        <v>2012</v>
      </c>
      <c r="H38" s="13">
        <f>$C$2</f>
        <v>2018</v>
      </c>
      <c r="I38" s="13" t="s">
        <v>62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s">
        <v>64</v>
      </c>
      <c r="AD38" s="13" t="s">
        <v>62</v>
      </c>
    </row>
    <row r="39" spans="2:30" hidden="1" x14ac:dyDescent="0.2">
      <c r="B39" s="37"/>
      <c r="C39" s="40"/>
      <c r="D39" s="12"/>
      <c r="E39" s="12"/>
      <c r="F39" s="12"/>
      <c r="G39" s="12"/>
      <c r="H39" s="12"/>
      <c r="I39" s="12"/>
      <c r="J39" s="12"/>
      <c r="K39" s="12"/>
      <c r="L39" s="12"/>
      <c r="M39" s="12">
        <v>1</v>
      </c>
      <c r="N39" s="12">
        <v>2</v>
      </c>
      <c r="O39" s="12">
        <v>3</v>
      </c>
      <c r="P39" s="12">
        <v>4</v>
      </c>
      <c r="Q39" s="12">
        <v>5</v>
      </c>
      <c r="R39" s="12">
        <v>6</v>
      </c>
      <c r="S39" s="12">
        <v>7</v>
      </c>
      <c r="T39" s="12">
        <v>8</v>
      </c>
      <c r="U39" s="12">
        <v>9</v>
      </c>
      <c r="V39" s="12">
        <v>10</v>
      </c>
      <c r="W39" s="12">
        <v>11</v>
      </c>
      <c r="X39" s="12">
        <v>12</v>
      </c>
      <c r="Y39" s="12">
        <v>13</v>
      </c>
      <c r="Z39" s="12">
        <v>14</v>
      </c>
      <c r="AA39" s="12">
        <v>15</v>
      </c>
      <c r="AB39" s="12">
        <v>16</v>
      </c>
      <c r="AC39" s="12"/>
      <c r="AD39" s="12"/>
    </row>
    <row r="40" spans="2:30" hidden="1" x14ac:dyDescent="0.2">
      <c r="B40" s="37"/>
      <c r="C40" s="40"/>
      <c r="D40" s="12"/>
      <c r="E40" s="12"/>
      <c r="F40" s="12"/>
      <c r="G40" s="12" t="str">
        <f>CONCATENATE($C35,"_",$C36,"_",G38)</f>
        <v>1_2_2012</v>
      </c>
      <c r="H40" s="12" t="str">
        <f>CONCATENATE($C35,"_",$C36,"_",H38)</f>
        <v>1_2_2018</v>
      </c>
      <c r="I40" s="12"/>
      <c r="J40" s="12"/>
      <c r="K40" s="12"/>
      <c r="L40" s="12"/>
      <c r="M40" s="12" t="str">
        <f>IF($G38+M39&gt;$H38,0,CONCATENATE($C35,"_",$C36,"_",$G38+M39))</f>
        <v>1_2_2013</v>
      </c>
      <c r="N40" s="12" t="str">
        <f t="shared" ref="N40:AB40" si="9">IF($G38+N39&gt;$H38,0,CONCATENATE($C35,"_",$C36,"_",$G38+N39))</f>
        <v>1_2_2014</v>
      </c>
      <c r="O40" s="12" t="str">
        <f t="shared" si="9"/>
        <v>1_2_2015</v>
      </c>
      <c r="P40" s="12" t="str">
        <f t="shared" si="9"/>
        <v>1_2_2016</v>
      </c>
      <c r="Q40" s="12" t="str">
        <f t="shared" si="9"/>
        <v>1_2_2017</v>
      </c>
      <c r="R40" s="12" t="str">
        <f t="shared" si="9"/>
        <v>1_2_2018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12">
        <f t="shared" si="9"/>
        <v>0</v>
      </c>
      <c r="W40" s="12">
        <f t="shared" si="9"/>
        <v>0</v>
      </c>
      <c r="X40" s="12">
        <f t="shared" si="9"/>
        <v>0</v>
      </c>
      <c r="Y40" s="12">
        <f t="shared" si="9"/>
        <v>0</v>
      </c>
      <c r="Z40" s="12">
        <f t="shared" si="9"/>
        <v>0</v>
      </c>
      <c r="AA40" s="12">
        <f t="shared" si="9"/>
        <v>0</v>
      </c>
      <c r="AB40" s="12">
        <f t="shared" si="9"/>
        <v>0</v>
      </c>
      <c r="AC40" s="12"/>
      <c r="AD40" s="12"/>
    </row>
    <row r="41" spans="2:30" hidden="1" x14ac:dyDescent="0.2">
      <c r="B41" s="37"/>
      <c r="C41" s="40"/>
      <c r="D41" s="12"/>
      <c r="E41" s="12"/>
      <c r="F41" s="12" t="s">
        <v>63</v>
      </c>
      <c r="G41" s="41"/>
      <c r="H41" s="41"/>
      <c r="I41" s="12"/>
      <c r="J41" s="12"/>
      <c r="K41" s="12"/>
      <c r="L41" s="12" t="s">
        <v>63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2:30" ht="15" x14ac:dyDescent="0.2">
      <c r="B42" s="37" t="s">
        <v>95</v>
      </c>
      <c r="C42" s="40" t="s">
        <v>31</v>
      </c>
      <c r="D42" s="12" t="s">
        <v>9</v>
      </c>
      <c r="E42" s="85">
        <v>0.60799999999999998</v>
      </c>
      <c r="F42" s="12">
        <f>MATCH($D42,FAC_TOTALS_APTA!$A$2:$BO$2,)</f>
        <v>11</v>
      </c>
      <c r="G42" s="41">
        <f>VLOOKUP(G40,FAC_TOTALS_APTA!$A$4:$BO$120,$F42,FALSE)</f>
        <v>4674021.8146237601</v>
      </c>
      <c r="H42" s="41">
        <f>VLOOKUP(H40,FAC_TOTALS_APTA!$A$4:$BO$120,$F42,FALSE)</f>
        <v>5706034.8356936602</v>
      </c>
      <c r="I42" s="46">
        <f>IFERROR(H42/G42-1,"-")</f>
        <v>0.2207976475079787</v>
      </c>
      <c r="J42" s="44" t="str">
        <f>IF(C42="Log","_log","")</f>
        <v>_log</v>
      </c>
      <c r="K42" s="44" t="str">
        <f>CONCATENATE(D42,J42,"_FAC")</f>
        <v>VRM_ADJ_log_FAC</v>
      </c>
      <c r="L42" s="12">
        <f>MATCH($K42,FAC_TOTALS_APTA!$A$2:$BM$2,)</f>
        <v>25</v>
      </c>
      <c r="M42" s="41">
        <f>IF(M40=0,0,VLOOKUP(M40,FAC_TOTALS_APTA!$A$4:$BO$120,$L42,FALSE))</f>
        <v>8701419.5582771599</v>
      </c>
      <c r="N42" s="41">
        <f>IF(N40=0,0,VLOOKUP(N40,FAC_TOTALS_APTA!$A$4:$BO$120,$L42,FALSE))</f>
        <v>1961275.68882952</v>
      </c>
      <c r="O42" s="41">
        <f>IF(O40=0,0,VLOOKUP(O40,FAC_TOTALS_APTA!$A$4:$BO$120,$L42,FALSE))</f>
        <v>1200869.64293965</v>
      </c>
      <c r="P42" s="41">
        <f>IF(P40=0,0,VLOOKUP(P40,FAC_TOTALS_APTA!$A$4:$BO$120,$L42,FALSE))</f>
        <v>2259518.3602853301</v>
      </c>
      <c r="Q42" s="41">
        <f>IF(Q40=0,0,VLOOKUP(Q40,FAC_TOTALS_APTA!$A$4:$BO$120,$L42,FALSE))</f>
        <v>511631.09933478897</v>
      </c>
      <c r="R42" s="41">
        <f>IF(R40=0,0,VLOOKUP(R40,FAC_TOTALS_APTA!$A$4:$BO$120,$L42,FALSE))</f>
        <v>2790903.44166853</v>
      </c>
      <c r="S42" s="41">
        <f>IF(S40=0,0,VLOOKUP(S40,FAC_TOTALS_APTA!$A$4:$BO$120,$L42,FALSE))</f>
        <v>0</v>
      </c>
      <c r="T42" s="41">
        <f>IF(T40=0,0,VLOOKUP(T40,FAC_TOTALS_APTA!$A$4:$BO$120,$L42,FALSE))</f>
        <v>0</v>
      </c>
      <c r="U42" s="41">
        <f>IF(U40=0,0,VLOOKUP(U40,FAC_TOTALS_APTA!$A$4:$BO$120,$L42,FALSE))</f>
        <v>0</v>
      </c>
      <c r="V42" s="41">
        <f>IF(V40=0,0,VLOOKUP(V40,FAC_TOTALS_APTA!$A$4:$BO$120,$L42,FALSE))</f>
        <v>0</v>
      </c>
      <c r="W42" s="41">
        <f>IF(W40=0,0,VLOOKUP(W40,FAC_TOTALS_APTA!$A$4:$BO$120,$L42,FALSE))</f>
        <v>0</v>
      </c>
      <c r="X42" s="41">
        <f>IF(X40=0,0,VLOOKUP(X40,FAC_TOTALS_APTA!$A$4:$BO$120,$L42,FALSE))</f>
        <v>0</v>
      </c>
      <c r="Y42" s="41">
        <f>IF(Y40=0,0,VLOOKUP(Y40,FAC_TOTALS_APTA!$A$4:$BO$120,$L42,FALSE))</f>
        <v>0</v>
      </c>
      <c r="Z42" s="41">
        <f>IF(Z40=0,0,VLOOKUP(Z40,FAC_TOTALS_APTA!$A$4:$BO$120,$L42,FALSE))</f>
        <v>0</v>
      </c>
      <c r="AA42" s="41">
        <f>IF(AA40=0,0,VLOOKUP(AA40,FAC_TOTALS_APTA!$A$4:$BO$120,$L42,FALSE))</f>
        <v>0</v>
      </c>
      <c r="AB42" s="41">
        <f>IF(AB40=0,0,VLOOKUP(AB40,FAC_TOTALS_APTA!$A$4:$BO$120,$L42,FALSE))</f>
        <v>0</v>
      </c>
      <c r="AC42" s="45">
        <f>SUM(M42:AB42)</f>
        <v>17425617.791334979</v>
      </c>
      <c r="AD42" s="46">
        <f>AC42/G55</f>
        <v>0.19335048658359763</v>
      </c>
    </row>
    <row r="43" spans="2:30" ht="15" x14ac:dyDescent="0.2">
      <c r="B43" s="37" t="s">
        <v>32</v>
      </c>
      <c r="C43" s="40" t="s">
        <v>31</v>
      </c>
      <c r="D43" s="12" t="s">
        <v>10</v>
      </c>
      <c r="E43" s="85">
        <v>-0.2676</v>
      </c>
      <c r="F43" s="12" t="e">
        <f>MATCH($D43,FAC_TOTALS_APTA!$A$2:$BO$2,)</f>
        <v>#N/A</v>
      </c>
      <c r="G43" s="47" t="e">
        <f>VLOOKUP(G40,FAC_TOTALS_APTA!$A$4:$BO$120,$F43,FALSE)</f>
        <v>#REF!</v>
      </c>
      <c r="H43" s="47" t="e">
        <f>VLOOKUP(H40,FAC_TOTALS_APTA!$A$4:$BO$120,$F43,FALSE)</f>
        <v>#REF!</v>
      </c>
      <c r="I43" s="46" t="str">
        <f t="shared" ref="I43:I52" si="10">IFERROR(H43/G43-1,"-")</f>
        <v>-</v>
      </c>
      <c r="J43" s="44" t="str">
        <f t="shared" ref="J43:J51" si="11">IF(C43="Log","_log","")</f>
        <v>_log</v>
      </c>
      <c r="K43" s="44" t="str">
        <f t="shared" ref="K43:K51" si="12">CONCATENATE(D43,J43,"_FAC")</f>
        <v>FARE_per_UPT_log_FAC</v>
      </c>
      <c r="L43" s="12" t="e">
        <f>MATCH($K43,FAC_TOTALS_APTA!$A$2:$BM$2,)</f>
        <v>#N/A</v>
      </c>
      <c r="M43" s="41" t="e">
        <f>IF(M40=0,0,VLOOKUP(M40,FAC_TOTALS_APTA!$A$4:$BO$120,$L43,FALSE))</f>
        <v>#REF!</v>
      </c>
      <c r="N43" s="41" t="e">
        <f>IF(N40=0,0,VLOOKUP(N40,FAC_TOTALS_APTA!$A$4:$BO$120,$L43,FALSE))</f>
        <v>#REF!</v>
      </c>
      <c r="O43" s="41" t="e">
        <f>IF(O40=0,0,VLOOKUP(O40,FAC_TOTALS_APTA!$A$4:$BO$120,$L43,FALSE))</f>
        <v>#REF!</v>
      </c>
      <c r="P43" s="41" t="e">
        <f>IF(P40=0,0,VLOOKUP(P40,FAC_TOTALS_APTA!$A$4:$BO$120,$L43,FALSE))</f>
        <v>#REF!</v>
      </c>
      <c r="Q43" s="41" t="e">
        <f>IF(Q40=0,0,VLOOKUP(Q40,FAC_TOTALS_APTA!$A$4:$BO$120,$L43,FALSE))</f>
        <v>#REF!</v>
      </c>
      <c r="R43" s="41" t="e">
        <f>IF(R40=0,0,VLOOKUP(R40,FAC_TOTALS_APTA!$A$4:$BO$120,$L43,FALSE))</f>
        <v>#REF!</v>
      </c>
      <c r="S43" s="41">
        <f>IF(S40=0,0,VLOOKUP(S40,FAC_TOTALS_APTA!$A$4:$BO$120,$L43,FALSE))</f>
        <v>0</v>
      </c>
      <c r="T43" s="41">
        <f>IF(T40=0,0,VLOOKUP(T40,FAC_TOTALS_APTA!$A$4:$BO$120,$L43,FALSE))</f>
        <v>0</v>
      </c>
      <c r="U43" s="41">
        <f>IF(U40=0,0,VLOOKUP(U40,FAC_TOTALS_APTA!$A$4:$BO$120,$L43,FALSE))</f>
        <v>0</v>
      </c>
      <c r="V43" s="41">
        <f>IF(V40=0,0,VLOOKUP(V40,FAC_TOTALS_APTA!$A$4:$BO$120,$L43,FALSE))</f>
        <v>0</v>
      </c>
      <c r="W43" s="41">
        <f>IF(W40=0,0,VLOOKUP(W40,FAC_TOTALS_APTA!$A$4:$BO$120,$L43,FALSE))</f>
        <v>0</v>
      </c>
      <c r="X43" s="41">
        <f>IF(X40=0,0,VLOOKUP(X40,FAC_TOTALS_APTA!$A$4:$BO$120,$L43,FALSE))</f>
        <v>0</v>
      </c>
      <c r="Y43" s="41">
        <f>IF(Y40=0,0,VLOOKUP(Y40,FAC_TOTALS_APTA!$A$4:$BO$120,$L43,FALSE))</f>
        <v>0</v>
      </c>
      <c r="Z43" s="41">
        <f>IF(Z40=0,0,VLOOKUP(Z40,FAC_TOTALS_APTA!$A$4:$BO$120,$L43,FALSE))</f>
        <v>0</v>
      </c>
      <c r="AA43" s="41">
        <f>IF(AA40=0,0,VLOOKUP(AA40,FAC_TOTALS_APTA!$A$4:$BO$120,$L43,FALSE))</f>
        <v>0</v>
      </c>
      <c r="AB43" s="41">
        <f>IF(AB40=0,0,VLOOKUP(AB40,FAC_TOTALS_APTA!$A$4:$BO$120,$L43,FALSE))</f>
        <v>0</v>
      </c>
      <c r="AC43" s="45" t="e">
        <f t="shared" ref="AC43:AC51" si="13">SUM(M43:AB43)</f>
        <v>#REF!</v>
      </c>
      <c r="AD43" s="46" t="e">
        <f>AC43/G55</f>
        <v>#REF!</v>
      </c>
    </row>
    <row r="44" spans="2:30" ht="15" x14ac:dyDescent="0.2">
      <c r="B44" s="37" t="s">
        <v>125</v>
      </c>
      <c r="C44" s="40" t="s">
        <v>31</v>
      </c>
      <c r="D44" s="12" t="s">
        <v>11</v>
      </c>
      <c r="E44" s="85">
        <v>0.50160000000000005</v>
      </c>
      <c r="F44" s="12">
        <f>MATCH($D44,FAC_TOTALS_APTA!$A$2:$BO$2,)</f>
        <v>13</v>
      </c>
      <c r="G44" s="41">
        <f>VLOOKUP(G40,FAC_TOTALS_APTA!$A$4:$BO$120,$F44,FALSE)</f>
        <v>2781542.4252258502</v>
      </c>
      <c r="H44" s="41">
        <f>VLOOKUP(H40,FAC_TOTALS_APTA!$A$4:$BO$120,$F44,FALSE)</f>
        <v>2860170.4821333201</v>
      </c>
      <c r="I44" s="46">
        <f t="shared" si="10"/>
        <v>2.8267789911953445E-2</v>
      </c>
      <c r="J44" s="44" t="str">
        <f t="shared" si="11"/>
        <v>_log</v>
      </c>
      <c r="K44" s="44" t="str">
        <f t="shared" si="12"/>
        <v>POP_EMP_log_FAC</v>
      </c>
      <c r="L44" s="12">
        <f>MATCH($K44,FAC_TOTALS_APTA!$A$2:$BM$2,)</f>
        <v>29</v>
      </c>
      <c r="M44" s="41">
        <f>IF(M40=0,0,VLOOKUP(M40,FAC_TOTALS_APTA!$A$4:$BO$120,$L44,FALSE))</f>
        <v>404411.19131254999</v>
      </c>
      <c r="N44" s="41">
        <f>IF(N40=0,0,VLOOKUP(N40,FAC_TOTALS_APTA!$A$4:$BO$120,$L44,FALSE))</f>
        <v>337001.50937371899</v>
      </c>
      <c r="O44" s="41">
        <f>IF(O40=0,0,VLOOKUP(O40,FAC_TOTALS_APTA!$A$4:$BO$120,$L44,FALSE))</f>
        <v>379116.58721942198</v>
      </c>
      <c r="P44" s="41">
        <f>IF(P40=0,0,VLOOKUP(P40,FAC_TOTALS_APTA!$A$4:$BO$120,$L44,FALSE))</f>
        <v>319139.03106756398</v>
      </c>
      <c r="Q44" s="41">
        <f>IF(Q40=0,0,VLOOKUP(Q40,FAC_TOTALS_APTA!$A$4:$BO$120,$L44,FALSE))</f>
        <v>333401.62184138701</v>
      </c>
      <c r="R44" s="41">
        <f>IF(R40=0,0,VLOOKUP(R40,FAC_TOTALS_APTA!$A$4:$BO$120,$L44,FALSE))</f>
        <v>291374.97368368797</v>
      </c>
      <c r="S44" s="41">
        <f>IF(S40=0,0,VLOOKUP(S40,FAC_TOTALS_APTA!$A$4:$BO$120,$L44,FALSE))</f>
        <v>0</v>
      </c>
      <c r="T44" s="41">
        <f>IF(T40=0,0,VLOOKUP(T40,FAC_TOTALS_APTA!$A$4:$BO$120,$L44,FALSE))</f>
        <v>0</v>
      </c>
      <c r="U44" s="41">
        <f>IF(U40=0,0,VLOOKUP(U40,FAC_TOTALS_APTA!$A$4:$BO$120,$L44,FALSE))</f>
        <v>0</v>
      </c>
      <c r="V44" s="41">
        <f>IF(V40=0,0,VLOOKUP(V40,FAC_TOTALS_APTA!$A$4:$BO$120,$L44,FALSE))</f>
        <v>0</v>
      </c>
      <c r="W44" s="41">
        <f>IF(W40=0,0,VLOOKUP(W40,FAC_TOTALS_APTA!$A$4:$BO$120,$L44,FALSE))</f>
        <v>0</v>
      </c>
      <c r="X44" s="41">
        <f>IF(X40=0,0,VLOOKUP(X40,FAC_TOTALS_APTA!$A$4:$BO$120,$L44,FALSE))</f>
        <v>0</v>
      </c>
      <c r="Y44" s="41">
        <f>IF(Y40=0,0,VLOOKUP(Y40,FAC_TOTALS_APTA!$A$4:$BO$120,$L44,FALSE))</f>
        <v>0</v>
      </c>
      <c r="Z44" s="41">
        <f>IF(Z40=0,0,VLOOKUP(Z40,FAC_TOTALS_APTA!$A$4:$BO$120,$L44,FALSE))</f>
        <v>0</v>
      </c>
      <c r="AA44" s="41">
        <f>IF(AA40=0,0,VLOOKUP(AA40,FAC_TOTALS_APTA!$A$4:$BO$120,$L44,FALSE))</f>
        <v>0</v>
      </c>
      <c r="AB44" s="41">
        <f>IF(AB40=0,0,VLOOKUP(AB40,FAC_TOTALS_APTA!$A$4:$BO$120,$L44,FALSE))</f>
        <v>0</v>
      </c>
      <c r="AC44" s="45">
        <f t="shared" si="13"/>
        <v>2064444.9144983296</v>
      </c>
      <c r="AD44" s="46">
        <f>AC44/G55</f>
        <v>2.2906586929834515E-2</v>
      </c>
    </row>
    <row r="45" spans="2:30" ht="15" x14ac:dyDescent="0.2">
      <c r="B45" s="37" t="s">
        <v>126</v>
      </c>
      <c r="C45" s="40" t="s">
        <v>31</v>
      </c>
      <c r="D45" s="48" t="s">
        <v>22</v>
      </c>
      <c r="E45" s="85">
        <v>0.1734</v>
      </c>
      <c r="F45" s="12">
        <f>MATCH($D45,FAC_TOTALS_APTA!$A$2:$BO$2,)</f>
        <v>14</v>
      </c>
      <c r="G45" s="47">
        <f>VLOOKUP(G40,FAC_TOTALS_APTA!$A$4:$BO$120,$F45,FALSE)</f>
        <v>4.02185937234725</v>
      </c>
      <c r="H45" s="47">
        <f>VLOOKUP(H40,FAC_TOTALS_APTA!$A$4:$BO$120,$F45,FALSE)</f>
        <v>2.8736334560948502</v>
      </c>
      <c r="I45" s="46">
        <f t="shared" si="10"/>
        <v>-0.28549628665466453</v>
      </c>
      <c r="J45" s="44" t="str">
        <f t="shared" si="11"/>
        <v>_log</v>
      </c>
      <c r="K45" s="44" t="str">
        <f t="shared" si="12"/>
        <v>GAS_PRICE_2018_log_FAC</v>
      </c>
      <c r="L45" s="12">
        <f>MATCH($K45,FAC_TOTALS_APTA!$A$2:$BM$2,)</f>
        <v>31</v>
      </c>
      <c r="M45" s="41">
        <f>IF(M40=0,0,VLOOKUP(M40,FAC_TOTALS_APTA!$A$4:$BO$120,$L45,FALSE))</f>
        <v>-578227.91876836796</v>
      </c>
      <c r="N45" s="41">
        <f>IF(N40=0,0,VLOOKUP(N40,FAC_TOTALS_APTA!$A$4:$BO$120,$L45,FALSE))</f>
        <v>-858991.46506312897</v>
      </c>
      <c r="O45" s="41">
        <f>IF(O40=0,0,VLOOKUP(O40,FAC_TOTALS_APTA!$A$4:$BO$120,$L45,FALSE))</f>
        <v>-4560327.6425846703</v>
      </c>
      <c r="P45" s="41">
        <f>IF(P40=0,0,VLOOKUP(P40,FAC_TOTALS_APTA!$A$4:$BO$120,$L45,FALSE))</f>
        <v>-1695121.24325593</v>
      </c>
      <c r="Q45" s="41">
        <f>IF(Q40=0,0,VLOOKUP(Q40,FAC_TOTALS_APTA!$A$4:$BO$120,$L45,FALSE))</f>
        <v>1232602.80838455</v>
      </c>
      <c r="R45" s="41">
        <f>IF(R40=0,0,VLOOKUP(R40,FAC_TOTALS_APTA!$A$4:$BO$120,$L45,FALSE))</f>
        <v>1508562.89725382</v>
      </c>
      <c r="S45" s="41">
        <f>IF(S40=0,0,VLOOKUP(S40,FAC_TOTALS_APTA!$A$4:$BO$120,$L45,FALSE))</f>
        <v>0</v>
      </c>
      <c r="T45" s="41">
        <f>IF(T40=0,0,VLOOKUP(T40,FAC_TOTALS_APTA!$A$4:$BO$120,$L45,FALSE))</f>
        <v>0</v>
      </c>
      <c r="U45" s="41">
        <f>IF(U40=0,0,VLOOKUP(U40,FAC_TOTALS_APTA!$A$4:$BO$120,$L45,FALSE))</f>
        <v>0</v>
      </c>
      <c r="V45" s="41">
        <f>IF(V40=0,0,VLOOKUP(V40,FAC_TOTALS_APTA!$A$4:$BO$120,$L45,FALSE))</f>
        <v>0</v>
      </c>
      <c r="W45" s="41">
        <f>IF(W40=0,0,VLOOKUP(W40,FAC_TOTALS_APTA!$A$4:$BO$120,$L45,FALSE))</f>
        <v>0</v>
      </c>
      <c r="X45" s="41">
        <f>IF(X40=0,0,VLOOKUP(X40,FAC_TOTALS_APTA!$A$4:$BO$120,$L45,FALSE))</f>
        <v>0</v>
      </c>
      <c r="Y45" s="41">
        <f>IF(Y40=0,0,VLOOKUP(Y40,FAC_TOTALS_APTA!$A$4:$BO$120,$L45,FALSE))</f>
        <v>0</v>
      </c>
      <c r="Z45" s="41">
        <f>IF(Z40=0,0,VLOOKUP(Z40,FAC_TOTALS_APTA!$A$4:$BO$120,$L45,FALSE))</f>
        <v>0</v>
      </c>
      <c r="AA45" s="41">
        <f>IF(AA40=0,0,VLOOKUP(AA40,FAC_TOTALS_APTA!$A$4:$BO$120,$L45,FALSE))</f>
        <v>0</v>
      </c>
      <c r="AB45" s="41">
        <f>IF(AB40=0,0,VLOOKUP(AB40,FAC_TOTALS_APTA!$A$4:$BO$120,$L45,FALSE))</f>
        <v>0</v>
      </c>
      <c r="AC45" s="45">
        <f t="shared" si="13"/>
        <v>-4951502.5640337281</v>
      </c>
      <c r="AD45" s="46">
        <f>AC45/G55</f>
        <v>-5.4940687988228161E-2</v>
      </c>
    </row>
    <row r="46" spans="2:30" ht="15" x14ac:dyDescent="0.2">
      <c r="B46" s="37" t="s">
        <v>33</v>
      </c>
      <c r="C46" s="40"/>
      <c r="D46" s="12" t="s">
        <v>12</v>
      </c>
      <c r="E46" s="85">
        <v>7.3000000000000001E-3</v>
      </c>
      <c r="F46" s="12">
        <f>MATCH($D46,FAC_TOTALS_APTA!$A$2:$BO$2,)</f>
        <v>15</v>
      </c>
      <c r="G46" s="41">
        <f>VLOOKUP(G40,FAC_TOTALS_APTA!$A$4:$BO$120,$F46,FALSE)</f>
        <v>8.1793718575987597</v>
      </c>
      <c r="H46" s="41">
        <f>VLOOKUP(H40,FAC_TOTALS_APTA!$A$4:$BO$120,$F46,FALSE)</f>
        <v>6.8499542813669896</v>
      </c>
      <c r="I46" s="46">
        <f t="shared" si="10"/>
        <v>-0.16253296700243813</v>
      </c>
      <c r="J46" s="44" t="str">
        <f t="shared" si="11"/>
        <v/>
      </c>
      <c r="K46" s="44" t="str">
        <f t="shared" si="12"/>
        <v>PCT_HH_NO_VEH_FAC</v>
      </c>
      <c r="L46" s="12">
        <f>MATCH($K46,FAC_TOTALS_APTA!$A$2:$BM$2,)</f>
        <v>33</v>
      </c>
      <c r="M46" s="41">
        <f>IF(M40=0,0,VLOOKUP(M40,FAC_TOTALS_APTA!$A$4:$BO$120,$L46,FALSE))</f>
        <v>-83770.233691620902</v>
      </c>
      <c r="N46" s="41">
        <f>IF(N40=0,0,VLOOKUP(N40,FAC_TOTALS_APTA!$A$4:$BO$120,$L46,FALSE))</f>
        <v>-3206.3202608285601</v>
      </c>
      <c r="O46" s="41">
        <f>IF(O40=0,0,VLOOKUP(O40,FAC_TOTALS_APTA!$A$4:$BO$120,$L46,FALSE))</f>
        <v>-113120.12421176099</v>
      </c>
      <c r="P46" s="41">
        <f>IF(P40=0,0,VLOOKUP(P40,FAC_TOTALS_APTA!$A$4:$BO$120,$L46,FALSE))</f>
        <v>-156027.08806258501</v>
      </c>
      <c r="Q46" s="41">
        <f>IF(Q40=0,0,VLOOKUP(Q40,FAC_TOTALS_APTA!$A$4:$BO$120,$L46,FALSE))</f>
        <v>-120427.15117747</v>
      </c>
      <c r="R46" s="41">
        <f>IF(R40=0,0,VLOOKUP(R40,FAC_TOTALS_APTA!$A$4:$BO$120,$L46,FALSE))</f>
        <v>-122863.22579041999</v>
      </c>
      <c r="S46" s="41">
        <f>IF(S40=0,0,VLOOKUP(S40,FAC_TOTALS_APTA!$A$4:$BO$120,$L46,FALSE))</f>
        <v>0</v>
      </c>
      <c r="T46" s="41">
        <f>IF(T40=0,0,VLOOKUP(T40,FAC_TOTALS_APTA!$A$4:$BO$120,$L46,FALSE))</f>
        <v>0</v>
      </c>
      <c r="U46" s="41">
        <f>IF(U40=0,0,VLOOKUP(U40,FAC_TOTALS_APTA!$A$4:$BO$120,$L46,FALSE))</f>
        <v>0</v>
      </c>
      <c r="V46" s="41">
        <f>IF(V40=0,0,VLOOKUP(V40,FAC_TOTALS_APTA!$A$4:$BO$120,$L46,FALSE))</f>
        <v>0</v>
      </c>
      <c r="W46" s="41">
        <f>IF(W40=0,0,VLOOKUP(W40,FAC_TOTALS_APTA!$A$4:$BO$120,$L46,FALSE))</f>
        <v>0</v>
      </c>
      <c r="X46" s="41">
        <f>IF(X40=0,0,VLOOKUP(X40,FAC_TOTALS_APTA!$A$4:$BO$120,$L46,FALSE))</f>
        <v>0</v>
      </c>
      <c r="Y46" s="41">
        <f>IF(Y40=0,0,VLOOKUP(Y40,FAC_TOTALS_APTA!$A$4:$BO$120,$L46,FALSE))</f>
        <v>0</v>
      </c>
      <c r="Z46" s="41">
        <f>IF(Z40=0,0,VLOOKUP(Z40,FAC_TOTALS_APTA!$A$4:$BO$120,$L46,FALSE))</f>
        <v>0</v>
      </c>
      <c r="AA46" s="41">
        <f>IF(AA40=0,0,VLOOKUP(AA40,FAC_TOTALS_APTA!$A$4:$BO$120,$L46,FALSE))</f>
        <v>0</v>
      </c>
      <c r="AB46" s="41">
        <f>IF(AB40=0,0,VLOOKUP(AB40,FAC_TOTALS_APTA!$A$4:$BO$120,$L46,FALSE))</f>
        <v>0</v>
      </c>
      <c r="AC46" s="45">
        <f t="shared" si="13"/>
        <v>-599414.14319468546</v>
      </c>
      <c r="AD46" s="46">
        <f>AC46/G55</f>
        <v>-6.6509559454135028E-3</v>
      </c>
    </row>
    <row r="47" spans="2:30" ht="15" x14ac:dyDescent="0.2">
      <c r="B47" s="37" t="s">
        <v>124</v>
      </c>
      <c r="C47" s="40"/>
      <c r="D47" s="12" t="s">
        <v>13</v>
      </c>
      <c r="E47" s="85">
        <v>0.36330000000000001</v>
      </c>
      <c r="F47" s="12">
        <f>MATCH($D47,FAC_TOTALS_APTA!$A$2:$BO$2,)</f>
        <v>16</v>
      </c>
      <c r="G47" s="47">
        <f>VLOOKUP(G40,FAC_TOTALS_APTA!$A$4:$BO$120,$F47,FALSE)</f>
        <v>30.815534687732299</v>
      </c>
      <c r="H47" s="47">
        <f>VLOOKUP(H40,FAC_TOTALS_APTA!$A$4:$BO$120,$F47,FALSE)</f>
        <v>31.7455892896267</v>
      </c>
      <c r="I47" s="46">
        <f t="shared" si="10"/>
        <v>3.0181355323510184E-2</v>
      </c>
      <c r="J47" s="44" t="str">
        <f t="shared" si="11"/>
        <v/>
      </c>
      <c r="K47" s="44" t="str">
        <f t="shared" si="12"/>
        <v>TSD_POP_PCT_FAC</v>
      </c>
      <c r="L47" s="12">
        <f>MATCH($K47,FAC_TOTALS_APTA!$A$2:$BM$2,)</f>
        <v>35</v>
      </c>
      <c r="M47" s="41">
        <f>IF(M40=0,0,VLOOKUP(M40,FAC_TOTALS_APTA!$A$4:$BO$120,$L47,FALSE))</f>
        <v>149787.123774879</v>
      </c>
      <c r="N47" s="41">
        <f>IF(N40=0,0,VLOOKUP(N40,FAC_TOTALS_APTA!$A$4:$BO$120,$L47,FALSE))</f>
        <v>-46075.055859583401</v>
      </c>
      <c r="O47" s="41">
        <f>IF(O40=0,0,VLOOKUP(O40,FAC_TOTALS_APTA!$A$4:$BO$120,$L47,FALSE))</f>
        <v>-53897.435767891002</v>
      </c>
      <c r="P47" s="41">
        <f>IF(P40=0,0,VLOOKUP(P40,FAC_TOTALS_APTA!$A$4:$BO$120,$L47,FALSE))</f>
        <v>-56538.6949920072</v>
      </c>
      <c r="Q47" s="41">
        <f>IF(Q40=0,0,VLOOKUP(Q40,FAC_TOTALS_APTA!$A$4:$BO$120,$L47,FALSE))</f>
        <v>-88390.708906066604</v>
      </c>
      <c r="R47" s="41">
        <f>IF(R40=0,0,VLOOKUP(R40,FAC_TOTALS_APTA!$A$4:$BO$120,$L47,FALSE))</f>
        <v>-76704.766450518</v>
      </c>
      <c r="S47" s="41">
        <f>IF(S40=0,0,VLOOKUP(S40,FAC_TOTALS_APTA!$A$4:$BO$120,$L47,FALSE))</f>
        <v>0</v>
      </c>
      <c r="T47" s="41">
        <f>IF(T40=0,0,VLOOKUP(T40,FAC_TOTALS_APTA!$A$4:$BO$120,$L47,FALSE))</f>
        <v>0</v>
      </c>
      <c r="U47" s="41">
        <f>IF(U40=0,0,VLOOKUP(U40,FAC_TOTALS_APTA!$A$4:$BO$120,$L47,FALSE))</f>
        <v>0</v>
      </c>
      <c r="V47" s="41">
        <f>IF(V40=0,0,VLOOKUP(V40,FAC_TOTALS_APTA!$A$4:$BO$120,$L47,FALSE))</f>
        <v>0</v>
      </c>
      <c r="W47" s="41">
        <f>IF(W40=0,0,VLOOKUP(W40,FAC_TOTALS_APTA!$A$4:$BO$120,$L47,FALSE))</f>
        <v>0</v>
      </c>
      <c r="X47" s="41">
        <f>IF(X40=0,0,VLOOKUP(X40,FAC_TOTALS_APTA!$A$4:$BO$120,$L47,FALSE))</f>
        <v>0</v>
      </c>
      <c r="Y47" s="41">
        <f>IF(Y40=0,0,VLOOKUP(Y40,FAC_TOTALS_APTA!$A$4:$BO$120,$L47,FALSE))</f>
        <v>0</v>
      </c>
      <c r="Z47" s="41">
        <f>IF(Z40=0,0,VLOOKUP(Z40,FAC_TOTALS_APTA!$A$4:$BO$120,$L47,FALSE))</f>
        <v>0</v>
      </c>
      <c r="AA47" s="41">
        <f>IF(AA40=0,0,VLOOKUP(AA40,FAC_TOTALS_APTA!$A$4:$BO$120,$L47,FALSE))</f>
        <v>0</v>
      </c>
      <c r="AB47" s="41">
        <f>IF(AB40=0,0,VLOOKUP(AB40,FAC_TOTALS_APTA!$A$4:$BO$120,$L47,FALSE))</f>
        <v>0</v>
      </c>
      <c r="AC47" s="45">
        <f t="shared" si="13"/>
        <v>-171819.53820118721</v>
      </c>
      <c r="AD47" s="46">
        <f>AC47/G55</f>
        <v>-1.906468494464981E-3</v>
      </c>
    </row>
    <row r="48" spans="2:30" ht="15" x14ac:dyDescent="0.2">
      <c r="B48" s="37" t="s">
        <v>119</v>
      </c>
      <c r="C48" s="40" t="s">
        <v>31</v>
      </c>
      <c r="D48" s="12" t="s">
        <v>21</v>
      </c>
      <c r="E48" s="85">
        <v>-0.34449999999999997</v>
      </c>
      <c r="F48" s="12">
        <f>MATCH($D48,FAC_TOTALS_APTA!$A$2:$BO$2,)</f>
        <v>17</v>
      </c>
      <c r="G48" s="47">
        <f>VLOOKUP(G40,FAC_TOTALS_APTA!$A$4:$BO$120,$F48,FALSE)</f>
        <v>29093.0067479426</v>
      </c>
      <c r="H48" s="47">
        <f>VLOOKUP(H40,FAC_TOTALS_APTA!$A$4:$BO$120,$F48,FALSE)</f>
        <v>31586.2772673402</v>
      </c>
      <c r="I48" s="46">
        <f t="shared" si="10"/>
        <v>8.5699994538169122E-2</v>
      </c>
      <c r="J48" s="44" t="str">
        <f t="shared" si="11"/>
        <v>_log</v>
      </c>
      <c r="K48" s="44" t="str">
        <f t="shared" si="12"/>
        <v>TOTAL_MED_INC_INDIV_2018_log_FAC</v>
      </c>
      <c r="L48" s="12">
        <f>MATCH($K48,FAC_TOTALS_APTA!$A$2:$BM$2,)</f>
        <v>37</v>
      </c>
      <c r="M48" s="41">
        <f>IF(M40=0,0,VLOOKUP(M40,FAC_TOTALS_APTA!$A$4:$BO$120,$L48,FALSE))</f>
        <v>-445915.40455382998</v>
      </c>
      <c r="N48" s="41">
        <f>IF(N40=0,0,VLOOKUP(N40,FAC_TOTALS_APTA!$A$4:$BO$120,$L48,FALSE))</f>
        <v>-53115.071252424597</v>
      </c>
      <c r="O48" s="41">
        <f>IF(O40=0,0,VLOOKUP(O40,FAC_TOTALS_APTA!$A$4:$BO$120,$L48,FALSE))</f>
        <v>-1142356.5459684599</v>
      </c>
      <c r="P48" s="41">
        <f>IF(P40=0,0,VLOOKUP(P40,FAC_TOTALS_APTA!$A$4:$BO$120,$L48,FALSE))</f>
        <v>-432098.59973928099</v>
      </c>
      <c r="Q48" s="41">
        <f>IF(Q40=0,0,VLOOKUP(Q40,FAC_TOTALS_APTA!$A$4:$BO$120,$L48,FALSE))</f>
        <v>87354.455538607406</v>
      </c>
      <c r="R48" s="41">
        <f>IF(R40=0,0,VLOOKUP(R40,FAC_TOTALS_APTA!$A$4:$BO$120,$L48,FALSE))</f>
        <v>-119243.456938189</v>
      </c>
      <c r="S48" s="41">
        <f>IF(S40=0,0,VLOOKUP(S40,FAC_TOTALS_APTA!$A$4:$BO$120,$L48,FALSE))</f>
        <v>0</v>
      </c>
      <c r="T48" s="41">
        <f>IF(T40=0,0,VLOOKUP(T40,FAC_TOTALS_APTA!$A$4:$BO$120,$L48,FALSE))</f>
        <v>0</v>
      </c>
      <c r="U48" s="41">
        <f>IF(U40=0,0,VLOOKUP(U40,FAC_TOTALS_APTA!$A$4:$BO$120,$L48,FALSE))</f>
        <v>0</v>
      </c>
      <c r="V48" s="41">
        <f>IF(V40=0,0,VLOOKUP(V40,FAC_TOTALS_APTA!$A$4:$BO$120,$L48,FALSE))</f>
        <v>0</v>
      </c>
      <c r="W48" s="41">
        <f>IF(W40=0,0,VLOOKUP(W40,FAC_TOTALS_APTA!$A$4:$BO$120,$L48,FALSE))</f>
        <v>0</v>
      </c>
      <c r="X48" s="41">
        <f>IF(X40=0,0,VLOOKUP(X40,FAC_TOTALS_APTA!$A$4:$BO$120,$L48,FALSE))</f>
        <v>0</v>
      </c>
      <c r="Y48" s="41">
        <f>IF(Y40=0,0,VLOOKUP(Y40,FAC_TOTALS_APTA!$A$4:$BO$120,$L48,FALSE))</f>
        <v>0</v>
      </c>
      <c r="Z48" s="41">
        <f>IF(Z40=0,0,VLOOKUP(Z40,FAC_TOTALS_APTA!$A$4:$BO$120,$L48,FALSE))</f>
        <v>0</v>
      </c>
      <c r="AA48" s="41">
        <f>IF(AA40=0,0,VLOOKUP(AA40,FAC_TOTALS_APTA!$A$4:$BO$120,$L48,FALSE))</f>
        <v>0</v>
      </c>
      <c r="AB48" s="41">
        <f>IF(AB40=0,0,VLOOKUP(AB40,FAC_TOTALS_APTA!$A$4:$BO$120,$L48,FALSE))</f>
        <v>0</v>
      </c>
      <c r="AC48" s="45">
        <f t="shared" si="13"/>
        <v>-2105374.6229135771</v>
      </c>
      <c r="AD48" s="46">
        <f>AC48/G55</f>
        <v>-2.3360733183504102E-2</v>
      </c>
    </row>
    <row r="49" spans="2:30" ht="15" x14ac:dyDescent="0.2">
      <c r="B49" s="37" t="s">
        <v>120</v>
      </c>
      <c r="C49" s="40"/>
      <c r="D49" s="12" t="s">
        <v>73</v>
      </c>
      <c r="E49" s="85">
        <v>-7.7999999999999996E-3</v>
      </c>
      <c r="F49" s="12">
        <f>MATCH($D49,FAC_TOTALS_APTA!$A$2:$BO$2,)</f>
        <v>18</v>
      </c>
      <c r="G49" s="47">
        <f>VLOOKUP(G40,FAC_TOTALS_APTA!$A$4:$BO$120,$F49,FALSE)</f>
        <v>4.4981357794990098</v>
      </c>
      <c r="H49" s="47">
        <f>VLOOKUP(H40,FAC_TOTALS_APTA!$A$4:$BO$120,$F49,FALSE)</f>
        <v>6.0206635540455702</v>
      </c>
      <c r="I49" s="46">
        <f t="shared" si="10"/>
        <v>0.33847972786542591</v>
      </c>
      <c r="J49" s="44" t="str">
        <f t="shared" si="11"/>
        <v/>
      </c>
      <c r="K49" s="44" t="str">
        <f t="shared" si="12"/>
        <v>JTW_HOME_PCT_FAC</v>
      </c>
      <c r="L49" s="12">
        <f>MATCH($K49,FAC_TOTALS_APTA!$A$2:$BM$2,)</f>
        <v>39</v>
      </c>
      <c r="M49" s="41">
        <f>IF(M40=0,0,VLOOKUP(M40,FAC_TOTALS_APTA!$A$4:$BO$120,$L49,FALSE))</f>
        <v>-3166.6573140742198</v>
      </c>
      <c r="N49" s="41">
        <f>IF(N40=0,0,VLOOKUP(N40,FAC_TOTALS_APTA!$A$4:$BO$120,$L49,FALSE))</f>
        <v>-83923.672230015596</v>
      </c>
      <c r="O49" s="41">
        <f>IF(O40=0,0,VLOOKUP(O40,FAC_TOTALS_APTA!$A$4:$BO$120,$L49,FALSE))</f>
        <v>-222846.22422275</v>
      </c>
      <c r="P49" s="41">
        <f>IF(P40=0,0,VLOOKUP(P40,FAC_TOTALS_APTA!$A$4:$BO$120,$L49,FALSE))</f>
        <v>-783771.823062054</v>
      </c>
      <c r="Q49" s="41">
        <f>IF(Q40=0,0,VLOOKUP(Q40,FAC_TOTALS_APTA!$A$4:$BO$120,$L49,FALSE))</f>
        <v>-378382.85293983901</v>
      </c>
      <c r="R49" s="41">
        <f>IF(R40=0,0,VLOOKUP(R40,FAC_TOTALS_APTA!$A$4:$BO$120,$L49,FALSE))</f>
        <v>-469989.15470700897</v>
      </c>
      <c r="S49" s="41">
        <f>IF(S40=0,0,VLOOKUP(S40,FAC_TOTALS_APTA!$A$4:$BO$120,$L49,FALSE))</f>
        <v>0</v>
      </c>
      <c r="T49" s="41">
        <f>IF(T40=0,0,VLOOKUP(T40,FAC_TOTALS_APTA!$A$4:$BO$120,$L49,FALSE))</f>
        <v>0</v>
      </c>
      <c r="U49" s="41">
        <f>IF(U40=0,0,VLOOKUP(U40,FAC_TOTALS_APTA!$A$4:$BO$120,$L49,FALSE))</f>
        <v>0</v>
      </c>
      <c r="V49" s="41">
        <f>IF(V40=0,0,VLOOKUP(V40,FAC_TOTALS_APTA!$A$4:$BO$120,$L49,FALSE))</f>
        <v>0</v>
      </c>
      <c r="W49" s="41">
        <f>IF(W40=0,0,VLOOKUP(W40,FAC_TOTALS_APTA!$A$4:$BO$120,$L49,FALSE))</f>
        <v>0</v>
      </c>
      <c r="X49" s="41">
        <f>IF(X40=0,0,VLOOKUP(X40,FAC_TOTALS_APTA!$A$4:$BO$120,$L49,FALSE))</f>
        <v>0</v>
      </c>
      <c r="Y49" s="41">
        <f>IF(Y40=0,0,VLOOKUP(Y40,FAC_TOTALS_APTA!$A$4:$BO$120,$L49,FALSE))</f>
        <v>0</v>
      </c>
      <c r="Z49" s="41">
        <f>IF(Z40=0,0,VLOOKUP(Z40,FAC_TOTALS_APTA!$A$4:$BO$120,$L49,FALSE))</f>
        <v>0</v>
      </c>
      <c r="AA49" s="41">
        <f>IF(AA40=0,0,VLOOKUP(AA40,FAC_TOTALS_APTA!$A$4:$BO$120,$L49,FALSE))</f>
        <v>0</v>
      </c>
      <c r="AB49" s="41">
        <f>IF(AB40=0,0,VLOOKUP(AB40,FAC_TOTALS_APTA!$A$4:$BO$120,$L49,FALSE))</f>
        <v>0</v>
      </c>
      <c r="AC49" s="45">
        <f t="shared" si="13"/>
        <v>-1942080.3844757418</v>
      </c>
      <c r="AD49" s="46">
        <f>AC49/G55</f>
        <v>-2.154885937585331E-2</v>
      </c>
    </row>
    <row r="50" spans="2:30" ht="15" x14ac:dyDescent="0.2">
      <c r="B50" s="37" t="s">
        <v>121</v>
      </c>
      <c r="C50" s="40"/>
      <c r="D50" s="12" t="s">
        <v>75</v>
      </c>
      <c r="E50" s="85">
        <v>-4.3E-3</v>
      </c>
      <c r="F50" s="12">
        <f>MATCH($D50,FAC_TOTALS_APTA!$A$2:$BO$2,)</f>
        <v>20</v>
      </c>
      <c r="G50" s="47">
        <f>VLOOKUP(G40,FAC_TOTALS_APTA!$A$4:$BO$120,$F50,FALSE)</f>
        <v>0</v>
      </c>
      <c r="H50" s="47">
        <f>VLOOKUP(H40,FAC_TOTALS_APTA!$A$4:$BO$120,$F50,FALSE)</f>
        <v>4.1415788675975396</v>
      </c>
      <c r="I50" s="46" t="str">
        <f t="shared" si="10"/>
        <v>-</v>
      </c>
      <c r="J50" s="44" t="str">
        <f t="shared" si="11"/>
        <v/>
      </c>
      <c r="K50" s="44" t="str">
        <f t="shared" si="12"/>
        <v>YEARS_SINCE_TNC_RAIL_FAC</v>
      </c>
      <c r="L50" s="12">
        <f>MATCH($K50,FAC_TOTALS_APTA!$A$2:$BM$2,)</f>
        <v>43</v>
      </c>
      <c r="M50" s="41">
        <f>IF(M40=0,0,VLOOKUP(M40,FAC_TOTALS_APTA!$A$4:$BO$120,$L50,FALSE))</f>
        <v>0</v>
      </c>
      <c r="N50" s="41">
        <f>IF(N40=0,0,VLOOKUP(N40,FAC_TOTALS_APTA!$A$4:$BO$120,$L50,FALSE))</f>
        <v>-196747.34840746</v>
      </c>
      <c r="O50" s="41">
        <f>IF(O40=0,0,VLOOKUP(O40,FAC_TOTALS_APTA!$A$4:$BO$120,$L50,FALSE))</f>
        <v>-780249.87960866001</v>
      </c>
      <c r="P50" s="41">
        <f>IF(P40=0,0,VLOOKUP(P40,FAC_TOTALS_APTA!$A$4:$BO$120,$L50,FALSE))</f>
        <v>-854845.34609628096</v>
      </c>
      <c r="Q50" s="41">
        <f>IF(Q40=0,0,VLOOKUP(Q40,FAC_TOTALS_APTA!$A$4:$BO$120,$L50,FALSE))</f>
        <v>-839944.04607246502</v>
      </c>
      <c r="R50" s="41">
        <f>IF(R40=0,0,VLOOKUP(R40,FAC_TOTALS_APTA!$A$4:$BO$120,$L50,FALSE))</f>
        <v>-817336.31061772001</v>
      </c>
      <c r="S50" s="41">
        <f>IF(S40=0,0,VLOOKUP(S40,FAC_TOTALS_APTA!$A$4:$BO$120,$L50,FALSE))</f>
        <v>0</v>
      </c>
      <c r="T50" s="41">
        <f>IF(T40=0,0,VLOOKUP(T40,FAC_TOTALS_APTA!$A$4:$BO$120,$L50,FALSE))</f>
        <v>0</v>
      </c>
      <c r="U50" s="41">
        <f>IF(U40=0,0,VLOOKUP(U40,FAC_TOTALS_APTA!$A$4:$BO$120,$L50,FALSE))</f>
        <v>0</v>
      </c>
      <c r="V50" s="41">
        <f>IF(V40=0,0,VLOOKUP(V40,FAC_TOTALS_APTA!$A$4:$BO$120,$L50,FALSE))</f>
        <v>0</v>
      </c>
      <c r="W50" s="41">
        <f>IF(W40=0,0,VLOOKUP(W40,FAC_TOTALS_APTA!$A$4:$BO$120,$L50,FALSE))</f>
        <v>0</v>
      </c>
      <c r="X50" s="41">
        <f>IF(X40=0,0,VLOOKUP(X40,FAC_TOTALS_APTA!$A$4:$BO$120,$L50,FALSE))</f>
        <v>0</v>
      </c>
      <c r="Y50" s="41">
        <f>IF(Y40=0,0,VLOOKUP(Y40,FAC_TOTALS_APTA!$A$4:$BO$120,$L50,FALSE))</f>
        <v>0</v>
      </c>
      <c r="Z50" s="41">
        <f>IF(Z40=0,0,VLOOKUP(Z40,FAC_TOTALS_APTA!$A$4:$BO$120,$L50,FALSE))</f>
        <v>0</v>
      </c>
      <c r="AA50" s="41">
        <f>IF(AA40=0,0,VLOOKUP(AA40,FAC_TOTALS_APTA!$A$4:$BO$120,$L50,FALSE))</f>
        <v>0</v>
      </c>
      <c r="AB50" s="41">
        <f>IF(AB40=0,0,VLOOKUP(AB40,FAC_TOTALS_APTA!$A$4:$BO$120,$L50,FALSE))</f>
        <v>0</v>
      </c>
      <c r="AC50" s="45">
        <f t="shared" si="13"/>
        <v>-3489122.9308025856</v>
      </c>
      <c r="AD50" s="46">
        <f>AC50/G55</f>
        <v>-3.8714473397673733E-2</v>
      </c>
    </row>
    <row r="51" spans="2:30" ht="15" x14ac:dyDescent="0.2">
      <c r="B51" s="37" t="s">
        <v>122</v>
      </c>
      <c r="C51" s="40"/>
      <c r="D51" s="12" t="s">
        <v>77</v>
      </c>
      <c r="E51" s="85">
        <v>1.8100000000000002E-2</v>
      </c>
      <c r="F51" s="12">
        <f>MATCH($D51,FAC_TOTALS_APTA!$A$2:$BO$2,)</f>
        <v>23</v>
      </c>
      <c r="G51" s="47">
        <f>VLOOKUP(G40,FAC_TOTALS_APTA!$A$4:$BO$120,$F51,FALSE)</f>
        <v>0.34173315906429802</v>
      </c>
      <c r="H51" s="47">
        <f>VLOOKUP(H40,FAC_TOTALS_APTA!$A$4:$BO$120,$F51,FALSE)</f>
        <v>0.83118909351194803</v>
      </c>
      <c r="I51" s="46">
        <f t="shared" si="10"/>
        <v>1.4322752166861208</v>
      </c>
      <c r="J51" s="44" t="str">
        <f t="shared" si="11"/>
        <v/>
      </c>
      <c r="K51" s="44" t="str">
        <f t="shared" si="12"/>
        <v>BIKE_SHARE_RAIL_FAC</v>
      </c>
      <c r="L51" s="12">
        <f>MATCH($K51,FAC_TOTALS_APTA!$A$2:$BM$2,)</f>
        <v>49</v>
      </c>
      <c r="M51" s="41">
        <f>IF(M40=0,0,VLOOKUP(M40,FAC_TOTALS_APTA!$A$4:$BO$120,$L51,FALSE))</f>
        <v>360231.05495353701</v>
      </c>
      <c r="N51" s="41">
        <f>IF(N40=0,0,VLOOKUP(N40,FAC_TOTALS_APTA!$A$4:$BO$120,$L51,FALSE))</f>
        <v>5434.5084690816202</v>
      </c>
      <c r="O51" s="41">
        <f>IF(O40=0,0,VLOOKUP(O40,FAC_TOTALS_APTA!$A$4:$BO$120,$L51,FALSE))</f>
        <v>165806.97545887501</v>
      </c>
      <c r="P51" s="41">
        <f>IF(P40=0,0,VLOOKUP(P40,FAC_TOTALS_APTA!$A$4:$BO$120,$L51,FALSE))</f>
        <v>139600.811537367</v>
      </c>
      <c r="Q51" s="41">
        <f>IF(Q40=0,0,VLOOKUP(Q40,FAC_TOTALS_APTA!$A$4:$BO$120,$L51,FALSE))</f>
        <v>164391.71869746401</v>
      </c>
      <c r="R51" s="41">
        <f>IF(R40=0,0,VLOOKUP(R40,FAC_TOTALS_APTA!$A$4:$BO$120,$L51,FALSE))</f>
        <v>39782.909787103003</v>
      </c>
      <c r="S51" s="41">
        <f>IF(S40=0,0,VLOOKUP(S40,FAC_TOTALS_APTA!$A$4:$BO$120,$L51,FALSE))</f>
        <v>0</v>
      </c>
      <c r="T51" s="41">
        <f>IF(T40=0,0,VLOOKUP(T40,FAC_TOTALS_APTA!$A$4:$BO$120,$L51,FALSE))</f>
        <v>0</v>
      </c>
      <c r="U51" s="41">
        <f>IF(U40=0,0,VLOOKUP(U40,FAC_TOTALS_APTA!$A$4:$BO$120,$L51,FALSE))</f>
        <v>0</v>
      </c>
      <c r="V51" s="41">
        <f>IF(V40=0,0,VLOOKUP(V40,FAC_TOTALS_APTA!$A$4:$BO$120,$L51,FALSE))</f>
        <v>0</v>
      </c>
      <c r="W51" s="41">
        <f>IF(W40=0,0,VLOOKUP(W40,FAC_TOTALS_APTA!$A$4:$BO$120,$L51,FALSE))</f>
        <v>0</v>
      </c>
      <c r="X51" s="41">
        <f>IF(X40=0,0,VLOOKUP(X40,FAC_TOTALS_APTA!$A$4:$BO$120,$L51,FALSE))</f>
        <v>0</v>
      </c>
      <c r="Y51" s="41">
        <f>IF(Y40=0,0,VLOOKUP(Y40,FAC_TOTALS_APTA!$A$4:$BO$120,$L51,FALSE))</f>
        <v>0</v>
      </c>
      <c r="Z51" s="41">
        <f>IF(Z40=0,0,VLOOKUP(Z40,FAC_TOTALS_APTA!$A$4:$BO$120,$L51,FALSE))</f>
        <v>0</v>
      </c>
      <c r="AA51" s="41">
        <f>IF(AA40=0,0,VLOOKUP(AA40,FAC_TOTALS_APTA!$A$4:$BO$120,$L51,FALSE))</f>
        <v>0</v>
      </c>
      <c r="AB51" s="41">
        <f>IF(AB40=0,0,VLOOKUP(AB40,FAC_TOTALS_APTA!$A$4:$BO$120,$L51,FALSE))</f>
        <v>0</v>
      </c>
      <c r="AC51" s="45">
        <f t="shared" si="13"/>
        <v>875247.97890342749</v>
      </c>
      <c r="AD51" s="46">
        <f>AC51/G55</f>
        <v>9.7115422034815199E-3</v>
      </c>
    </row>
    <row r="52" spans="2:30" ht="15" x14ac:dyDescent="0.2">
      <c r="B52" s="16" t="s">
        <v>123</v>
      </c>
      <c r="C52" s="39"/>
      <c r="D52" s="13" t="s">
        <v>78</v>
      </c>
      <c r="E52" s="86">
        <v>-8.7099999999999997E-2</v>
      </c>
      <c r="F52" s="13">
        <f>MATCH($D52,FAC_TOTALS_APTA!$A$2:$BO$2,)</f>
        <v>24</v>
      </c>
      <c r="G52" s="50">
        <f>VLOOKUP(G40,FAC_TOTALS_APTA!$A$4:$BO$120,$F52,FALSE)</f>
        <v>0</v>
      </c>
      <c r="H52" s="50">
        <f>VLOOKUP(H40,FAC_TOTALS_APTA!$A$4:$BO$120,$F52,FALSE)</f>
        <v>0.52942500436659901</v>
      </c>
      <c r="I52" s="82" t="str">
        <f t="shared" si="10"/>
        <v>-</v>
      </c>
      <c r="J52" s="52" t="str">
        <f>IF(C52="Log","_log","")</f>
        <v/>
      </c>
      <c r="K52" s="52" t="str">
        <f>CONCATENATE(D52,J52,"_FAC")</f>
        <v>scooter_flag_RAIL_FAC</v>
      </c>
      <c r="L52" s="13">
        <f>MATCH($K52,FAC_TOTALS_APTA!$A$2:$BM$2,)</f>
        <v>51</v>
      </c>
      <c r="M52" s="53">
        <f>IF(M40=0,0,VLOOKUP(M40,FAC_TOTALS_APTA!$A$4:$BO$120,$L52,FALSE))</f>
        <v>0</v>
      </c>
      <c r="N52" s="53">
        <f>IF(N40=0,0,VLOOKUP(N40,FAC_TOTALS_APTA!$A$4:$BO$120,$L52,FALSE))</f>
        <v>0</v>
      </c>
      <c r="O52" s="53">
        <f>IF(O40=0,0,VLOOKUP(O40,FAC_TOTALS_APTA!$A$4:$BO$120,$L52,FALSE))</f>
        <v>0</v>
      </c>
      <c r="P52" s="53">
        <f>IF(P40=0,0,VLOOKUP(P40,FAC_TOTALS_APTA!$A$4:$BO$120,$L52,FALSE))</f>
        <v>0</v>
      </c>
      <c r="Q52" s="53">
        <f>IF(Q40=0,0,VLOOKUP(Q40,FAC_TOTALS_APTA!$A$4:$BO$120,$L52,FALSE))</f>
        <v>0</v>
      </c>
      <c r="R52" s="53">
        <f>IF(R40=0,0,VLOOKUP(R40,FAC_TOTALS_APTA!$A$4:$BO$120,$L52,FALSE))</f>
        <v>-3997871.8731295201</v>
      </c>
      <c r="S52" s="53">
        <f>IF(S40=0,0,VLOOKUP(S40,FAC_TOTALS_APTA!$A$4:$BO$120,$L52,FALSE))</f>
        <v>0</v>
      </c>
      <c r="T52" s="53">
        <f>IF(T40=0,0,VLOOKUP(T40,FAC_TOTALS_APTA!$A$4:$BO$120,$L52,FALSE))</f>
        <v>0</v>
      </c>
      <c r="U52" s="53">
        <f>IF(U40=0,0,VLOOKUP(U40,FAC_TOTALS_APTA!$A$4:$BO$120,$L52,FALSE))</f>
        <v>0</v>
      </c>
      <c r="V52" s="53">
        <f>IF(V40=0,0,VLOOKUP(V40,FAC_TOTALS_APTA!$A$4:$BO$120,$L52,FALSE))</f>
        <v>0</v>
      </c>
      <c r="W52" s="53">
        <f>IF(W40=0,0,VLOOKUP(W40,FAC_TOTALS_APTA!$A$4:$BO$120,$L52,FALSE))</f>
        <v>0</v>
      </c>
      <c r="X52" s="53">
        <f>IF(X40=0,0,VLOOKUP(X40,FAC_TOTALS_APTA!$A$4:$BO$120,$L52,FALSE))</f>
        <v>0</v>
      </c>
      <c r="Y52" s="53">
        <f>IF(Y40=0,0,VLOOKUP(Y40,FAC_TOTALS_APTA!$A$4:$BO$120,$L52,FALSE))</f>
        <v>0</v>
      </c>
      <c r="Z52" s="53">
        <f>IF(Z40=0,0,VLOOKUP(Z40,FAC_TOTALS_APTA!$A$4:$BO$120,$L52,FALSE))</f>
        <v>0</v>
      </c>
      <c r="AA52" s="53">
        <f>IF(AA40=0,0,VLOOKUP(AA40,FAC_TOTALS_APTA!$A$4:$BO$120,$L52,FALSE))</f>
        <v>0</v>
      </c>
      <c r="AB52" s="53">
        <f>IF(AB40=0,0,VLOOKUP(AB40,FAC_TOTALS_APTA!$A$4:$BO$120,$L52,FALSE))</f>
        <v>0</v>
      </c>
      <c r="AC52" s="54">
        <f>SUM(M52:AB52)</f>
        <v>-3997871.8731295201</v>
      </c>
      <c r="AD52" s="55">
        <f>AC52/G55</f>
        <v>-4.435942996252603E-2</v>
      </c>
    </row>
    <row r="53" spans="2:30" ht="15" x14ac:dyDescent="0.2">
      <c r="B53" s="56" t="s">
        <v>131</v>
      </c>
      <c r="C53" s="57"/>
      <c r="D53" s="56" t="s">
        <v>118</v>
      </c>
      <c r="E53" s="58"/>
      <c r="F53" s="59" t="e">
        <f>MATCH($D53,FAC_TOTALS_APTA!$A$2:$BO$2,)</f>
        <v>#N/A</v>
      </c>
      <c r="G53" s="60"/>
      <c r="H53" s="60"/>
      <c r="I53" s="64"/>
      <c r="J53" s="62"/>
      <c r="K53" s="62" t="str">
        <f t="shared" ref="K53" si="14">CONCATENATE(D53,J53,"_FAC")</f>
        <v>New_Reporter_FAC</v>
      </c>
      <c r="L53" s="59">
        <f>MATCH($K53,FAC_TOTALS_APTA!$A$2:$BM$2,)</f>
        <v>58</v>
      </c>
      <c r="M53" s="60">
        <f>IF(M40=0,0,VLOOKUP(M40,FAC_TOTALS_APTA!$A$4:$BO$120,$L53,FALSE))</f>
        <v>0</v>
      </c>
      <c r="N53" s="60">
        <f>IF(N40=0,0,VLOOKUP(N40,FAC_TOTALS_APTA!$A$4:$BO$120,$L53,FALSE))</f>
        <v>616410.99999999895</v>
      </c>
      <c r="O53" s="60">
        <f>IF(O40=0,0,VLOOKUP(O40,FAC_TOTALS_APTA!$A$4:$BO$120,$L53,FALSE))</f>
        <v>983055.15419999999</v>
      </c>
      <c r="P53" s="60">
        <f>IF(P40=0,0,VLOOKUP(P40,FAC_TOTALS_APTA!$A$4:$BO$120,$L53,FALSE))</f>
        <v>0</v>
      </c>
      <c r="Q53" s="60">
        <f>IF(Q40=0,0,VLOOKUP(Q40,FAC_TOTALS_APTA!$A$4:$BO$120,$L53,FALSE))</f>
        <v>0</v>
      </c>
      <c r="R53" s="60">
        <f>IF(R40=0,0,VLOOKUP(R40,FAC_TOTALS_APTA!$A$4:$BO$120,$L53,FALSE))</f>
        <v>0</v>
      </c>
      <c r="S53" s="60">
        <f>IF(S40=0,0,VLOOKUP(S40,FAC_TOTALS_APTA!$A$4:$BO$120,$L53,FALSE))</f>
        <v>0</v>
      </c>
      <c r="T53" s="60">
        <f>IF(T40=0,0,VLOOKUP(T40,FAC_TOTALS_APTA!$A$4:$BO$120,$L53,FALSE))</f>
        <v>0</v>
      </c>
      <c r="U53" s="60">
        <f>IF(U40=0,0,VLOOKUP(U40,FAC_TOTALS_APTA!$A$4:$BO$120,$L53,FALSE))</f>
        <v>0</v>
      </c>
      <c r="V53" s="60">
        <f>IF(V40=0,0,VLOOKUP(V40,FAC_TOTALS_APTA!$A$4:$BO$120,$L53,FALSE))</f>
        <v>0</v>
      </c>
      <c r="W53" s="60">
        <f>IF(W40=0,0,VLOOKUP(W40,FAC_TOTALS_APTA!$A$4:$BO$120,$L53,FALSE))</f>
        <v>0</v>
      </c>
      <c r="X53" s="60">
        <f>IF(X40=0,0,VLOOKUP(X40,FAC_TOTALS_APTA!$A$4:$BO$120,$L53,FALSE))</f>
        <v>0</v>
      </c>
      <c r="Y53" s="60">
        <f>IF(Y40=0,0,VLOOKUP(Y40,FAC_TOTALS_APTA!$A$4:$BO$120,$L53,FALSE))</f>
        <v>0</v>
      </c>
      <c r="Z53" s="60">
        <f>IF(Z40=0,0,VLOOKUP(Z40,FAC_TOTALS_APTA!$A$4:$BO$120,$L53,FALSE))</f>
        <v>0</v>
      </c>
      <c r="AA53" s="60">
        <f>IF(AA40=0,0,VLOOKUP(AA40,FAC_TOTALS_APTA!$A$4:$BO$120,$L53,FALSE))</f>
        <v>0</v>
      </c>
      <c r="AB53" s="60">
        <f>IF(AB40=0,0,VLOOKUP(AB40,FAC_TOTALS_APTA!$A$4:$BO$120,$L53,FALSE))</f>
        <v>0</v>
      </c>
      <c r="AC53" s="63">
        <f t="shared" ref="AC53" si="15">SUM(M53:AB53)</f>
        <v>1599466.1541999988</v>
      </c>
      <c r="AD53" s="64">
        <f>AC53/G55</f>
        <v>1.7747293834388243E-2</v>
      </c>
    </row>
    <row r="54" spans="2:30" ht="15" x14ac:dyDescent="0.2">
      <c r="B54" s="37" t="s">
        <v>67</v>
      </c>
      <c r="C54" s="40"/>
      <c r="D54" s="12"/>
      <c r="E54" s="42"/>
      <c r="F54" s="12"/>
      <c r="G54" s="41"/>
      <c r="H54" s="41"/>
      <c r="I54" s="46"/>
      <c r="J54" s="44"/>
      <c r="K54" s="44"/>
      <c r="L54" s="12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5" t="e">
        <f>SUM(AC42:AC53)</f>
        <v>#REF!</v>
      </c>
      <c r="AD54" s="46" t="e">
        <f>AC54/G57</f>
        <v>#REF!</v>
      </c>
    </row>
    <row r="55" spans="2:30" hidden="1" x14ac:dyDescent="0.2">
      <c r="B55" s="37"/>
      <c r="C55" s="66"/>
      <c r="D55" s="15" t="s">
        <v>7</v>
      </c>
      <c r="E55" s="67"/>
      <c r="F55" s="15">
        <f>MATCH($D55,FAC_TOTALS_APTA!$A$2:$BM$2,)</f>
        <v>9</v>
      </c>
      <c r="G55" s="68">
        <f>VLOOKUP(G40,FAC_TOTALS_APTA!$A$4:$BO$120,$F55,FALSE)</f>
        <v>90124509.636549503</v>
      </c>
      <c r="H55" s="68">
        <f>VLOOKUP(H40,FAC_TOTALS_APTA!$A$4:$BM$120,$F55,FALSE)</f>
        <v>95366569.848984793</v>
      </c>
      <c r="I55" s="70">
        <f t="shared" ref="I55" si="16">H55/G55-1</f>
        <v>5.8164646149812649E-2</v>
      </c>
      <c r="J55" s="70"/>
      <c r="K55" s="44"/>
      <c r="L55" s="12"/>
      <c r="M55" s="71" t="e">
        <f t="shared" ref="M55:AB55" si="17">SUM(M42:M47)</f>
        <v>#REF!</v>
      </c>
      <c r="N55" s="71" t="e">
        <f t="shared" si="17"/>
        <v>#REF!</v>
      </c>
      <c r="O55" s="71" t="e">
        <f t="shared" si="17"/>
        <v>#REF!</v>
      </c>
      <c r="P55" s="71" t="e">
        <f t="shared" si="17"/>
        <v>#REF!</v>
      </c>
      <c r="Q55" s="71" t="e">
        <f t="shared" si="17"/>
        <v>#REF!</v>
      </c>
      <c r="R55" s="71" t="e">
        <f t="shared" si="17"/>
        <v>#REF!</v>
      </c>
      <c r="S55" s="71">
        <f t="shared" si="17"/>
        <v>0</v>
      </c>
      <c r="T55" s="71">
        <f t="shared" si="17"/>
        <v>0</v>
      </c>
      <c r="U55" s="71">
        <f t="shared" si="17"/>
        <v>0</v>
      </c>
      <c r="V55" s="71">
        <f t="shared" si="17"/>
        <v>0</v>
      </c>
      <c r="W55" s="71">
        <f t="shared" si="17"/>
        <v>0</v>
      </c>
      <c r="X55" s="71">
        <f t="shared" si="17"/>
        <v>0</v>
      </c>
      <c r="Y55" s="71">
        <f t="shared" si="17"/>
        <v>0</v>
      </c>
      <c r="Z55" s="71">
        <f t="shared" si="17"/>
        <v>0</v>
      </c>
      <c r="AA55" s="71">
        <f t="shared" si="17"/>
        <v>0</v>
      </c>
      <c r="AB55" s="71">
        <f t="shared" si="17"/>
        <v>0</v>
      </c>
      <c r="AC55" s="72"/>
      <c r="AD55" s="73"/>
    </row>
    <row r="56" spans="2:30" ht="15" x14ac:dyDescent="0.2">
      <c r="B56" s="16" t="s">
        <v>68</v>
      </c>
      <c r="C56" s="39"/>
      <c r="D56" s="13"/>
      <c r="E56" s="49"/>
      <c r="F56" s="13"/>
      <c r="G56" s="53"/>
      <c r="H56" s="53"/>
      <c r="I56" s="55"/>
      <c r="J56" s="52"/>
      <c r="K56" s="52"/>
      <c r="L56" s="13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54" t="e">
        <f>AC57-AC54</f>
        <v>#REF!</v>
      </c>
      <c r="AD56" s="55" t="e">
        <f>AD57-AD54</f>
        <v>#REF!</v>
      </c>
    </row>
    <row r="57" spans="2:30" ht="16" thickBot="1" x14ac:dyDescent="0.25">
      <c r="B57" s="17" t="s">
        <v>127</v>
      </c>
      <c r="C57" s="35"/>
      <c r="D57" s="35" t="s">
        <v>5</v>
      </c>
      <c r="E57" s="35"/>
      <c r="F57" s="35">
        <f>MATCH($D57,FAC_TOTALS_APTA!$A$2:$BM$2,)</f>
        <v>7</v>
      </c>
      <c r="G57" s="75">
        <f>VLOOKUP(G40,FAC_TOTALS_APTA!$A$4:$BM$120,$F57,FALSE)</f>
        <v>83660823.231399998</v>
      </c>
      <c r="H57" s="75">
        <f>VLOOKUP(H40,FAC_TOTALS_APTA!$A$4:$BM$120,$F57,FALSE)</f>
        <v>82136472.483399898</v>
      </c>
      <c r="I57" s="79">
        <f t="shared" ref="I57" si="18">H57/G57-1</f>
        <v>-1.8220604210214986E-2</v>
      </c>
      <c r="J57" s="77"/>
      <c r="K57" s="77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78">
        <f>H57-G57</f>
        <v>-1524350.7480001003</v>
      </c>
      <c r="AD57" s="79">
        <f>I57</f>
        <v>-1.8220604210214986E-2</v>
      </c>
    </row>
    <row r="58" spans="2:30" ht="15" thickTop="1" x14ac:dyDescent="0.2"/>
    <row r="61" spans="2:30" ht="15" x14ac:dyDescent="0.2">
      <c r="B61" s="23" t="s">
        <v>65</v>
      </c>
      <c r="C61" s="24"/>
      <c r="D61" s="24"/>
      <c r="E61" s="25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2:30" ht="15" x14ac:dyDescent="0.2">
      <c r="B62" s="27" t="s">
        <v>25</v>
      </c>
      <c r="C62" s="28" t="s">
        <v>26</v>
      </c>
      <c r="D62" s="18"/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2:30" x14ac:dyDescent="0.2">
      <c r="B63" s="27"/>
      <c r="C63" s="28"/>
      <c r="D63" s="18"/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2:30" ht="15" x14ac:dyDescent="0.2">
      <c r="B64" s="30" t="s">
        <v>24</v>
      </c>
      <c r="C64" s="31">
        <v>1</v>
      </c>
      <c r="D64" s="18"/>
      <c r="E64" s="1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2:30" ht="16" thickBot="1" x14ac:dyDescent="0.25">
      <c r="B65" s="32" t="s">
        <v>100</v>
      </c>
      <c r="C65" s="33">
        <v>3</v>
      </c>
      <c r="D65" s="34"/>
      <c r="E65" s="35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2:30" ht="15" thickTop="1" x14ac:dyDescent="0.2">
      <c r="B66" s="37"/>
      <c r="C66" s="12"/>
      <c r="D66" s="12"/>
      <c r="E66" s="12"/>
      <c r="F66" s="12"/>
      <c r="G66" s="171" t="s">
        <v>61</v>
      </c>
      <c r="H66" s="171"/>
      <c r="I66" s="17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71" t="s">
        <v>27</v>
      </c>
      <c r="AD66" s="171"/>
    </row>
    <row r="67" spans="2:30" ht="15" x14ac:dyDescent="0.2">
      <c r="B67" s="16" t="s">
        <v>28</v>
      </c>
      <c r="C67" s="39" t="s">
        <v>29</v>
      </c>
      <c r="D67" s="13" t="s">
        <v>30</v>
      </c>
      <c r="E67" s="13" t="s">
        <v>66</v>
      </c>
      <c r="F67" s="13"/>
      <c r="G67" s="13">
        <f>$C$1</f>
        <v>2012</v>
      </c>
      <c r="H67" s="13">
        <f>$C$2</f>
        <v>2018</v>
      </c>
      <c r="I67" s="13" t="s">
        <v>62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 t="s">
        <v>64</v>
      </c>
      <c r="AD67" s="13" t="s">
        <v>62</v>
      </c>
    </row>
    <row r="68" spans="2:30" hidden="1" x14ac:dyDescent="0.2">
      <c r="B68" s="37"/>
      <c r="C68" s="40"/>
      <c r="D68" s="12"/>
      <c r="E68" s="12"/>
      <c r="F68" s="12"/>
      <c r="G68" s="12"/>
      <c r="H68" s="12"/>
      <c r="I68" s="12"/>
      <c r="J68" s="12"/>
      <c r="K68" s="12"/>
      <c r="L68" s="12"/>
      <c r="M68" s="12">
        <v>1</v>
      </c>
      <c r="N68" s="12">
        <v>2</v>
      </c>
      <c r="O68" s="12">
        <v>3</v>
      </c>
      <c r="P68" s="12">
        <v>4</v>
      </c>
      <c r="Q68" s="12">
        <v>5</v>
      </c>
      <c r="R68" s="12">
        <v>6</v>
      </c>
      <c r="S68" s="12">
        <v>7</v>
      </c>
      <c r="T68" s="12">
        <v>8</v>
      </c>
      <c r="U68" s="12">
        <v>9</v>
      </c>
      <c r="V68" s="12">
        <v>10</v>
      </c>
      <c r="W68" s="12">
        <v>11</v>
      </c>
      <c r="X68" s="12">
        <v>12</v>
      </c>
      <c r="Y68" s="12">
        <v>13</v>
      </c>
      <c r="Z68" s="12">
        <v>14</v>
      </c>
      <c r="AA68" s="12">
        <v>15</v>
      </c>
      <c r="AB68" s="12">
        <v>16</v>
      </c>
      <c r="AC68" s="12"/>
      <c r="AD68" s="12"/>
    </row>
    <row r="69" spans="2:30" hidden="1" x14ac:dyDescent="0.2">
      <c r="B69" s="37"/>
      <c r="C69" s="40"/>
      <c r="D69" s="12"/>
      <c r="E69" s="12"/>
      <c r="F69" s="12"/>
      <c r="G69" s="12" t="str">
        <f>CONCATENATE($C64,"_",$C65,"_",G67)</f>
        <v>1_3_2012</v>
      </c>
      <c r="H69" s="12" t="str">
        <f>CONCATENATE($C64,"_",$C65,"_",H67)</f>
        <v>1_3_2018</v>
      </c>
      <c r="I69" s="12"/>
      <c r="J69" s="12"/>
      <c r="K69" s="12"/>
      <c r="L69" s="12"/>
      <c r="M69" s="12" t="str">
        <f>IF($G67+M68&gt;$H67,0,CONCATENATE($C64,"_",$C65,"_",$G67+M68))</f>
        <v>1_3_2013</v>
      </c>
      <c r="N69" s="12" t="str">
        <f t="shared" ref="N69:AB69" si="19">IF($G67+N68&gt;$H67,0,CONCATENATE($C64,"_",$C65,"_",$G67+N68))</f>
        <v>1_3_2014</v>
      </c>
      <c r="O69" s="12" t="str">
        <f t="shared" si="19"/>
        <v>1_3_2015</v>
      </c>
      <c r="P69" s="12" t="str">
        <f t="shared" si="19"/>
        <v>1_3_2016</v>
      </c>
      <c r="Q69" s="12" t="str">
        <f t="shared" si="19"/>
        <v>1_3_2017</v>
      </c>
      <c r="R69" s="12" t="str">
        <f t="shared" si="19"/>
        <v>1_3_2018</v>
      </c>
      <c r="S69" s="12">
        <f t="shared" si="19"/>
        <v>0</v>
      </c>
      <c r="T69" s="12">
        <f t="shared" si="19"/>
        <v>0</v>
      </c>
      <c r="U69" s="12">
        <f t="shared" si="19"/>
        <v>0</v>
      </c>
      <c r="V69" s="12">
        <f t="shared" si="19"/>
        <v>0</v>
      </c>
      <c r="W69" s="12">
        <f t="shared" si="19"/>
        <v>0</v>
      </c>
      <c r="X69" s="12">
        <f t="shared" si="19"/>
        <v>0</v>
      </c>
      <c r="Y69" s="12">
        <f t="shared" si="19"/>
        <v>0</v>
      </c>
      <c r="Z69" s="12">
        <f t="shared" si="19"/>
        <v>0</v>
      </c>
      <c r="AA69" s="12">
        <f t="shared" si="19"/>
        <v>0</v>
      </c>
      <c r="AB69" s="12">
        <f t="shared" si="19"/>
        <v>0</v>
      </c>
      <c r="AC69" s="12"/>
      <c r="AD69" s="12"/>
    </row>
    <row r="70" spans="2:30" hidden="1" x14ac:dyDescent="0.2">
      <c r="B70" s="37"/>
      <c r="C70" s="40"/>
      <c r="D70" s="12"/>
      <c r="E70" s="12"/>
      <c r="F70" s="12" t="s">
        <v>63</v>
      </c>
      <c r="G70" s="41"/>
      <c r="H70" s="41"/>
      <c r="I70" s="12"/>
      <c r="J70" s="12"/>
      <c r="K70" s="12"/>
      <c r="L70" s="12" t="s">
        <v>63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2:30" ht="15" x14ac:dyDescent="0.2">
      <c r="B71" s="37" t="s">
        <v>95</v>
      </c>
      <c r="C71" s="40" t="s">
        <v>31</v>
      </c>
      <c r="D71" s="12" t="s">
        <v>9</v>
      </c>
      <c r="E71" s="85">
        <v>0.60799999999999998</v>
      </c>
      <c r="F71" s="12">
        <f>MATCH($D71,FAC_TOTALS_APTA!$A$2:$BO$2,)</f>
        <v>11</v>
      </c>
      <c r="G71" s="41" t="e">
        <f>VLOOKUP(G69,FAC_TOTALS_APTA!$A$4:$BO$120,$F71,FALSE)</f>
        <v>#N/A</v>
      </c>
      <c r="H71" s="41" t="e">
        <f>VLOOKUP(H69,FAC_TOTALS_APTA!$A$4:$BO$120,$F71,FALSE)</f>
        <v>#N/A</v>
      </c>
      <c r="I71" s="46" t="str">
        <f>IFERROR(H71/G71-1,"-")</f>
        <v>-</v>
      </c>
      <c r="J71" s="44" t="str">
        <f>IF(C71="Log","_log","")</f>
        <v>_log</v>
      </c>
      <c r="K71" s="44" t="str">
        <f>CONCATENATE(D71,J71,"_FAC")</f>
        <v>VRM_ADJ_log_FAC</v>
      </c>
      <c r="L71" s="12">
        <f>MATCH($K71,FAC_TOTALS_APTA!$A$2:$BM$2,)</f>
        <v>25</v>
      </c>
      <c r="M71" s="41" t="e">
        <f>IF(M69=0,0,VLOOKUP(M69,FAC_TOTALS_APTA!$A$4:$BO$120,$L71,FALSE))</f>
        <v>#N/A</v>
      </c>
      <c r="N71" s="41" t="e">
        <f>IF(N69=0,0,VLOOKUP(N69,FAC_TOTALS_APTA!$A$4:$BO$120,$L71,FALSE))</f>
        <v>#N/A</v>
      </c>
      <c r="O71" s="41" t="e">
        <f>IF(O69=0,0,VLOOKUP(O69,FAC_TOTALS_APTA!$A$4:$BO$120,$L71,FALSE))</f>
        <v>#N/A</v>
      </c>
      <c r="P71" s="41" t="e">
        <f>IF(P69=0,0,VLOOKUP(P69,FAC_TOTALS_APTA!$A$4:$BO$120,$L71,FALSE))</f>
        <v>#N/A</v>
      </c>
      <c r="Q71" s="41" t="e">
        <f>IF(Q69=0,0,VLOOKUP(Q69,FAC_TOTALS_APTA!$A$4:$BO$120,$L71,FALSE))</f>
        <v>#N/A</v>
      </c>
      <c r="R71" s="41" t="e">
        <f>IF(R69=0,0,VLOOKUP(R69,FAC_TOTALS_APTA!$A$4:$BO$120,$L71,FALSE))</f>
        <v>#N/A</v>
      </c>
      <c r="S71" s="41">
        <f>IF(S69=0,0,VLOOKUP(S69,FAC_TOTALS_APTA!$A$4:$BO$120,$L71,FALSE))</f>
        <v>0</v>
      </c>
      <c r="T71" s="41">
        <f>IF(T69=0,0,VLOOKUP(T69,FAC_TOTALS_APTA!$A$4:$BO$120,$L71,FALSE))</f>
        <v>0</v>
      </c>
      <c r="U71" s="41">
        <f>IF(U69=0,0,VLOOKUP(U69,FAC_TOTALS_APTA!$A$4:$BO$120,$L71,FALSE))</f>
        <v>0</v>
      </c>
      <c r="V71" s="41">
        <f>IF(V69=0,0,VLOOKUP(V69,FAC_TOTALS_APTA!$A$4:$BO$120,$L71,FALSE))</f>
        <v>0</v>
      </c>
      <c r="W71" s="41">
        <f>IF(W69=0,0,VLOOKUP(W69,FAC_TOTALS_APTA!$A$4:$BO$120,$L71,FALSE))</f>
        <v>0</v>
      </c>
      <c r="X71" s="41">
        <f>IF(X69=0,0,VLOOKUP(X69,FAC_TOTALS_APTA!$A$4:$BO$120,$L71,FALSE))</f>
        <v>0</v>
      </c>
      <c r="Y71" s="41">
        <f>IF(Y69=0,0,VLOOKUP(Y69,FAC_TOTALS_APTA!$A$4:$BO$120,$L71,FALSE))</f>
        <v>0</v>
      </c>
      <c r="Z71" s="41">
        <f>IF(Z69=0,0,VLOOKUP(Z69,FAC_TOTALS_APTA!$A$4:$BO$120,$L71,FALSE))</f>
        <v>0</v>
      </c>
      <c r="AA71" s="41">
        <f>IF(AA69=0,0,VLOOKUP(AA69,FAC_TOTALS_APTA!$A$4:$BO$120,$L71,FALSE))</f>
        <v>0</v>
      </c>
      <c r="AB71" s="41">
        <f>IF(AB69=0,0,VLOOKUP(AB69,FAC_TOTALS_APTA!$A$4:$BO$120,$L71,FALSE))</f>
        <v>0</v>
      </c>
      <c r="AC71" s="45" t="e">
        <f>SUM(M71:AB71)</f>
        <v>#N/A</v>
      </c>
      <c r="AD71" s="46" t="e">
        <f>AC71/G84</f>
        <v>#N/A</v>
      </c>
    </row>
    <row r="72" spans="2:30" ht="15" x14ac:dyDescent="0.2">
      <c r="B72" s="37" t="s">
        <v>32</v>
      </c>
      <c r="C72" s="40" t="s">
        <v>31</v>
      </c>
      <c r="D72" s="12" t="s">
        <v>10</v>
      </c>
      <c r="E72" s="85">
        <v>-0.2676</v>
      </c>
      <c r="F72" s="12" t="e">
        <f>MATCH($D72,FAC_TOTALS_APTA!$A$2:$BO$2,)</f>
        <v>#N/A</v>
      </c>
      <c r="G72" s="47" t="e">
        <f>VLOOKUP(G69,FAC_TOTALS_APTA!$A$4:$BO$120,$F72,FALSE)</f>
        <v>#N/A</v>
      </c>
      <c r="H72" s="47" t="e">
        <f>VLOOKUP(H69,FAC_TOTALS_APTA!$A$4:$BO$120,$F72,FALSE)</f>
        <v>#N/A</v>
      </c>
      <c r="I72" s="46" t="str">
        <f t="shared" ref="I72:I81" si="20">IFERROR(H72/G72-1,"-")</f>
        <v>-</v>
      </c>
      <c r="J72" s="44" t="str">
        <f t="shared" ref="J72:J80" si="21">IF(C72="Log","_log","")</f>
        <v>_log</v>
      </c>
      <c r="K72" s="44" t="str">
        <f t="shared" ref="K72:K80" si="22">CONCATENATE(D72,J72,"_FAC")</f>
        <v>FARE_per_UPT_log_FAC</v>
      </c>
      <c r="L72" s="12" t="e">
        <f>MATCH($K72,FAC_TOTALS_APTA!$A$2:$BM$2,)</f>
        <v>#N/A</v>
      </c>
      <c r="M72" s="41" t="e">
        <f>IF(M69=0,0,VLOOKUP(M69,FAC_TOTALS_APTA!$A$4:$BO$120,$L72,FALSE))</f>
        <v>#N/A</v>
      </c>
      <c r="N72" s="41" t="e">
        <f>IF(N69=0,0,VLOOKUP(N69,FAC_TOTALS_APTA!$A$4:$BO$120,$L72,FALSE))</f>
        <v>#N/A</v>
      </c>
      <c r="O72" s="41" t="e">
        <f>IF(O69=0,0,VLOOKUP(O69,FAC_TOTALS_APTA!$A$4:$BO$120,$L72,FALSE))</f>
        <v>#N/A</v>
      </c>
      <c r="P72" s="41" t="e">
        <f>IF(P69=0,0,VLOOKUP(P69,FAC_TOTALS_APTA!$A$4:$BO$120,$L72,FALSE))</f>
        <v>#N/A</v>
      </c>
      <c r="Q72" s="41" t="e">
        <f>IF(Q69=0,0,VLOOKUP(Q69,FAC_TOTALS_APTA!$A$4:$BO$120,$L72,FALSE))</f>
        <v>#N/A</v>
      </c>
      <c r="R72" s="41" t="e">
        <f>IF(R69=0,0,VLOOKUP(R69,FAC_TOTALS_APTA!$A$4:$BO$120,$L72,FALSE))</f>
        <v>#N/A</v>
      </c>
      <c r="S72" s="41">
        <f>IF(S69=0,0,VLOOKUP(S69,FAC_TOTALS_APTA!$A$4:$BO$120,$L72,FALSE))</f>
        <v>0</v>
      </c>
      <c r="T72" s="41">
        <f>IF(T69=0,0,VLOOKUP(T69,FAC_TOTALS_APTA!$A$4:$BO$120,$L72,FALSE))</f>
        <v>0</v>
      </c>
      <c r="U72" s="41">
        <f>IF(U69=0,0,VLOOKUP(U69,FAC_TOTALS_APTA!$A$4:$BO$120,$L72,FALSE))</f>
        <v>0</v>
      </c>
      <c r="V72" s="41">
        <f>IF(V69=0,0,VLOOKUP(V69,FAC_TOTALS_APTA!$A$4:$BO$120,$L72,FALSE))</f>
        <v>0</v>
      </c>
      <c r="W72" s="41">
        <f>IF(W69=0,0,VLOOKUP(W69,FAC_TOTALS_APTA!$A$4:$BO$120,$L72,FALSE))</f>
        <v>0</v>
      </c>
      <c r="X72" s="41">
        <f>IF(X69=0,0,VLOOKUP(X69,FAC_TOTALS_APTA!$A$4:$BO$120,$L72,FALSE))</f>
        <v>0</v>
      </c>
      <c r="Y72" s="41">
        <f>IF(Y69=0,0,VLOOKUP(Y69,FAC_TOTALS_APTA!$A$4:$BO$120,$L72,FALSE))</f>
        <v>0</v>
      </c>
      <c r="Z72" s="41">
        <f>IF(Z69=0,0,VLOOKUP(Z69,FAC_TOTALS_APTA!$A$4:$BO$120,$L72,FALSE))</f>
        <v>0</v>
      </c>
      <c r="AA72" s="41">
        <f>IF(AA69=0,0,VLOOKUP(AA69,FAC_TOTALS_APTA!$A$4:$BO$120,$L72,FALSE))</f>
        <v>0</v>
      </c>
      <c r="AB72" s="41">
        <f>IF(AB69=0,0,VLOOKUP(AB69,FAC_TOTALS_APTA!$A$4:$BO$120,$L72,FALSE))</f>
        <v>0</v>
      </c>
      <c r="AC72" s="45" t="e">
        <f t="shared" ref="AC72:AC80" si="23">SUM(M72:AB72)</f>
        <v>#N/A</v>
      </c>
      <c r="AD72" s="46" t="e">
        <f>AC72/G84</f>
        <v>#N/A</v>
      </c>
    </row>
    <row r="73" spans="2:30" ht="15" x14ac:dyDescent="0.2">
      <c r="B73" s="37" t="s">
        <v>125</v>
      </c>
      <c r="C73" s="40" t="s">
        <v>31</v>
      </c>
      <c r="D73" s="12" t="s">
        <v>11</v>
      </c>
      <c r="E73" s="85">
        <v>0.50160000000000005</v>
      </c>
      <c r="F73" s="12">
        <f>MATCH($D73,FAC_TOTALS_APTA!$A$2:$BO$2,)</f>
        <v>13</v>
      </c>
      <c r="G73" s="41" t="e">
        <f>VLOOKUP(G69,FAC_TOTALS_APTA!$A$4:$BO$120,$F73,FALSE)</f>
        <v>#N/A</v>
      </c>
      <c r="H73" s="41" t="e">
        <f>VLOOKUP(H69,FAC_TOTALS_APTA!$A$4:$BO$120,$F73,FALSE)</f>
        <v>#N/A</v>
      </c>
      <c r="I73" s="46" t="str">
        <f t="shared" si="20"/>
        <v>-</v>
      </c>
      <c r="J73" s="44" t="str">
        <f t="shared" si="21"/>
        <v>_log</v>
      </c>
      <c r="K73" s="44" t="str">
        <f t="shared" si="22"/>
        <v>POP_EMP_log_FAC</v>
      </c>
      <c r="L73" s="12">
        <f>MATCH($K73,FAC_TOTALS_APTA!$A$2:$BM$2,)</f>
        <v>29</v>
      </c>
      <c r="M73" s="41" t="e">
        <f>IF(M69=0,0,VLOOKUP(M69,FAC_TOTALS_APTA!$A$4:$BO$120,$L73,FALSE))</f>
        <v>#N/A</v>
      </c>
      <c r="N73" s="41" t="e">
        <f>IF(N69=0,0,VLOOKUP(N69,FAC_TOTALS_APTA!$A$4:$BO$120,$L73,FALSE))</f>
        <v>#N/A</v>
      </c>
      <c r="O73" s="41" t="e">
        <f>IF(O69=0,0,VLOOKUP(O69,FAC_TOTALS_APTA!$A$4:$BO$120,$L73,FALSE))</f>
        <v>#N/A</v>
      </c>
      <c r="P73" s="41" t="e">
        <f>IF(P69=0,0,VLOOKUP(P69,FAC_TOTALS_APTA!$A$4:$BO$120,$L73,FALSE))</f>
        <v>#N/A</v>
      </c>
      <c r="Q73" s="41" t="e">
        <f>IF(Q69=0,0,VLOOKUP(Q69,FAC_TOTALS_APTA!$A$4:$BO$120,$L73,FALSE))</f>
        <v>#N/A</v>
      </c>
      <c r="R73" s="41" t="e">
        <f>IF(R69=0,0,VLOOKUP(R69,FAC_TOTALS_APTA!$A$4:$BO$120,$L73,FALSE))</f>
        <v>#N/A</v>
      </c>
      <c r="S73" s="41">
        <f>IF(S69=0,0,VLOOKUP(S69,FAC_TOTALS_APTA!$A$4:$BO$120,$L73,FALSE))</f>
        <v>0</v>
      </c>
      <c r="T73" s="41">
        <f>IF(T69=0,0,VLOOKUP(T69,FAC_TOTALS_APTA!$A$4:$BO$120,$L73,FALSE))</f>
        <v>0</v>
      </c>
      <c r="U73" s="41">
        <f>IF(U69=0,0,VLOOKUP(U69,FAC_TOTALS_APTA!$A$4:$BO$120,$L73,FALSE))</f>
        <v>0</v>
      </c>
      <c r="V73" s="41">
        <f>IF(V69=0,0,VLOOKUP(V69,FAC_TOTALS_APTA!$A$4:$BO$120,$L73,FALSE))</f>
        <v>0</v>
      </c>
      <c r="W73" s="41">
        <f>IF(W69=0,0,VLOOKUP(W69,FAC_TOTALS_APTA!$A$4:$BO$120,$L73,FALSE))</f>
        <v>0</v>
      </c>
      <c r="X73" s="41">
        <f>IF(X69=0,0,VLOOKUP(X69,FAC_TOTALS_APTA!$A$4:$BO$120,$L73,FALSE))</f>
        <v>0</v>
      </c>
      <c r="Y73" s="41">
        <f>IF(Y69=0,0,VLOOKUP(Y69,FAC_TOTALS_APTA!$A$4:$BO$120,$L73,FALSE))</f>
        <v>0</v>
      </c>
      <c r="Z73" s="41">
        <f>IF(Z69=0,0,VLOOKUP(Z69,FAC_TOTALS_APTA!$A$4:$BO$120,$L73,FALSE))</f>
        <v>0</v>
      </c>
      <c r="AA73" s="41">
        <f>IF(AA69=0,0,VLOOKUP(AA69,FAC_TOTALS_APTA!$A$4:$BO$120,$L73,FALSE))</f>
        <v>0</v>
      </c>
      <c r="AB73" s="41">
        <f>IF(AB69=0,0,VLOOKUP(AB69,FAC_TOTALS_APTA!$A$4:$BO$120,$L73,FALSE))</f>
        <v>0</v>
      </c>
      <c r="AC73" s="45" t="e">
        <f t="shared" si="23"/>
        <v>#N/A</v>
      </c>
      <c r="AD73" s="46" t="e">
        <f>AC73/G84</f>
        <v>#N/A</v>
      </c>
    </row>
    <row r="74" spans="2:30" ht="15" x14ac:dyDescent="0.2">
      <c r="B74" s="37" t="s">
        <v>126</v>
      </c>
      <c r="C74" s="40" t="s">
        <v>31</v>
      </c>
      <c r="D74" s="48" t="s">
        <v>22</v>
      </c>
      <c r="E74" s="85">
        <v>0.1734</v>
      </c>
      <c r="F74" s="12">
        <f>MATCH($D74,FAC_TOTALS_APTA!$A$2:$BO$2,)</f>
        <v>14</v>
      </c>
      <c r="G74" s="47" t="e">
        <f>VLOOKUP(G69,FAC_TOTALS_APTA!$A$4:$BO$120,$F74,FALSE)</f>
        <v>#N/A</v>
      </c>
      <c r="H74" s="47" t="e">
        <f>VLOOKUP(H69,FAC_TOTALS_APTA!$A$4:$BO$120,$F74,FALSE)</f>
        <v>#N/A</v>
      </c>
      <c r="I74" s="46" t="str">
        <f t="shared" si="20"/>
        <v>-</v>
      </c>
      <c r="J74" s="44" t="str">
        <f t="shared" si="21"/>
        <v>_log</v>
      </c>
      <c r="K74" s="44" t="str">
        <f t="shared" si="22"/>
        <v>GAS_PRICE_2018_log_FAC</v>
      </c>
      <c r="L74" s="12">
        <f>MATCH($K74,FAC_TOTALS_APTA!$A$2:$BM$2,)</f>
        <v>31</v>
      </c>
      <c r="M74" s="41" t="e">
        <f>IF(M69=0,0,VLOOKUP(M69,FAC_TOTALS_APTA!$A$4:$BO$120,$L74,FALSE))</f>
        <v>#N/A</v>
      </c>
      <c r="N74" s="41" t="e">
        <f>IF(N69=0,0,VLOOKUP(N69,FAC_TOTALS_APTA!$A$4:$BO$120,$L74,FALSE))</f>
        <v>#N/A</v>
      </c>
      <c r="O74" s="41" t="e">
        <f>IF(O69=0,0,VLOOKUP(O69,FAC_TOTALS_APTA!$A$4:$BO$120,$L74,FALSE))</f>
        <v>#N/A</v>
      </c>
      <c r="P74" s="41" t="e">
        <f>IF(P69=0,0,VLOOKUP(P69,FAC_TOTALS_APTA!$A$4:$BO$120,$L74,FALSE))</f>
        <v>#N/A</v>
      </c>
      <c r="Q74" s="41" t="e">
        <f>IF(Q69=0,0,VLOOKUP(Q69,FAC_TOTALS_APTA!$A$4:$BO$120,$L74,FALSE))</f>
        <v>#N/A</v>
      </c>
      <c r="R74" s="41" t="e">
        <f>IF(R69=0,0,VLOOKUP(R69,FAC_TOTALS_APTA!$A$4:$BO$120,$L74,FALSE))</f>
        <v>#N/A</v>
      </c>
      <c r="S74" s="41">
        <f>IF(S69=0,0,VLOOKUP(S69,FAC_TOTALS_APTA!$A$4:$BO$120,$L74,FALSE))</f>
        <v>0</v>
      </c>
      <c r="T74" s="41">
        <f>IF(T69=0,0,VLOOKUP(T69,FAC_TOTALS_APTA!$A$4:$BO$120,$L74,FALSE))</f>
        <v>0</v>
      </c>
      <c r="U74" s="41">
        <f>IF(U69=0,0,VLOOKUP(U69,FAC_TOTALS_APTA!$A$4:$BO$120,$L74,FALSE))</f>
        <v>0</v>
      </c>
      <c r="V74" s="41">
        <f>IF(V69=0,0,VLOOKUP(V69,FAC_TOTALS_APTA!$A$4:$BO$120,$L74,FALSE))</f>
        <v>0</v>
      </c>
      <c r="W74" s="41">
        <f>IF(W69=0,0,VLOOKUP(W69,FAC_TOTALS_APTA!$A$4:$BO$120,$L74,FALSE))</f>
        <v>0</v>
      </c>
      <c r="X74" s="41">
        <f>IF(X69=0,0,VLOOKUP(X69,FAC_TOTALS_APTA!$A$4:$BO$120,$L74,FALSE))</f>
        <v>0</v>
      </c>
      <c r="Y74" s="41">
        <f>IF(Y69=0,0,VLOOKUP(Y69,FAC_TOTALS_APTA!$A$4:$BO$120,$L74,FALSE))</f>
        <v>0</v>
      </c>
      <c r="Z74" s="41">
        <f>IF(Z69=0,0,VLOOKUP(Z69,FAC_TOTALS_APTA!$A$4:$BO$120,$L74,FALSE))</f>
        <v>0</v>
      </c>
      <c r="AA74" s="41">
        <f>IF(AA69=0,0,VLOOKUP(AA69,FAC_TOTALS_APTA!$A$4:$BO$120,$L74,FALSE))</f>
        <v>0</v>
      </c>
      <c r="AB74" s="41">
        <f>IF(AB69=0,0,VLOOKUP(AB69,FAC_TOTALS_APTA!$A$4:$BO$120,$L74,FALSE))</f>
        <v>0</v>
      </c>
      <c r="AC74" s="45" t="e">
        <f t="shared" si="23"/>
        <v>#N/A</v>
      </c>
      <c r="AD74" s="46" t="e">
        <f>AC74/G84</f>
        <v>#N/A</v>
      </c>
    </row>
    <row r="75" spans="2:30" ht="15" x14ac:dyDescent="0.2">
      <c r="B75" s="37" t="s">
        <v>33</v>
      </c>
      <c r="C75" s="40"/>
      <c r="D75" s="12" t="s">
        <v>12</v>
      </c>
      <c r="E75" s="85">
        <v>7.3000000000000001E-3</v>
      </c>
      <c r="F75" s="12">
        <f>MATCH($D75,FAC_TOTALS_APTA!$A$2:$BO$2,)</f>
        <v>15</v>
      </c>
      <c r="G75" s="41" t="e">
        <f>VLOOKUP(G69,FAC_TOTALS_APTA!$A$4:$BO$120,$F75,FALSE)</f>
        <v>#N/A</v>
      </c>
      <c r="H75" s="41" t="e">
        <f>VLOOKUP(H69,FAC_TOTALS_APTA!$A$4:$BO$120,$F75,FALSE)</f>
        <v>#N/A</v>
      </c>
      <c r="I75" s="46" t="str">
        <f t="shared" si="20"/>
        <v>-</v>
      </c>
      <c r="J75" s="44" t="str">
        <f t="shared" si="21"/>
        <v/>
      </c>
      <c r="K75" s="44" t="str">
        <f t="shared" si="22"/>
        <v>PCT_HH_NO_VEH_FAC</v>
      </c>
      <c r="L75" s="12">
        <f>MATCH($K75,FAC_TOTALS_APTA!$A$2:$BM$2,)</f>
        <v>33</v>
      </c>
      <c r="M75" s="41" t="e">
        <f>IF(M69=0,0,VLOOKUP(M69,FAC_TOTALS_APTA!$A$4:$BO$120,$L75,FALSE))</f>
        <v>#N/A</v>
      </c>
      <c r="N75" s="41" t="e">
        <f>IF(N69=0,0,VLOOKUP(N69,FAC_TOTALS_APTA!$A$4:$BO$120,$L75,FALSE))</f>
        <v>#N/A</v>
      </c>
      <c r="O75" s="41" t="e">
        <f>IF(O69=0,0,VLOOKUP(O69,FAC_TOTALS_APTA!$A$4:$BO$120,$L75,FALSE))</f>
        <v>#N/A</v>
      </c>
      <c r="P75" s="41" t="e">
        <f>IF(P69=0,0,VLOOKUP(P69,FAC_TOTALS_APTA!$A$4:$BO$120,$L75,FALSE))</f>
        <v>#N/A</v>
      </c>
      <c r="Q75" s="41" t="e">
        <f>IF(Q69=0,0,VLOOKUP(Q69,FAC_TOTALS_APTA!$A$4:$BO$120,$L75,FALSE))</f>
        <v>#N/A</v>
      </c>
      <c r="R75" s="41" t="e">
        <f>IF(R69=0,0,VLOOKUP(R69,FAC_TOTALS_APTA!$A$4:$BO$120,$L75,FALSE))</f>
        <v>#N/A</v>
      </c>
      <c r="S75" s="41">
        <f>IF(S69=0,0,VLOOKUP(S69,FAC_TOTALS_APTA!$A$4:$BO$120,$L75,FALSE))</f>
        <v>0</v>
      </c>
      <c r="T75" s="41">
        <f>IF(T69=0,0,VLOOKUP(T69,FAC_TOTALS_APTA!$A$4:$BO$120,$L75,FALSE))</f>
        <v>0</v>
      </c>
      <c r="U75" s="41">
        <f>IF(U69=0,0,VLOOKUP(U69,FAC_TOTALS_APTA!$A$4:$BO$120,$L75,FALSE))</f>
        <v>0</v>
      </c>
      <c r="V75" s="41">
        <f>IF(V69=0,0,VLOOKUP(V69,FAC_TOTALS_APTA!$A$4:$BO$120,$L75,FALSE))</f>
        <v>0</v>
      </c>
      <c r="W75" s="41">
        <f>IF(W69=0,0,VLOOKUP(W69,FAC_TOTALS_APTA!$A$4:$BO$120,$L75,FALSE))</f>
        <v>0</v>
      </c>
      <c r="X75" s="41">
        <f>IF(X69=0,0,VLOOKUP(X69,FAC_TOTALS_APTA!$A$4:$BO$120,$L75,FALSE))</f>
        <v>0</v>
      </c>
      <c r="Y75" s="41">
        <f>IF(Y69=0,0,VLOOKUP(Y69,FAC_TOTALS_APTA!$A$4:$BO$120,$L75,FALSE))</f>
        <v>0</v>
      </c>
      <c r="Z75" s="41">
        <f>IF(Z69=0,0,VLOOKUP(Z69,FAC_TOTALS_APTA!$A$4:$BO$120,$L75,FALSE))</f>
        <v>0</v>
      </c>
      <c r="AA75" s="41">
        <f>IF(AA69=0,0,VLOOKUP(AA69,FAC_TOTALS_APTA!$A$4:$BO$120,$L75,FALSE))</f>
        <v>0</v>
      </c>
      <c r="AB75" s="41">
        <f>IF(AB69=0,0,VLOOKUP(AB69,FAC_TOTALS_APTA!$A$4:$BO$120,$L75,FALSE))</f>
        <v>0</v>
      </c>
      <c r="AC75" s="45" t="e">
        <f t="shared" si="23"/>
        <v>#N/A</v>
      </c>
      <c r="AD75" s="46" t="e">
        <f>AC75/G84</f>
        <v>#N/A</v>
      </c>
    </row>
    <row r="76" spans="2:30" ht="15" x14ac:dyDescent="0.2">
      <c r="B76" s="37" t="s">
        <v>124</v>
      </c>
      <c r="C76" s="40"/>
      <c r="D76" s="12" t="s">
        <v>13</v>
      </c>
      <c r="E76" s="85">
        <v>0.36330000000000001</v>
      </c>
      <c r="F76" s="12">
        <f>MATCH($D76,FAC_TOTALS_APTA!$A$2:$BO$2,)</f>
        <v>16</v>
      </c>
      <c r="G76" s="47" t="e">
        <f>VLOOKUP(G69,FAC_TOTALS_APTA!$A$4:$BO$120,$F76,FALSE)</f>
        <v>#N/A</v>
      </c>
      <c r="H76" s="47" t="e">
        <f>VLOOKUP(H69,FAC_TOTALS_APTA!$A$4:$BO$120,$F76,FALSE)</f>
        <v>#N/A</v>
      </c>
      <c r="I76" s="46" t="str">
        <f t="shared" si="20"/>
        <v>-</v>
      </c>
      <c r="J76" s="44" t="str">
        <f t="shared" si="21"/>
        <v/>
      </c>
      <c r="K76" s="44" t="str">
        <f t="shared" si="22"/>
        <v>TSD_POP_PCT_FAC</v>
      </c>
      <c r="L76" s="12">
        <f>MATCH($K76,FAC_TOTALS_APTA!$A$2:$BM$2,)</f>
        <v>35</v>
      </c>
      <c r="M76" s="41" t="e">
        <f>IF(M69=0,0,VLOOKUP(M69,FAC_TOTALS_APTA!$A$4:$BO$120,$L76,FALSE))</f>
        <v>#N/A</v>
      </c>
      <c r="N76" s="41" t="e">
        <f>IF(N69=0,0,VLOOKUP(N69,FAC_TOTALS_APTA!$A$4:$BO$120,$L76,FALSE))</f>
        <v>#N/A</v>
      </c>
      <c r="O76" s="41" t="e">
        <f>IF(O69=0,0,VLOOKUP(O69,FAC_TOTALS_APTA!$A$4:$BO$120,$L76,FALSE))</f>
        <v>#N/A</v>
      </c>
      <c r="P76" s="41" t="e">
        <f>IF(P69=0,0,VLOOKUP(P69,FAC_TOTALS_APTA!$A$4:$BO$120,$L76,FALSE))</f>
        <v>#N/A</v>
      </c>
      <c r="Q76" s="41" t="e">
        <f>IF(Q69=0,0,VLOOKUP(Q69,FAC_TOTALS_APTA!$A$4:$BO$120,$L76,FALSE))</f>
        <v>#N/A</v>
      </c>
      <c r="R76" s="41" t="e">
        <f>IF(R69=0,0,VLOOKUP(R69,FAC_TOTALS_APTA!$A$4:$BO$120,$L76,FALSE))</f>
        <v>#N/A</v>
      </c>
      <c r="S76" s="41">
        <f>IF(S69=0,0,VLOOKUP(S69,FAC_TOTALS_APTA!$A$4:$BO$120,$L76,FALSE))</f>
        <v>0</v>
      </c>
      <c r="T76" s="41">
        <f>IF(T69=0,0,VLOOKUP(T69,FAC_TOTALS_APTA!$A$4:$BO$120,$L76,FALSE))</f>
        <v>0</v>
      </c>
      <c r="U76" s="41">
        <f>IF(U69=0,0,VLOOKUP(U69,FAC_TOTALS_APTA!$A$4:$BO$120,$L76,FALSE))</f>
        <v>0</v>
      </c>
      <c r="V76" s="41">
        <f>IF(V69=0,0,VLOOKUP(V69,FAC_TOTALS_APTA!$A$4:$BO$120,$L76,FALSE))</f>
        <v>0</v>
      </c>
      <c r="W76" s="41">
        <f>IF(W69=0,0,VLOOKUP(W69,FAC_TOTALS_APTA!$A$4:$BO$120,$L76,FALSE))</f>
        <v>0</v>
      </c>
      <c r="X76" s="41">
        <f>IF(X69=0,0,VLOOKUP(X69,FAC_TOTALS_APTA!$A$4:$BO$120,$L76,FALSE))</f>
        <v>0</v>
      </c>
      <c r="Y76" s="41">
        <f>IF(Y69=0,0,VLOOKUP(Y69,FAC_TOTALS_APTA!$A$4:$BO$120,$L76,FALSE))</f>
        <v>0</v>
      </c>
      <c r="Z76" s="41">
        <f>IF(Z69=0,0,VLOOKUP(Z69,FAC_TOTALS_APTA!$A$4:$BO$120,$L76,FALSE))</f>
        <v>0</v>
      </c>
      <c r="AA76" s="41">
        <f>IF(AA69=0,0,VLOOKUP(AA69,FAC_TOTALS_APTA!$A$4:$BO$120,$L76,FALSE))</f>
        <v>0</v>
      </c>
      <c r="AB76" s="41">
        <f>IF(AB69=0,0,VLOOKUP(AB69,FAC_TOTALS_APTA!$A$4:$BO$120,$L76,FALSE))</f>
        <v>0</v>
      </c>
      <c r="AC76" s="45" t="e">
        <f t="shared" si="23"/>
        <v>#N/A</v>
      </c>
      <c r="AD76" s="46" t="e">
        <f>AC76/G84</f>
        <v>#N/A</v>
      </c>
    </row>
    <row r="77" spans="2:30" ht="15" x14ac:dyDescent="0.2">
      <c r="B77" s="37" t="s">
        <v>119</v>
      </c>
      <c r="C77" s="40" t="s">
        <v>31</v>
      </c>
      <c r="D77" s="12" t="s">
        <v>21</v>
      </c>
      <c r="E77" s="85">
        <v>-0.34449999999999997</v>
      </c>
      <c r="F77" s="12">
        <f>MATCH($D77,FAC_TOTALS_APTA!$A$2:$BO$2,)</f>
        <v>17</v>
      </c>
      <c r="G77" s="47" t="e">
        <f>VLOOKUP(G69,FAC_TOTALS_APTA!$A$4:$BO$120,$F77,FALSE)</f>
        <v>#N/A</v>
      </c>
      <c r="H77" s="47" t="e">
        <f>VLOOKUP(H69,FAC_TOTALS_APTA!$A$4:$BO$120,$F77,FALSE)</f>
        <v>#N/A</v>
      </c>
      <c r="I77" s="46" t="str">
        <f t="shared" si="20"/>
        <v>-</v>
      </c>
      <c r="J77" s="44" t="str">
        <f t="shared" si="21"/>
        <v>_log</v>
      </c>
      <c r="K77" s="44" t="str">
        <f t="shared" si="22"/>
        <v>TOTAL_MED_INC_INDIV_2018_log_FAC</v>
      </c>
      <c r="L77" s="12">
        <f>MATCH($K77,FAC_TOTALS_APTA!$A$2:$BM$2,)</f>
        <v>37</v>
      </c>
      <c r="M77" s="41" t="e">
        <f>IF(M69=0,0,VLOOKUP(M69,FAC_TOTALS_APTA!$A$4:$BO$120,$L77,FALSE))</f>
        <v>#N/A</v>
      </c>
      <c r="N77" s="41" t="e">
        <f>IF(N69=0,0,VLOOKUP(N69,FAC_TOTALS_APTA!$A$4:$BO$120,$L77,FALSE))</f>
        <v>#N/A</v>
      </c>
      <c r="O77" s="41" t="e">
        <f>IF(O69=0,0,VLOOKUP(O69,FAC_TOTALS_APTA!$A$4:$BO$120,$L77,FALSE))</f>
        <v>#N/A</v>
      </c>
      <c r="P77" s="41" t="e">
        <f>IF(P69=0,0,VLOOKUP(P69,FAC_TOTALS_APTA!$A$4:$BO$120,$L77,FALSE))</f>
        <v>#N/A</v>
      </c>
      <c r="Q77" s="41" t="e">
        <f>IF(Q69=0,0,VLOOKUP(Q69,FAC_TOTALS_APTA!$A$4:$BO$120,$L77,FALSE))</f>
        <v>#N/A</v>
      </c>
      <c r="R77" s="41" t="e">
        <f>IF(R69=0,0,VLOOKUP(R69,FAC_TOTALS_APTA!$A$4:$BO$120,$L77,FALSE))</f>
        <v>#N/A</v>
      </c>
      <c r="S77" s="41">
        <f>IF(S69=0,0,VLOOKUP(S69,FAC_TOTALS_APTA!$A$4:$BO$120,$L77,FALSE))</f>
        <v>0</v>
      </c>
      <c r="T77" s="41">
        <f>IF(T69=0,0,VLOOKUP(T69,FAC_TOTALS_APTA!$A$4:$BO$120,$L77,FALSE))</f>
        <v>0</v>
      </c>
      <c r="U77" s="41">
        <f>IF(U69=0,0,VLOOKUP(U69,FAC_TOTALS_APTA!$A$4:$BO$120,$L77,FALSE))</f>
        <v>0</v>
      </c>
      <c r="V77" s="41">
        <f>IF(V69=0,0,VLOOKUP(V69,FAC_TOTALS_APTA!$A$4:$BO$120,$L77,FALSE))</f>
        <v>0</v>
      </c>
      <c r="W77" s="41">
        <f>IF(W69=0,0,VLOOKUP(W69,FAC_TOTALS_APTA!$A$4:$BO$120,$L77,FALSE))</f>
        <v>0</v>
      </c>
      <c r="X77" s="41">
        <f>IF(X69=0,0,VLOOKUP(X69,FAC_TOTALS_APTA!$A$4:$BO$120,$L77,FALSE))</f>
        <v>0</v>
      </c>
      <c r="Y77" s="41">
        <f>IF(Y69=0,0,VLOOKUP(Y69,FAC_TOTALS_APTA!$A$4:$BO$120,$L77,FALSE))</f>
        <v>0</v>
      </c>
      <c r="Z77" s="41">
        <f>IF(Z69=0,0,VLOOKUP(Z69,FAC_TOTALS_APTA!$A$4:$BO$120,$L77,FALSE))</f>
        <v>0</v>
      </c>
      <c r="AA77" s="41">
        <f>IF(AA69=0,0,VLOOKUP(AA69,FAC_TOTALS_APTA!$A$4:$BO$120,$L77,FALSE))</f>
        <v>0</v>
      </c>
      <c r="AB77" s="41">
        <f>IF(AB69=0,0,VLOOKUP(AB69,FAC_TOTALS_APTA!$A$4:$BO$120,$L77,FALSE))</f>
        <v>0</v>
      </c>
      <c r="AC77" s="45" t="e">
        <f t="shared" si="23"/>
        <v>#N/A</v>
      </c>
      <c r="AD77" s="46" t="e">
        <f>AC77/G84</f>
        <v>#N/A</v>
      </c>
    </row>
    <row r="78" spans="2:30" ht="15" x14ac:dyDescent="0.2">
      <c r="B78" s="37" t="s">
        <v>120</v>
      </c>
      <c r="C78" s="40"/>
      <c r="D78" s="12" t="s">
        <v>73</v>
      </c>
      <c r="E78" s="85">
        <v>-7.7999999999999996E-3</v>
      </c>
      <c r="F78" s="12">
        <f>MATCH($D78,FAC_TOTALS_APTA!$A$2:$BO$2,)</f>
        <v>18</v>
      </c>
      <c r="G78" s="47" t="e">
        <f>VLOOKUP(G69,FAC_TOTALS_APTA!$A$4:$BO$120,$F78,FALSE)</f>
        <v>#N/A</v>
      </c>
      <c r="H78" s="47" t="e">
        <f>VLOOKUP(H69,FAC_TOTALS_APTA!$A$4:$BO$120,$F78,FALSE)</f>
        <v>#N/A</v>
      </c>
      <c r="I78" s="46" t="str">
        <f t="shared" si="20"/>
        <v>-</v>
      </c>
      <c r="J78" s="44" t="str">
        <f t="shared" si="21"/>
        <v/>
      </c>
      <c r="K78" s="44" t="str">
        <f t="shared" si="22"/>
        <v>JTW_HOME_PCT_FAC</v>
      </c>
      <c r="L78" s="12">
        <f>MATCH($K78,FAC_TOTALS_APTA!$A$2:$BM$2,)</f>
        <v>39</v>
      </c>
      <c r="M78" s="41" t="e">
        <f>IF(M69=0,0,VLOOKUP(M69,FAC_TOTALS_APTA!$A$4:$BO$120,$L78,FALSE))</f>
        <v>#N/A</v>
      </c>
      <c r="N78" s="41" t="e">
        <f>IF(N69=0,0,VLOOKUP(N69,FAC_TOTALS_APTA!$A$4:$BO$120,$L78,FALSE))</f>
        <v>#N/A</v>
      </c>
      <c r="O78" s="41" t="e">
        <f>IF(O69=0,0,VLOOKUP(O69,FAC_TOTALS_APTA!$A$4:$BO$120,$L78,FALSE))</f>
        <v>#N/A</v>
      </c>
      <c r="P78" s="41" t="e">
        <f>IF(P69=0,0,VLOOKUP(P69,FAC_TOTALS_APTA!$A$4:$BO$120,$L78,FALSE))</f>
        <v>#N/A</v>
      </c>
      <c r="Q78" s="41" t="e">
        <f>IF(Q69=0,0,VLOOKUP(Q69,FAC_TOTALS_APTA!$A$4:$BO$120,$L78,FALSE))</f>
        <v>#N/A</v>
      </c>
      <c r="R78" s="41" t="e">
        <f>IF(R69=0,0,VLOOKUP(R69,FAC_TOTALS_APTA!$A$4:$BO$120,$L78,FALSE))</f>
        <v>#N/A</v>
      </c>
      <c r="S78" s="41">
        <f>IF(S69=0,0,VLOOKUP(S69,FAC_TOTALS_APTA!$A$4:$BO$120,$L78,FALSE))</f>
        <v>0</v>
      </c>
      <c r="T78" s="41">
        <f>IF(T69=0,0,VLOOKUP(T69,FAC_TOTALS_APTA!$A$4:$BO$120,$L78,FALSE))</f>
        <v>0</v>
      </c>
      <c r="U78" s="41">
        <f>IF(U69=0,0,VLOOKUP(U69,FAC_TOTALS_APTA!$A$4:$BO$120,$L78,FALSE))</f>
        <v>0</v>
      </c>
      <c r="V78" s="41">
        <f>IF(V69=0,0,VLOOKUP(V69,FAC_TOTALS_APTA!$A$4:$BO$120,$L78,FALSE))</f>
        <v>0</v>
      </c>
      <c r="W78" s="41">
        <f>IF(W69=0,0,VLOOKUP(W69,FAC_TOTALS_APTA!$A$4:$BO$120,$L78,FALSE))</f>
        <v>0</v>
      </c>
      <c r="X78" s="41">
        <f>IF(X69=0,0,VLOOKUP(X69,FAC_TOTALS_APTA!$A$4:$BO$120,$L78,FALSE))</f>
        <v>0</v>
      </c>
      <c r="Y78" s="41">
        <f>IF(Y69=0,0,VLOOKUP(Y69,FAC_TOTALS_APTA!$A$4:$BO$120,$L78,FALSE))</f>
        <v>0</v>
      </c>
      <c r="Z78" s="41">
        <f>IF(Z69=0,0,VLOOKUP(Z69,FAC_TOTALS_APTA!$A$4:$BO$120,$L78,FALSE))</f>
        <v>0</v>
      </c>
      <c r="AA78" s="41">
        <f>IF(AA69=0,0,VLOOKUP(AA69,FAC_TOTALS_APTA!$A$4:$BO$120,$L78,FALSE))</f>
        <v>0</v>
      </c>
      <c r="AB78" s="41">
        <f>IF(AB69=0,0,VLOOKUP(AB69,FAC_TOTALS_APTA!$A$4:$BO$120,$L78,FALSE))</f>
        <v>0</v>
      </c>
      <c r="AC78" s="45" t="e">
        <f t="shared" si="23"/>
        <v>#N/A</v>
      </c>
      <c r="AD78" s="46" t="e">
        <f>AC78/G84</f>
        <v>#N/A</v>
      </c>
    </row>
    <row r="79" spans="2:30" ht="15" x14ac:dyDescent="0.2">
      <c r="B79" s="37" t="s">
        <v>121</v>
      </c>
      <c r="C79" s="40"/>
      <c r="D79" s="12" t="s">
        <v>75</v>
      </c>
      <c r="E79" s="85">
        <v>-4.3E-3</v>
      </c>
      <c r="F79" s="12">
        <f>MATCH($D79,FAC_TOTALS_APTA!$A$2:$BO$2,)</f>
        <v>20</v>
      </c>
      <c r="G79" s="47" t="e">
        <f>VLOOKUP(G69,FAC_TOTALS_APTA!$A$4:$BO$120,$F79,FALSE)</f>
        <v>#N/A</v>
      </c>
      <c r="H79" s="47" t="e">
        <f>VLOOKUP(H69,FAC_TOTALS_APTA!$A$4:$BO$120,$F79,FALSE)</f>
        <v>#N/A</v>
      </c>
      <c r="I79" s="46" t="str">
        <f t="shared" si="20"/>
        <v>-</v>
      </c>
      <c r="J79" s="44" t="str">
        <f t="shared" si="21"/>
        <v/>
      </c>
      <c r="K79" s="44" t="str">
        <f t="shared" si="22"/>
        <v>YEARS_SINCE_TNC_RAIL_FAC</v>
      </c>
      <c r="L79" s="12">
        <f>MATCH($K79,FAC_TOTALS_APTA!$A$2:$BM$2,)</f>
        <v>43</v>
      </c>
      <c r="M79" s="41" t="e">
        <f>IF(M69=0,0,VLOOKUP(M69,FAC_TOTALS_APTA!$A$4:$BO$120,$L79,FALSE))</f>
        <v>#N/A</v>
      </c>
      <c r="N79" s="41" t="e">
        <f>IF(N69=0,0,VLOOKUP(N69,FAC_TOTALS_APTA!$A$4:$BO$120,$L79,FALSE))</f>
        <v>#N/A</v>
      </c>
      <c r="O79" s="41" t="e">
        <f>IF(O69=0,0,VLOOKUP(O69,FAC_TOTALS_APTA!$A$4:$BO$120,$L79,FALSE))</f>
        <v>#N/A</v>
      </c>
      <c r="P79" s="41" t="e">
        <f>IF(P69=0,0,VLOOKUP(P69,FAC_TOTALS_APTA!$A$4:$BO$120,$L79,FALSE))</f>
        <v>#N/A</v>
      </c>
      <c r="Q79" s="41" t="e">
        <f>IF(Q69=0,0,VLOOKUP(Q69,FAC_TOTALS_APTA!$A$4:$BO$120,$L79,FALSE))</f>
        <v>#N/A</v>
      </c>
      <c r="R79" s="41" t="e">
        <f>IF(R69=0,0,VLOOKUP(R69,FAC_TOTALS_APTA!$A$4:$BO$120,$L79,FALSE))</f>
        <v>#N/A</v>
      </c>
      <c r="S79" s="41">
        <f>IF(S69=0,0,VLOOKUP(S69,FAC_TOTALS_APTA!$A$4:$BO$120,$L79,FALSE))</f>
        <v>0</v>
      </c>
      <c r="T79" s="41">
        <f>IF(T69=0,0,VLOOKUP(T69,FAC_TOTALS_APTA!$A$4:$BO$120,$L79,FALSE))</f>
        <v>0</v>
      </c>
      <c r="U79" s="41">
        <f>IF(U69=0,0,VLOOKUP(U69,FAC_TOTALS_APTA!$A$4:$BO$120,$L79,FALSE))</f>
        <v>0</v>
      </c>
      <c r="V79" s="41">
        <f>IF(V69=0,0,VLOOKUP(V69,FAC_TOTALS_APTA!$A$4:$BO$120,$L79,FALSE))</f>
        <v>0</v>
      </c>
      <c r="W79" s="41">
        <f>IF(W69=0,0,VLOOKUP(W69,FAC_TOTALS_APTA!$A$4:$BO$120,$L79,FALSE))</f>
        <v>0</v>
      </c>
      <c r="X79" s="41">
        <f>IF(X69=0,0,VLOOKUP(X69,FAC_TOTALS_APTA!$A$4:$BO$120,$L79,FALSE))</f>
        <v>0</v>
      </c>
      <c r="Y79" s="41">
        <f>IF(Y69=0,0,VLOOKUP(Y69,FAC_TOTALS_APTA!$A$4:$BO$120,$L79,FALSE))</f>
        <v>0</v>
      </c>
      <c r="Z79" s="41">
        <f>IF(Z69=0,0,VLOOKUP(Z69,FAC_TOTALS_APTA!$A$4:$BO$120,$L79,FALSE))</f>
        <v>0</v>
      </c>
      <c r="AA79" s="41">
        <f>IF(AA69=0,0,VLOOKUP(AA69,FAC_TOTALS_APTA!$A$4:$BO$120,$L79,FALSE))</f>
        <v>0</v>
      </c>
      <c r="AB79" s="41">
        <f>IF(AB69=0,0,VLOOKUP(AB69,FAC_TOTALS_APTA!$A$4:$BO$120,$L79,FALSE))</f>
        <v>0</v>
      </c>
      <c r="AC79" s="45" t="e">
        <f t="shared" si="23"/>
        <v>#N/A</v>
      </c>
      <c r="AD79" s="46" t="e">
        <f>AC79/G84</f>
        <v>#N/A</v>
      </c>
    </row>
    <row r="80" spans="2:30" ht="15" x14ac:dyDescent="0.2">
      <c r="B80" s="37" t="s">
        <v>122</v>
      </c>
      <c r="C80" s="40"/>
      <c r="D80" s="12" t="s">
        <v>77</v>
      </c>
      <c r="E80" s="85">
        <v>1.8100000000000002E-2</v>
      </c>
      <c r="F80" s="12">
        <f>MATCH($D80,FAC_TOTALS_APTA!$A$2:$BO$2,)</f>
        <v>23</v>
      </c>
      <c r="G80" s="47" t="e">
        <f>VLOOKUP(G69,FAC_TOTALS_APTA!$A$4:$BO$120,$F80,FALSE)</f>
        <v>#N/A</v>
      </c>
      <c r="H80" s="47" t="e">
        <f>VLOOKUP(H69,FAC_TOTALS_APTA!$A$4:$BO$120,$F80,FALSE)</f>
        <v>#N/A</v>
      </c>
      <c r="I80" s="46" t="str">
        <f t="shared" si="20"/>
        <v>-</v>
      </c>
      <c r="J80" s="44" t="str">
        <f t="shared" si="21"/>
        <v/>
      </c>
      <c r="K80" s="44" t="str">
        <f t="shared" si="22"/>
        <v>BIKE_SHARE_RAIL_FAC</v>
      </c>
      <c r="L80" s="12">
        <f>MATCH($K80,FAC_TOTALS_APTA!$A$2:$BM$2,)</f>
        <v>49</v>
      </c>
      <c r="M80" s="41" t="e">
        <f>IF(M69=0,0,VLOOKUP(M69,FAC_TOTALS_APTA!$A$4:$BO$120,$L80,FALSE))</f>
        <v>#N/A</v>
      </c>
      <c r="N80" s="41" t="e">
        <f>IF(N69=0,0,VLOOKUP(N69,FAC_TOTALS_APTA!$A$4:$BO$120,$L80,FALSE))</f>
        <v>#N/A</v>
      </c>
      <c r="O80" s="41" t="e">
        <f>IF(O69=0,0,VLOOKUP(O69,FAC_TOTALS_APTA!$A$4:$BO$120,$L80,FALSE))</f>
        <v>#N/A</v>
      </c>
      <c r="P80" s="41" t="e">
        <f>IF(P69=0,0,VLOOKUP(P69,FAC_TOTALS_APTA!$A$4:$BO$120,$L80,FALSE))</f>
        <v>#N/A</v>
      </c>
      <c r="Q80" s="41" t="e">
        <f>IF(Q69=0,0,VLOOKUP(Q69,FAC_TOTALS_APTA!$A$4:$BO$120,$L80,FALSE))</f>
        <v>#N/A</v>
      </c>
      <c r="R80" s="41" t="e">
        <f>IF(R69=0,0,VLOOKUP(R69,FAC_TOTALS_APTA!$A$4:$BO$120,$L80,FALSE))</f>
        <v>#N/A</v>
      </c>
      <c r="S80" s="41">
        <f>IF(S69=0,0,VLOOKUP(S69,FAC_TOTALS_APTA!$A$4:$BO$120,$L80,FALSE))</f>
        <v>0</v>
      </c>
      <c r="T80" s="41">
        <f>IF(T69=0,0,VLOOKUP(T69,FAC_TOTALS_APTA!$A$4:$BO$120,$L80,FALSE))</f>
        <v>0</v>
      </c>
      <c r="U80" s="41">
        <f>IF(U69=0,0,VLOOKUP(U69,FAC_TOTALS_APTA!$A$4:$BO$120,$L80,FALSE))</f>
        <v>0</v>
      </c>
      <c r="V80" s="41">
        <f>IF(V69=0,0,VLOOKUP(V69,FAC_TOTALS_APTA!$A$4:$BO$120,$L80,FALSE))</f>
        <v>0</v>
      </c>
      <c r="W80" s="41">
        <f>IF(W69=0,0,VLOOKUP(W69,FAC_TOTALS_APTA!$A$4:$BO$120,$L80,FALSE))</f>
        <v>0</v>
      </c>
      <c r="X80" s="41">
        <f>IF(X69=0,0,VLOOKUP(X69,FAC_TOTALS_APTA!$A$4:$BO$120,$L80,FALSE))</f>
        <v>0</v>
      </c>
      <c r="Y80" s="41">
        <f>IF(Y69=0,0,VLOOKUP(Y69,FAC_TOTALS_APTA!$A$4:$BO$120,$L80,FALSE))</f>
        <v>0</v>
      </c>
      <c r="Z80" s="41">
        <f>IF(Z69=0,0,VLOOKUP(Z69,FAC_TOTALS_APTA!$A$4:$BO$120,$L80,FALSE))</f>
        <v>0</v>
      </c>
      <c r="AA80" s="41">
        <f>IF(AA69=0,0,VLOOKUP(AA69,FAC_TOTALS_APTA!$A$4:$BO$120,$L80,FALSE))</f>
        <v>0</v>
      </c>
      <c r="AB80" s="41">
        <f>IF(AB69=0,0,VLOOKUP(AB69,FAC_TOTALS_APTA!$A$4:$BO$120,$L80,FALSE))</f>
        <v>0</v>
      </c>
      <c r="AC80" s="45" t="e">
        <f t="shared" si="23"/>
        <v>#N/A</v>
      </c>
      <c r="AD80" s="46" t="e">
        <f>AC80/G84</f>
        <v>#N/A</v>
      </c>
    </row>
    <row r="81" spans="2:30" ht="15" x14ac:dyDescent="0.2">
      <c r="B81" s="16" t="s">
        <v>123</v>
      </c>
      <c r="C81" s="39"/>
      <c r="D81" s="13" t="s">
        <v>78</v>
      </c>
      <c r="E81" s="86">
        <v>-8.7099999999999997E-2</v>
      </c>
      <c r="F81" s="13">
        <f>MATCH($D81,FAC_TOTALS_APTA!$A$2:$BO$2,)</f>
        <v>24</v>
      </c>
      <c r="G81" s="50" t="e">
        <f>VLOOKUP(G69,FAC_TOTALS_APTA!$A$4:$BO$120,$F81,FALSE)</f>
        <v>#N/A</v>
      </c>
      <c r="H81" s="50" t="e">
        <f>VLOOKUP(H69,FAC_TOTALS_APTA!$A$4:$BO$120,$F81,FALSE)</f>
        <v>#N/A</v>
      </c>
      <c r="I81" s="82" t="str">
        <f t="shared" si="20"/>
        <v>-</v>
      </c>
      <c r="J81" s="52" t="str">
        <f>IF(C81="Log","_log","")</f>
        <v/>
      </c>
      <c r="K81" s="52" t="str">
        <f>CONCATENATE(D81,J81,"_FAC")</f>
        <v>scooter_flag_RAIL_FAC</v>
      </c>
      <c r="L81" s="13">
        <f>MATCH($K81,FAC_TOTALS_APTA!$A$2:$BM$2,)</f>
        <v>51</v>
      </c>
      <c r="M81" s="53" t="e">
        <f>IF(M69=0,0,VLOOKUP(M69,FAC_TOTALS_APTA!$A$4:$BO$120,$L81,FALSE))</f>
        <v>#N/A</v>
      </c>
      <c r="N81" s="53" t="e">
        <f>IF(N69=0,0,VLOOKUP(N69,FAC_TOTALS_APTA!$A$4:$BO$120,$L81,FALSE))</f>
        <v>#N/A</v>
      </c>
      <c r="O81" s="53" t="e">
        <f>IF(O69=0,0,VLOOKUP(O69,FAC_TOTALS_APTA!$A$4:$BO$120,$L81,FALSE))</f>
        <v>#N/A</v>
      </c>
      <c r="P81" s="53" t="e">
        <f>IF(P69=0,0,VLOOKUP(P69,FAC_TOTALS_APTA!$A$4:$BO$120,$L81,FALSE))</f>
        <v>#N/A</v>
      </c>
      <c r="Q81" s="53" t="e">
        <f>IF(Q69=0,0,VLOOKUP(Q69,FAC_TOTALS_APTA!$A$4:$BO$120,$L81,FALSE))</f>
        <v>#N/A</v>
      </c>
      <c r="R81" s="53" t="e">
        <f>IF(R69=0,0,VLOOKUP(R69,FAC_TOTALS_APTA!$A$4:$BO$120,$L81,FALSE))</f>
        <v>#N/A</v>
      </c>
      <c r="S81" s="53">
        <f>IF(S69=0,0,VLOOKUP(S69,FAC_TOTALS_APTA!$A$4:$BO$120,$L81,FALSE))</f>
        <v>0</v>
      </c>
      <c r="T81" s="53">
        <f>IF(T69=0,0,VLOOKUP(T69,FAC_TOTALS_APTA!$A$4:$BO$120,$L81,FALSE))</f>
        <v>0</v>
      </c>
      <c r="U81" s="53">
        <f>IF(U69=0,0,VLOOKUP(U69,FAC_TOTALS_APTA!$A$4:$BO$120,$L81,FALSE))</f>
        <v>0</v>
      </c>
      <c r="V81" s="53">
        <f>IF(V69=0,0,VLOOKUP(V69,FAC_TOTALS_APTA!$A$4:$BO$120,$L81,FALSE))</f>
        <v>0</v>
      </c>
      <c r="W81" s="53">
        <f>IF(W69=0,0,VLOOKUP(W69,FAC_TOTALS_APTA!$A$4:$BO$120,$L81,FALSE))</f>
        <v>0</v>
      </c>
      <c r="X81" s="53">
        <f>IF(X69=0,0,VLOOKUP(X69,FAC_TOTALS_APTA!$A$4:$BO$120,$L81,FALSE))</f>
        <v>0</v>
      </c>
      <c r="Y81" s="53">
        <f>IF(Y69=0,0,VLOOKUP(Y69,FAC_TOTALS_APTA!$A$4:$BO$120,$L81,FALSE))</f>
        <v>0</v>
      </c>
      <c r="Z81" s="53">
        <f>IF(Z69=0,0,VLOOKUP(Z69,FAC_TOTALS_APTA!$A$4:$BO$120,$L81,FALSE))</f>
        <v>0</v>
      </c>
      <c r="AA81" s="53">
        <f>IF(AA69=0,0,VLOOKUP(AA69,FAC_TOTALS_APTA!$A$4:$BO$120,$L81,FALSE))</f>
        <v>0</v>
      </c>
      <c r="AB81" s="53">
        <f>IF(AB69=0,0,VLOOKUP(AB69,FAC_TOTALS_APTA!$A$4:$BO$120,$L81,FALSE))</f>
        <v>0</v>
      </c>
      <c r="AC81" s="54" t="e">
        <f>SUM(M81:AB81)</f>
        <v>#N/A</v>
      </c>
      <c r="AD81" s="55" t="e">
        <f>AC81/G84</f>
        <v>#N/A</v>
      </c>
    </row>
    <row r="82" spans="2:30" ht="15" x14ac:dyDescent="0.2">
      <c r="B82" s="56" t="s">
        <v>131</v>
      </c>
      <c r="C82" s="57"/>
      <c r="D82" s="56" t="s">
        <v>118</v>
      </c>
      <c r="E82" s="58"/>
      <c r="F82" s="59" t="e">
        <f>MATCH($D82,FAC_TOTALS_APTA!$A$2:$BO$2,)</f>
        <v>#N/A</v>
      </c>
      <c r="G82" s="60"/>
      <c r="H82" s="60"/>
      <c r="I82" s="64"/>
      <c r="J82" s="62"/>
      <c r="K82" s="62" t="str">
        <f t="shared" ref="K82" si="24">CONCATENATE(D82,J82,"_FAC")</f>
        <v>New_Reporter_FAC</v>
      </c>
      <c r="L82" s="59">
        <f>MATCH($K82,FAC_TOTALS_APTA!$A$2:$BM$2,)</f>
        <v>58</v>
      </c>
      <c r="M82" s="60" t="e">
        <f>IF(M69=0,0,VLOOKUP(M69,FAC_TOTALS_APTA!$A$4:$BO$120,$L82,FALSE))</f>
        <v>#N/A</v>
      </c>
      <c r="N82" s="60" t="e">
        <f>IF(N69=0,0,VLOOKUP(N69,FAC_TOTALS_APTA!$A$4:$BO$120,$L82,FALSE))</f>
        <v>#N/A</v>
      </c>
      <c r="O82" s="60" t="e">
        <f>IF(O69=0,0,VLOOKUP(O69,FAC_TOTALS_APTA!$A$4:$BO$120,$L82,FALSE))</f>
        <v>#N/A</v>
      </c>
      <c r="P82" s="60" t="e">
        <f>IF(P69=0,0,VLOOKUP(P69,FAC_TOTALS_APTA!$A$4:$BO$120,$L82,FALSE))</f>
        <v>#N/A</v>
      </c>
      <c r="Q82" s="60" t="e">
        <f>IF(Q69=0,0,VLOOKUP(Q69,FAC_TOTALS_APTA!$A$4:$BO$120,$L82,FALSE))</f>
        <v>#N/A</v>
      </c>
      <c r="R82" s="60" t="e">
        <f>IF(R69=0,0,VLOOKUP(R69,FAC_TOTALS_APTA!$A$4:$BO$120,$L82,FALSE))</f>
        <v>#N/A</v>
      </c>
      <c r="S82" s="60">
        <f>IF(S69=0,0,VLOOKUP(S69,FAC_TOTALS_APTA!$A$4:$BO$120,$L82,FALSE))</f>
        <v>0</v>
      </c>
      <c r="T82" s="60">
        <f>IF(T69=0,0,VLOOKUP(T69,FAC_TOTALS_APTA!$A$4:$BO$120,$L82,FALSE))</f>
        <v>0</v>
      </c>
      <c r="U82" s="60">
        <f>IF(U69=0,0,VLOOKUP(U69,FAC_TOTALS_APTA!$A$4:$BO$120,$L82,FALSE))</f>
        <v>0</v>
      </c>
      <c r="V82" s="60">
        <f>IF(V69=0,0,VLOOKUP(V69,FAC_TOTALS_APTA!$A$4:$BO$120,$L82,FALSE))</f>
        <v>0</v>
      </c>
      <c r="W82" s="60">
        <f>IF(W69=0,0,VLOOKUP(W69,FAC_TOTALS_APTA!$A$4:$BO$120,$L82,FALSE))</f>
        <v>0</v>
      </c>
      <c r="X82" s="60">
        <f>IF(X69=0,0,VLOOKUP(X69,FAC_TOTALS_APTA!$A$4:$BO$120,$L82,FALSE))</f>
        <v>0</v>
      </c>
      <c r="Y82" s="60">
        <f>IF(Y69=0,0,VLOOKUP(Y69,FAC_TOTALS_APTA!$A$4:$BO$120,$L82,FALSE))</f>
        <v>0</v>
      </c>
      <c r="Z82" s="60">
        <f>IF(Z69=0,0,VLOOKUP(Z69,FAC_TOTALS_APTA!$A$4:$BO$120,$L82,FALSE))</f>
        <v>0</v>
      </c>
      <c r="AA82" s="60">
        <f>IF(AA69=0,0,VLOOKUP(AA69,FAC_TOTALS_APTA!$A$4:$BO$120,$L82,FALSE))</f>
        <v>0</v>
      </c>
      <c r="AB82" s="60">
        <f>IF(AB69=0,0,VLOOKUP(AB69,FAC_TOTALS_APTA!$A$4:$BO$120,$L82,FALSE))</f>
        <v>0</v>
      </c>
      <c r="AC82" s="63" t="e">
        <f t="shared" ref="AC82" si="25">SUM(M82:AB82)</f>
        <v>#N/A</v>
      </c>
      <c r="AD82" s="64" t="e">
        <f>AC82/G84</f>
        <v>#N/A</v>
      </c>
    </row>
    <row r="83" spans="2:30" ht="15" x14ac:dyDescent="0.2">
      <c r="B83" s="37" t="s">
        <v>67</v>
      </c>
      <c r="C83" s="40"/>
      <c r="D83" s="12"/>
      <c r="E83" s="42"/>
      <c r="F83" s="12"/>
      <c r="G83" s="41"/>
      <c r="H83" s="41"/>
      <c r="I83" s="46"/>
      <c r="J83" s="44"/>
      <c r="K83" s="44"/>
      <c r="L83" s="12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5" t="e">
        <f>SUM(AC71:AC82)</f>
        <v>#N/A</v>
      </c>
      <c r="AD83" s="46" t="e">
        <f>AC83/G86</f>
        <v>#N/A</v>
      </c>
    </row>
    <row r="84" spans="2:30" hidden="1" x14ac:dyDescent="0.2">
      <c r="B84" s="37"/>
      <c r="C84" s="66"/>
      <c r="D84" s="15" t="s">
        <v>7</v>
      </c>
      <c r="E84" s="67"/>
      <c r="F84" s="15">
        <f>MATCH($D84,FAC_TOTALS_APTA!$A$2:$BM$2,)</f>
        <v>9</v>
      </c>
      <c r="G84" s="68" t="e">
        <f>VLOOKUP(G69,FAC_TOTALS_APTA!$A$4:$BO$120,$F84,FALSE)</f>
        <v>#N/A</v>
      </c>
      <c r="H84" s="68" t="e">
        <f>VLOOKUP(H69,FAC_TOTALS_APTA!$A$4:$BM$120,$F84,FALSE)</f>
        <v>#N/A</v>
      </c>
      <c r="I84" s="70" t="e">
        <f t="shared" ref="I84" si="26">H84/G84-1</f>
        <v>#N/A</v>
      </c>
      <c r="J84" s="70"/>
      <c r="K84" s="44"/>
      <c r="L84" s="12"/>
      <c r="M84" s="71" t="e">
        <f t="shared" ref="M84:AB84" si="27">SUM(M71:M76)</f>
        <v>#N/A</v>
      </c>
      <c r="N84" s="71" t="e">
        <f t="shared" si="27"/>
        <v>#N/A</v>
      </c>
      <c r="O84" s="71" t="e">
        <f t="shared" si="27"/>
        <v>#N/A</v>
      </c>
      <c r="P84" s="71" t="e">
        <f t="shared" si="27"/>
        <v>#N/A</v>
      </c>
      <c r="Q84" s="71" t="e">
        <f t="shared" si="27"/>
        <v>#N/A</v>
      </c>
      <c r="R84" s="71" t="e">
        <f t="shared" si="27"/>
        <v>#N/A</v>
      </c>
      <c r="S84" s="71">
        <f t="shared" si="27"/>
        <v>0</v>
      </c>
      <c r="T84" s="71">
        <f t="shared" si="27"/>
        <v>0</v>
      </c>
      <c r="U84" s="71">
        <f t="shared" si="27"/>
        <v>0</v>
      </c>
      <c r="V84" s="71">
        <f t="shared" si="27"/>
        <v>0</v>
      </c>
      <c r="W84" s="71">
        <f t="shared" si="27"/>
        <v>0</v>
      </c>
      <c r="X84" s="71">
        <f t="shared" si="27"/>
        <v>0</v>
      </c>
      <c r="Y84" s="71">
        <f t="shared" si="27"/>
        <v>0</v>
      </c>
      <c r="Z84" s="71">
        <f t="shared" si="27"/>
        <v>0</v>
      </c>
      <c r="AA84" s="71">
        <f t="shared" si="27"/>
        <v>0</v>
      </c>
      <c r="AB84" s="71">
        <f t="shared" si="27"/>
        <v>0</v>
      </c>
      <c r="AC84" s="72"/>
      <c r="AD84" s="73"/>
    </row>
    <row r="85" spans="2:30" ht="15" x14ac:dyDescent="0.2">
      <c r="B85" s="16" t="s">
        <v>68</v>
      </c>
      <c r="C85" s="39"/>
      <c r="D85" s="13"/>
      <c r="E85" s="49"/>
      <c r="F85" s="13"/>
      <c r="G85" s="53"/>
      <c r="H85" s="53"/>
      <c r="I85" s="55"/>
      <c r="J85" s="52"/>
      <c r="K85" s="52"/>
      <c r="L85" s="13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54" t="e">
        <f>AC86-AC83</f>
        <v>#N/A</v>
      </c>
      <c r="AD85" s="55" t="e">
        <f>AD86-AD83</f>
        <v>#N/A</v>
      </c>
    </row>
    <row r="86" spans="2:30" ht="16" thickBot="1" x14ac:dyDescent="0.25">
      <c r="B86" s="17" t="s">
        <v>127</v>
      </c>
      <c r="C86" s="35"/>
      <c r="D86" s="35" t="s">
        <v>5</v>
      </c>
      <c r="E86" s="35"/>
      <c r="F86" s="35">
        <f>MATCH($D86,FAC_TOTALS_APTA!$A$2:$BM$2,)</f>
        <v>7</v>
      </c>
      <c r="G86" s="75" t="e">
        <f>VLOOKUP(G69,FAC_TOTALS_APTA!$A$4:$BM$120,$F86,FALSE)</f>
        <v>#N/A</v>
      </c>
      <c r="H86" s="75" t="e">
        <f>VLOOKUP(H69,FAC_TOTALS_APTA!$A$4:$BM$120,$F86,FALSE)</f>
        <v>#N/A</v>
      </c>
      <c r="I86" s="79" t="e">
        <f t="shared" ref="I86" si="28">H86/G86-1</f>
        <v>#N/A</v>
      </c>
      <c r="J86" s="77"/>
      <c r="K86" s="77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78" t="e">
        <f>H86-G86</f>
        <v>#N/A</v>
      </c>
      <c r="AD86" s="79" t="e">
        <f>I86</f>
        <v>#N/A</v>
      </c>
    </row>
    <row r="87" spans="2:30" ht="15" thickTop="1" x14ac:dyDescent="0.2"/>
    <row r="90" spans="2:30" ht="15" x14ac:dyDescent="0.2">
      <c r="B90" s="23" t="s">
        <v>65</v>
      </c>
      <c r="C90" s="24"/>
      <c r="D90" s="24"/>
      <c r="E90" s="25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2:30" ht="15" x14ac:dyDescent="0.2">
      <c r="B91" s="27" t="s">
        <v>25</v>
      </c>
      <c r="C91" s="28" t="s">
        <v>26</v>
      </c>
      <c r="D91" s="18"/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2">
      <c r="B92" s="27"/>
      <c r="C92" s="28"/>
      <c r="D92" s="18"/>
      <c r="E92" s="12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ht="15" x14ac:dyDescent="0.2">
      <c r="B93" s="30" t="s">
        <v>24</v>
      </c>
      <c r="C93" s="31">
        <v>1</v>
      </c>
      <c r="D93" s="18"/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ht="16" thickBot="1" x14ac:dyDescent="0.25">
      <c r="B94" s="32" t="s">
        <v>101</v>
      </c>
      <c r="C94" s="33">
        <v>10</v>
      </c>
      <c r="D94" s="34"/>
      <c r="E94" s="35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2:30" ht="15" thickTop="1" x14ac:dyDescent="0.2">
      <c r="B95" s="37"/>
      <c r="C95" s="12"/>
      <c r="D95" s="12"/>
      <c r="E95" s="12"/>
      <c r="F95" s="12"/>
      <c r="G95" s="171" t="s">
        <v>61</v>
      </c>
      <c r="H95" s="171"/>
      <c r="I95" s="17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71" t="s">
        <v>27</v>
      </c>
      <c r="AD95" s="171"/>
    </row>
    <row r="96" spans="2:30" ht="15" x14ac:dyDescent="0.2">
      <c r="B96" s="16" t="s">
        <v>28</v>
      </c>
      <c r="C96" s="39" t="s">
        <v>29</v>
      </c>
      <c r="D96" s="13" t="s">
        <v>30</v>
      </c>
      <c r="E96" s="13" t="s">
        <v>66</v>
      </c>
      <c r="F96" s="13"/>
      <c r="G96" s="13">
        <f>$C$1</f>
        <v>2012</v>
      </c>
      <c r="H96" s="13">
        <f>$C$2</f>
        <v>2018</v>
      </c>
      <c r="I96" s="13" t="s">
        <v>62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 t="s">
        <v>64</v>
      </c>
      <c r="AD96" s="13" t="s">
        <v>62</v>
      </c>
    </row>
    <row r="97" spans="2:30" hidden="1" x14ac:dyDescent="0.2">
      <c r="B97" s="37"/>
      <c r="C97" s="40"/>
      <c r="D97" s="12"/>
      <c r="E97" s="12"/>
      <c r="F97" s="12"/>
      <c r="G97" s="12"/>
      <c r="H97" s="12"/>
      <c r="I97" s="12"/>
      <c r="J97" s="12"/>
      <c r="K97" s="12"/>
      <c r="L97" s="12"/>
      <c r="M97" s="12">
        <v>1</v>
      </c>
      <c r="N97" s="12">
        <v>2</v>
      </c>
      <c r="O97" s="12">
        <v>3</v>
      </c>
      <c r="P97" s="12">
        <v>4</v>
      </c>
      <c r="Q97" s="12">
        <v>5</v>
      </c>
      <c r="R97" s="12">
        <v>6</v>
      </c>
      <c r="S97" s="12">
        <v>7</v>
      </c>
      <c r="T97" s="12">
        <v>8</v>
      </c>
      <c r="U97" s="12">
        <v>9</v>
      </c>
      <c r="V97" s="12">
        <v>10</v>
      </c>
      <c r="W97" s="12">
        <v>11</v>
      </c>
      <c r="X97" s="12">
        <v>12</v>
      </c>
      <c r="Y97" s="12">
        <v>13</v>
      </c>
      <c r="Z97" s="12">
        <v>14</v>
      </c>
      <c r="AA97" s="12">
        <v>15</v>
      </c>
      <c r="AB97" s="12">
        <v>16</v>
      </c>
      <c r="AC97" s="12"/>
      <c r="AD97" s="12"/>
    </row>
    <row r="98" spans="2:30" hidden="1" x14ac:dyDescent="0.2">
      <c r="B98" s="37"/>
      <c r="C98" s="40"/>
      <c r="D98" s="12"/>
      <c r="E98" s="12"/>
      <c r="F98" s="12"/>
      <c r="G98" s="12" t="str">
        <f>CONCATENATE($C93,"_",$C94,"_",G96)</f>
        <v>1_10_2012</v>
      </c>
      <c r="H98" s="12" t="str">
        <f>CONCATENATE($C93,"_",$C94,"_",H96)</f>
        <v>1_10_2018</v>
      </c>
      <c r="I98" s="12"/>
      <c r="J98" s="12"/>
      <c r="K98" s="12"/>
      <c r="L98" s="12"/>
      <c r="M98" s="12" t="str">
        <f>IF($G96+M97&gt;$H96,0,CONCATENATE($C93,"_",$C94,"_",$G96+M97))</f>
        <v>1_10_2013</v>
      </c>
      <c r="N98" s="12" t="str">
        <f t="shared" ref="N98:AB98" si="29">IF($G96+N97&gt;$H96,0,CONCATENATE($C93,"_",$C94,"_",$G96+N97))</f>
        <v>1_10_2014</v>
      </c>
      <c r="O98" s="12" t="str">
        <f t="shared" si="29"/>
        <v>1_10_2015</v>
      </c>
      <c r="P98" s="12" t="str">
        <f t="shared" si="29"/>
        <v>1_10_2016</v>
      </c>
      <c r="Q98" s="12" t="str">
        <f t="shared" si="29"/>
        <v>1_10_2017</v>
      </c>
      <c r="R98" s="12" t="str">
        <f t="shared" si="29"/>
        <v>1_10_2018</v>
      </c>
      <c r="S98" s="12">
        <f t="shared" si="29"/>
        <v>0</v>
      </c>
      <c r="T98" s="12">
        <f t="shared" si="29"/>
        <v>0</v>
      </c>
      <c r="U98" s="12">
        <f t="shared" si="29"/>
        <v>0</v>
      </c>
      <c r="V98" s="12">
        <f t="shared" si="29"/>
        <v>0</v>
      </c>
      <c r="W98" s="12">
        <f t="shared" si="29"/>
        <v>0</v>
      </c>
      <c r="X98" s="12">
        <f t="shared" si="29"/>
        <v>0</v>
      </c>
      <c r="Y98" s="12">
        <f t="shared" si="29"/>
        <v>0</v>
      </c>
      <c r="Z98" s="12">
        <f t="shared" si="29"/>
        <v>0</v>
      </c>
      <c r="AA98" s="12">
        <f t="shared" si="29"/>
        <v>0</v>
      </c>
      <c r="AB98" s="12">
        <f t="shared" si="29"/>
        <v>0</v>
      </c>
      <c r="AC98" s="12"/>
      <c r="AD98" s="12"/>
    </row>
    <row r="99" spans="2:30" hidden="1" x14ac:dyDescent="0.2">
      <c r="B99" s="37"/>
      <c r="C99" s="40"/>
      <c r="D99" s="12"/>
      <c r="E99" s="12"/>
      <c r="F99" s="12" t="s">
        <v>63</v>
      </c>
      <c r="G99" s="41"/>
      <c r="H99" s="41"/>
      <c r="I99" s="12"/>
      <c r="J99" s="12"/>
      <c r="K99" s="12"/>
      <c r="L99" s="12" t="s">
        <v>63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2:30" ht="15" x14ac:dyDescent="0.2">
      <c r="B100" s="37" t="s">
        <v>95</v>
      </c>
      <c r="C100" s="40" t="s">
        <v>31</v>
      </c>
      <c r="D100" s="12" t="s">
        <v>9</v>
      </c>
      <c r="E100" s="85">
        <v>0.60799999999999998</v>
      </c>
      <c r="F100" s="12">
        <f>MATCH($D100,FAC_TOTALS_APTA!$A$2:$BO$2,)</f>
        <v>11</v>
      </c>
      <c r="G100" s="41">
        <f>VLOOKUP(G98,FAC_TOTALS_APTA!$A$4:$BO$120,$F100,FALSE)</f>
        <v>541132314.10000002</v>
      </c>
      <c r="H100" s="41">
        <f>VLOOKUP(H98,FAC_TOTALS_APTA!$A$4:$BO$120,$F100,FALSE)</f>
        <v>559394026.10000002</v>
      </c>
      <c r="I100" s="46">
        <f>H100/G100-1</f>
        <v>3.3747221380361569E-2</v>
      </c>
      <c r="J100" s="44" t="str">
        <f>IF(C100="Log","_log","")</f>
        <v>_log</v>
      </c>
      <c r="K100" s="44" t="str">
        <f>CONCATENATE(D100,J100,"_FAC")</f>
        <v>VRM_ADJ_log_FAC</v>
      </c>
      <c r="L100" s="12">
        <f>MATCH($K100,FAC_TOTALS_APTA!$A$2:$BM$2,)</f>
        <v>25</v>
      </c>
      <c r="M100" s="41">
        <f>IF(M98=0,0,VLOOKUP(M98,FAC_TOTALS_APTA!$A$4:$BO$120,$L100,FALSE))</f>
        <v>50602772.345608696</v>
      </c>
      <c r="N100" s="41">
        <f>IF(N98=0,0,VLOOKUP(N98,FAC_TOTALS_APTA!$A$4:$BO$120,$L100,FALSE))</f>
        <v>29277436.999796402</v>
      </c>
      <c r="O100" s="41">
        <f>IF(O98=0,0,VLOOKUP(O98,FAC_TOTALS_APTA!$A$4:$BO$120,$L100,FALSE))</f>
        <v>5215662.6330834599</v>
      </c>
      <c r="P100" s="41">
        <f>IF(P98=0,0,VLOOKUP(P98,FAC_TOTALS_APTA!$A$4:$BO$120,$L100,FALSE))</f>
        <v>-2156642.1502541802</v>
      </c>
      <c r="Q100" s="41">
        <f>IF(Q98=0,0,VLOOKUP(Q98,FAC_TOTALS_APTA!$A$4:$BO$120,$L100,FALSE))</f>
        <v>13881297.5037365</v>
      </c>
      <c r="R100" s="41">
        <f>IF(R98=0,0,VLOOKUP(R98,FAC_TOTALS_APTA!$A$4:$BO$120,$L100,FALSE))</f>
        <v>-19656440.910363302</v>
      </c>
      <c r="S100" s="41">
        <f>IF(S98=0,0,VLOOKUP(S98,FAC_TOTALS_APTA!$A$4:$BO$120,$L100,FALSE))</f>
        <v>0</v>
      </c>
      <c r="T100" s="41">
        <f>IF(T98=0,0,VLOOKUP(T98,FAC_TOTALS_APTA!$A$4:$BO$120,$L100,FALSE))</f>
        <v>0</v>
      </c>
      <c r="U100" s="41">
        <f>IF(U98=0,0,VLOOKUP(U98,FAC_TOTALS_APTA!$A$4:$BO$120,$L100,FALSE))</f>
        <v>0</v>
      </c>
      <c r="V100" s="41">
        <f>IF(V98=0,0,VLOOKUP(V98,FAC_TOTALS_APTA!$A$4:$BO$120,$L100,FALSE))</f>
        <v>0</v>
      </c>
      <c r="W100" s="41">
        <f>IF(W98=0,0,VLOOKUP(W98,FAC_TOTALS_APTA!$A$4:$BO$120,$L100,FALSE))</f>
        <v>0</v>
      </c>
      <c r="X100" s="41">
        <f>IF(X98=0,0,VLOOKUP(X98,FAC_TOTALS_APTA!$A$4:$BO$120,$L100,FALSE))</f>
        <v>0</v>
      </c>
      <c r="Y100" s="41">
        <f>IF(Y98=0,0,VLOOKUP(Y98,FAC_TOTALS_APTA!$A$4:$BO$120,$L100,FALSE))</f>
        <v>0</v>
      </c>
      <c r="Z100" s="41">
        <f>IF(Z98=0,0,VLOOKUP(Z98,FAC_TOTALS_APTA!$A$4:$BO$120,$L100,FALSE))</f>
        <v>0</v>
      </c>
      <c r="AA100" s="41">
        <f>IF(AA98=0,0,VLOOKUP(AA98,FAC_TOTALS_APTA!$A$4:$BO$120,$L100,FALSE))</f>
        <v>0</v>
      </c>
      <c r="AB100" s="41">
        <f>IF(AB98=0,0,VLOOKUP(AB98,FAC_TOTALS_APTA!$A$4:$BO$120,$L100,FALSE))</f>
        <v>0</v>
      </c>
      <c r="AC100" s="45">
        <f>SUM(M100:AB100)</f>
        <v>77164086.421607584</v>
      </c>
      <c r="AD100" s="46">
        <f>AC100/G113</f>
        <v>2.6515413522616053E-2</v>
      </c>
    </row>
    <row r="101" spans="2:30" ht="15" x14ac:dyDescent="0.2">
      <c r="B101" s="37" t="s">
        <v>32</v>
      </c>
      <c r="C101" s="40" t="s">
        <v>31</v>
      </c>
      <c r="D101" s="12" t="s">
        <v>10</v>
      </c>
      <c r="E101" s="85">
        <v>-0.2676</v>
      </c>
      <c r="F101" s="12" t="e">
        <f>MATCH($D101,FAC_TOTALS_APTA!$A$2:$BO$2,)</f>
        <v>#N/A</v>
      </c>
      <c r="G101" s="47" t="e">
        <f>VLOOKUP(G98,FAC_TOTALS_APTA!$A$4:$BO$120,$F101,FALSE)</f>
        <v>#REF!</v>
      </c>
      <c r="H101" s="47" t="e">
        <f>VLOOKUP(H98,FAC_TOTALS_APTA!$A$4:$BO$120,$F101,FALSE)</f>
        <v>#REF!</v>
      </c>
      <c r="I101" s="46" t="e">
        <f t="shared" ref="I101:I109" si="30">H101/G101-1</f>
        <v>#REF!</v>
      </c>
      <c r="J101" s="44" t="str">
        <f t="shared" ref="J101:J109" si="31">IF(C101="Log","_log","")</f>
        <v>_log</v>
      </c>
      <c r="K101" s="44" t="str">
        <f t="shared" ref="K101:K109" si="32">CONCATENATE(D101,J101,"_FAC")</f>
        <v>FARE_per_UPT_log_FAC</v>
      </c>
      <c r="L101" s="12" t="e">
        <f>MATCH($K101,FAC_TOTALS_APTA!$A$2:$BM$2,)</f>
        <v>#N/A</v>
      </c>
      <c r="M101" s="41" t="e">
        <f>IF(M98=0,0,VLOOKUP(M98,FAC_TOTALS_APTA!$A$4:$BO$120,$L101,FALSE))</f>
        <v>#REF!</v>
      </c>
      <c r="N101" s="41" t="e">
        <f>IF(N98=0,0,VLOOKUP(N98,FAC_TOTALS_APTA!$A$4:$BO$120,$L101,FALSE))</f>
        <v>#REF!</v>
      </c>
      <c r="O101" s="41" t="e">
        <f>IF(O98=0,0,VLOOKUP(O98,FAC_TOTALS_APTA!$A$4:$BO$120,$L101,FALSE))</f>
        <v>#REF!</v>
      </c>
      <c r="P101" s="41" t="e">
        <f>IF(P98=0,0,VLOOKUP(P98,FAC_TOTALS_APTA!$A$4:$BO$120,$L101,FALSE))</f>
        <v>#REF!</v>
      </c>
      <c r="Q101" s="41" t="e">
        <f>IF(Q98=0,0,VLOOKUP(Q98,FAC_TOTALS_APTA!$A$4:$BO$120,$L101,FALSE))</f>
        <v>#REF!</v>
      </c>
      <c r="R101" s="41" t="e">
        <f>IF(R98=0,0,VLOOKUP(R98,FAC_TOTALS_APTA!$A$4:$BO$120,$L101,FALSE))</f>
        <v>#REF!</v>
      </c>
      <c r="S101" s="41">
        <f>IF(S98=0,0,VLOOKUP(S98,FAC_TOTALS_APTA!$A$4:$BO$120,$L101,FALSE))</f>
        <v>0</v>
      </c>
      <c r="T101" s="41">
        <f>IF(T98=0,0,VLOOKUP(T98,FAC_TOTALS_APTA!$A$4:$BO$120,$L101,FALSE))</f>
        <v>0</v>
      </c>
      <c r="U101" s="41">
        <f>IF(U98=0,0,VLOOKUP(U98,FAC_TOTALS_APTA!$A$4:$BO$120,$L101,FALSE))</f>
        <v>0</v>
      </c>
      <c r="V101" s="41">
        <f>IF(V98=0,0,VLOOKUP(V98,FAC_TOTALS_APTA!$A$4:$BO$120,$L101,FALSE))</f>
        <v>0</v>
      </c>
      <c r="W101" s="41">
        <f>IF(W98=0,0,VLOOKUP(W98,FAC_TOTALS_APTA!$A$4:$BO$120,$L101,FALSE))</f>
        <v>0</v>
      </c>
      <c r="X101" s="41">
        <f>IF(X98=0,0,VLOOKUP(X98,FAC_TOTALS_APTA!$A$4:$BO$120,$L101,FALSE))</f>
        <v>0</v>
      </c>
      <c r="Y101" s="41">
        <f>IF(Y98=0,0,VLOOKUP(Y98,FAC_TOTALS_APTA!$A$4:$BO$120,$L101,FALSE))</f>
        <v>0</v>
      </c>
      <c r="Z101" s="41">
        <f>IF(Z98=0,0,VLOOKUP(Z98,FAC_TOTALS_APTA!$A$4:$BO$120,$L101,FALSE))</f>
        <v>0</v>
      </c>
      <c r="AA101" s="41">
        <f>IF(AA98=0,0,VLOOKUP(AA98,FAC_TOTALS_APTA!$A$4:$BO$120,$L101,FALSE))</f>
        <v>0</v>
      </c>
      <c r="AB101" s="41">
        <f>IF(AB98=0,0,VLOOKUP(AB98,FAC_TOTALS_APTA!$A$4:$BO$120,$L101,FALSE))</f>
        <v>0</v>
      </c>
      <c r="AC101" s="45" t="e">
        <f t="shared" ref="AC101:AC109" si="33">SUM(M101:AB101)</f>
        <v>#REF!</v>
      </c>
      <c r="AD101" s="46" t="e">
        <f>AC101/G113</f>
        <v>#REF!</v>
      </c>
    </row>
    <row r="102" spans="2:30" ht="15" x14ac:dyDescent="0.2">
      <c r="B102" s="37" t="s">
        <v>125</v>
      </c>
      <c r="C102" s="40" t="s">
        <v>31</v>
      </c>
      <c r="D102" s="12" t="s">
        <v>11</v>
      </c>
      <c r="E102" s="85">
        <v>0.50160000000000005</v>
      </c>
      <c r="F102" s="12">
        <f>MATCH($D102,FAC_TOTALS_APTA!$A$2:$BO$2,)</f>
        <v>13</v>
      </c>
      <c r="G102" s="41">
        <f>VLOOKUP(G98,FAC_TOTALS_APTA!$A$4:$BO$120,$F102,FALSE)</f>
        <v>27909105.420000002</v>
      </c>
      <c r="H102" s="41">
        <f>VLOOKUP(H98,FAC_TOTALS_APTA!$A$4:$BO$120,$F102,FALSE)</f>
        <v>29807700.839999899</v>
      </c>
      <c r="I102" s="46">
        <f t="shared" si="30"/>
        <v>6.8027813555046501E-2</v>
      </c>
      <c r="J102" s="44" t="str">
        <f t="shared" si="31"/>
        <v>_log</v>
      </c>
      <c r="K102" s="44" t="str">
        <f t="shared" si="32"/>
        <v>POP_EMP_log_FAC</v>
      </c>
      <c r="L102" s="12">
        <f>MATCH($K102,FAC_TOTALS_APTA!$A$2:$BM$2,)</f>
        <v>29</v>
      </c>
      <c r="M102" s="41">
        <f>IF(M98=0,0,VLOOKUP(M98,FAC_TOTALS_APTA!$A$4:$BO$120,$L102,FALSE))</f>
        <v>34640824.187954202</v>
      </c>
      <c r="N102" s="41">
        <f>IF(N98=0,0,VLOOKUP(N98,FAC_TOTALS_APTA!$A$4:$BO$120,$L102,FALSE))</f>
        <v>11242253.376472401</v>
      </c>
      <c r="O102" s="41">
        <f>IF(O98=0,0,VLOOKUP(O98,FAC_TOTALS_APTA!$A$4:$BO$120,$L102,FALSE))</f>
        <v>10552530.765923999</v>
      </c>
      <c r="P102" s="41">
        <f>IF(P98=0,0,VLOOKUP(P98,FAC_TOTALS_APTA!$A$4:$BO$120,$L102,FALSE))</f>
        <v>2259831.4343213402</v>
      </c>
      <c r="Q102" s="41">
        <f>IF(Q98=0,0,VLOOKUP(Q98,FAC_TOTALS_APTA!$A$4:$BO$120,$L102,FALSE))</f>
        <v>8810393.5045125894</v>
      </c>
      <c r="R102" s="41">
        <f>IF(R98=0,0,VLOOKUP(R98,FAC_TOTALS_APTA!$A$4:$BO$120,$L102,FALSE))</f>
        <v>5320216.8189596301</v>
      </c>
      <c r="S102" s="41">
        <f>IF(S98=0,0,VLOOKUP(S98,FAC_TOTALS_APTA!$A$4:$BO$120,$L102,FALSE))</f>
        <v>0</v>
      </c>
      <c r="T102" s="41">
        <f>IF(T98=0,0,VLOOKUP(T98,FAC_TOTALS_APTA!$A$4:$BO$120,$L102,FALSE))</f>
        <v>0</v>
      </c>
      <c r="U102" s="41">
        <f>IF(U98=0,0,VLOOKUP(U98,FAC_TOTALS_APTA!$A$4:$BO$120,$L102,FALSE))</f>
        <v>0</v>
      </c>
      <c r="V102" s="41">
        <f>IF(V98=0,0,VLOOKUP(V98,FAC_TOTALS_APTA!$A$4:$BO$120,$L102,FALSE))</f>
        <v>0</v>
      </c>
      <c r="W102" s="41">
        <f>IF(W98=0,0,VLOOKUP(W98,FAC_TOTALS_APTA!$A$4:$BO$120,$L102,FALSE))</f>
        <v>0</v>
      </c>
      <c r="X102" s="41">
        <f>IF(X98=0,0,VLOOKUP(X98,FAC_TOTALS_APTA!$A$4:$BO$120,$L102,FALSE))</f>
        <v>0</v>
      </c>
      <c r="Y102" s="41">
        <f>IF(Y98=0,0,VLOOKUP(Y98,FAC_TOTALS_APTA!$A$4:$BO$120,$L102,FALSE))</f>
        <v>0</v>
      </c>
      <c r="Z102" s="41">
        <f>IF(Z98=0,0,VLOOKUP(Z98,FAC_TOTALS_APTA!$A$4:$BO$120,$L102,FALSE))</f>
        <v>0</v>
      </c>
      <c r="AA102" s="41">
        <f>IF(AA98=0,0,VLOOKUP(AA98,FAC_TOTALS_APTA!$A$4:$BO$120,$L102,FALSE))</f>
        <v>0</v>
      </c>
      <c r="AB102" s="41">
        <f>IF(AB98=0,0,VLOOKUP(AB98,FAC_TOTALS_APTA!$A$4:$BO$120,$L102,FALSE))</f>
        <v>0</v>
      </c>
      <c r="AC102" s="45">
        <f t="shared" si="33"/>
        <v>72826050.088144153</v>
      </c>
      <c r="AD102" s="46">
        <f>AC102/G113</f>
        <v>2.5024761166163006E-2</v>
      </c>
    </row>
    <row r="103" spans="2:30" ht="15" x14ac:dyDescent="0.2">
      <c r="B103" s="37" t="s">
        <v>126</v>
      </c>
      <c r="C103" s="40" t="s">
        <v>31</v>
      </c>
      <c r="D103" s="48" t="s">
        <v>22</v>
      </c>
      <c r="E103" s="85">
        <v>0.1734</v>
      </c>
      <c r="F103" s="12">
        <f>MATCH($D103,FAC_TOTALS_APTA!$A$2:$BO$2,)</f>
        <v>14</v>
      </c>
      <c r="G103" s="47">
        <f>VLOOKUP(G98,FAC_TOTALS_APTA!$A$4:$BO$120,$F103,FALSE)</f>
        <v>4.1093000000000002</v>
      </c>
      <c r="H103" s="47">
        <f>VLOOKUP(H98,FAC_TOTALS_APTA!$A$4:$BO$120,$F103,FALSE)</f>
        <v>2.9199999999999902</v>
      </c>
      <c r="I103" s="46">
        <f t="shared" si="30"/>
        <v>-0.28941668897379358</v>
      </c>
      <c r="J103" s="44" t="str">
        <f t="shared" si="31"/>
        <v>_log</v>
      </c>
      <c r="K103" s="44" t="str">
        <f t="shared" si="32"/>
        <v>GAS_PRICE_2018_log_FAC</v>
      </c>
      <c r="L103" s="12">
        <f>MATCH($K103,FAC_TOTALS_APTA!$A$2:$BM$2,)</f>
        <v>31</v>
      </c>
      <c r="M103" s="41">
        <f>IF(M98=0,0,VLOOKUP(M98,FAC_TOTALS_APTA!$A$4:$BO$120,$L103,FALSE))</f>
        <v>-22155509.3722363</v>
      </c>
      <c r="N103" s="41">
        <f>IF(N98=0,0,VLOOKUP(N98,FAC_TOTALS_APTA!$A$4:$BO$120,$L103,FALSE))</f>
        <v>-26898186.155014601</v>
      </c>
      <c r="O103" s="41">
        <f>IF(O98=0,0,VLOOKUP(O98,FAC_TOTALS_APTA!$A$4:$BO$120,$L103,FALSE))</f>
        <v>-173521387.20479</v>
      </c>
      <c r="P103" s="41">
        <f>IF(P98=0,0,VLOOKUP(P98,FAC_TOTALS_APTA!$A$4:$BO$120,$L103,FALSE))</f>
        <v>-53699654.0396678</v>
      </c>
      <c r="Q103" s="41">
        <f>IF(Q98=0,0,VLOOKUP(Q98,FAC_TOTALS_APTA!$A$4:$BO$120,$L103,FALSE))</f>
        <v>53099012.624995001</v>
      </c>
      <c r="R103" s="41">
        <f>IF(R98=0,0,VLOOKUP(R98,FAC_TOTALS_APTA!$A$4:$BO$120,$L103,FALSE))</f>
        <v>42408428.250890501</v>
      </c>
      <c r="S103" s="41">
        <f>IF(S98=0,0,VLOOKUP(S98,FAC_TOTALS_APTA!$A$4:$BO$120,$L103,FALSE))</f>
        <v>0</v>
      </c>
      <c r="T103" s="41">
        <f>IF(T98=0,0,VLOOKUP(T98,FAC_TOTALS_APTA!$A$4:$BO$120,$L103,FALSE))</f>
        <v>0</v>
      </c>
      <c r="U103" s="41">
        <f>IF(U98=0,0,VLOOKUP(U98,FAC_TOTALS_APTA!$A$4:$BO$120,$L103,FALSE))</f>
        <v>0</v>
      </c>
      <c r="V103" s="41">
        <f>IF(V98=0,0,VLOOKUP(V98,FAC_TOTALS_APTA!$A$4:$BO$120,$L103,FALSE))</f>
        <v>0</v>
      </c>
      <c r="W103" s="41">
        <f>IF(W98=0,0,VLOOKUP(W98,FAC_TOTALS_APTA!$A$4:$BO$120,$L103,FALSE))</f>
        <v>0</v>
      </c>
      <c r="X103" s="41">
        <f>IF(X98=0,0,VLOOKUP(X98,FAC_TOTALS_APTA!$A$4:$BO$120,$L103,FALSE))</f>
        <v>0</v>
      </c>
      <c r="Y103" s="41">
        <f>IF(Y98=0,0,VLOOKUP(Y98,FAC_TOTALS_APTA!$A$4:$BO$120,$L103,FALSE))</f>
        <v>0</v>
      </c>
      <c r="Z103" s="41">
        <f>IF(Z98=0,0,VLOOKUP(Z98,FAC_TOTALS_APTA!$A$4:$BO$120,$L103,FALSE))</f>
        <v>0</v>
      </c>
      <c r="AA103" s="41">
        <f>IF(AA98=0,0,VLOOKUP(AA98,FAC_TOTALS_APTA!$A$4:$BO$120,$L103,FALSE))</f>
        <v>0</v>
      </c>
      <c r="AB103" s="41">
        <f>IF(AB98=0,0,VLOOKUP(AB98,FAC_TOTALS_APTA!$A$4:$BO$120,$L103,FALSE))</f>
        <v>0</v>
      </c>
      <c r="AC103" s="45">
        <f t="shared" si="33"/>
        <v>-180767295.89582318</v>
      </c>
      <c r="AD103" s="46">
        <f>AC103/G113</f>
        <v>-6.2115937922912701E-2</v>
      </c>
    </row>
    <row r="104" spans="2:30" ht="15" x14ac:dyDescent="0.2">
      <c r="B104" s="37" t="s">
        <v>33</v>
      </c>
      <c r="C104" s="40"/>
      <c r="D104" s="12" t="s">
        <v>12</v>
      </c>
      <c r="E104" s="85">
        <v>7.3000000000000001E-3</v>
      </c>
      <c r="F104" s="12">
        <f>MATCH($D104,FAC_TOTALS_APTA!$A$2:$BO$2,)</f>
        <v>15</v>
      </c>
      <c r="G104" s="41">
        <f>VLOOKUP(G98,FAC_TOTALS_APTA!$A$4:$BO$120,$F104,FALSE)</f>
        <v>31.509999999999899</v>
      </c>
      <c r="H104" s="41">
        <f>VLOOKUP(H98,FAC_TOTALS_APTA!$A$4:$BO$120,$F104,FALSE)</f>
        <v>30.01</v>
      </c>
      <c r="I104" s="46">
        <f t="shared" si="30"/>
        <v>-4.7603935258644925E-2</v>
      </c>
      <c r="J104" s="44" t="str">
        <f t="shared" si="31"/>
        <v/>
      </c>
      <c r="K104" s="44" t="str">
        <f t="shared" si="32"/>
        <v>PCT_HH_NO_VEH_FAC</v>
      </c>
      <c r="L104" s="12">
        <f>MATCH($K104,FAC_TOTALS_APTA!$A$2:$BM$2,)</f>
        <v>33</v>
      </c>
      <c r="M104" s="41">
        <f>IF(M98=0,0,VLOOKUP(M98,FAC_TOTALS_APTA!$A$4:$BO$120,$L104,FALSE))</f>
        <v>-26509593.982868601</v>
      </c>
      <c r="N104" s="41">
        <f>IF(N98=0,0,VLOOKUP(N98,FAC_TOTALS_APTA!$A$4:$BO$120,$L104,FALSE))</f>
        <v>4708608.2729173303</v>
      </c>
      <c r="O104" s="41">
        <f>IF(O98=0,0,VLOOKUP(O98,FAC_TOTALS_APTA!$A$4:$BO$120,$L104,FALSE))</f>
        <v>-541497.14826464804</v>
      </c>
      <c r="P104" s="41">
        <f>IF(P98=0,0,VLOOKUP(P98,FAC_TOTALS_APTA!$A$4:$BO$120,$L104,FALSE))</f>
        <v>-5084883.4496116498</v>
      </c>
      <c r="Q104" s="41">
        <f>IF(Q98=0,0,VLOOKUP(Q98,FAC_TOTALS_APTA!$A$4:$BO$120,$L104,FALSE))</f>
        <v>2122094.7975296802</v>
      </c>
      <c r="R104" s="41">
        <f>IF(R98=0,0,VLOOKUP(R98,FAC_TOTALS_APTA!$A$4:$BO$120,$L104,FALSE))</f>
        <v>177996.926178447</v>
      </c>
      <c r="S104" s="41">
        <f>IF(S98=0,0,VLOOKUP(S98,FAC_TOTALS_APTA!$A$4:$BO$120,$L104,FALSE))</f>
        <v>0</v>
      </c>
      <c r="T104" s="41">
        <f>IF(T98=0,0,VLOOKUP(T98,FAC_TOTALS_APTA!$A$4:$BO$120,$L104,FALSE))</f>
        <v>0</v>
      </c>
      <c r="U104" s="41">
        <f>IF(U98=0,0,VLOOKUP(U98,FAC_TOTALS_APTA!$A$4:$BO$120,$L104,FALSE))</f>
        <v>0</v>
      </c>
      <c r="V104" s="41">
        <f>IF(V98=0,0,VLOOKUP(V98,FAC_TOTALS_APTA!$A$4:$BO$120,$L104,FALSE))</f>
        <v>0</v>
      </c>
      <c r="W104" s="41">
        <f>IF(W98=0,0,VLOOKUP(W98,FAC_TOTALS_APTA!$A$4:$BO$120,$L104,FALSE))</f>
        <v>0</v>
      </c>
      <c r="X104" s="41">
        <f>IF(X98=0,0,VLOOKUP(X98,FAC_TOTALS_APTA!$A$4:$BO$120,$L104,FALSE))</f>
        <v>0</v>
      </c>
      <c r="Y104" s="41">
        <f>IF(Y98=0,0,VLOOKUP(Y98,FAC_TOTALS_APTA!$A$4:$BO$120,$L104,FALSE))</f>
        <v>0</v>
      </c>
      <c r="Z104" s="41">
        <f>IF(Z98=0,0,VLOOKUP(Z98,FAC_TOTALS_APTA!$A$4:$BO$120,$L104,FALSE))</f>
        <v>0</v>
      </c>
      <c r="AA104" s="41">
        <f>IF(AA98=0,0,VLOOKUP(AA98,FAC_TOTALS_APTA!$A$4:$BO$120,$L104,FALSE))</f>
        <v>0</v>
      </c>
      <c r="AB104" s="41">
        <f>IF(AB98=0,0,VLOOKUP(AB98,FAC_TOTALS_APTA!$A$4:$BO$120,$L104,FALSE))</f>
        <v>0</v>
      </c>
      <c r="AC104" s="45">
        <f t="shared" si="33"/>
        <v>-25127274.584119439</v>
      </c>
      <c r="AD104" s="46">
        <f>AC104/G113</f>
        <v>-8.6343285742275077E-3</v>
      </c>
    </row>
    <row r="105" spans="2:30" ht="15" x14ac:dyDescent="0.2">
      <c r="B105" s="37" t="s">
        <v>124</v>
      </c>
      <c r="C105" s="40"/>
      <c r="D105" s="12" t="s">
        <v>13</v>
      </c>
      <c r="E105" s="85">
        <v>0.36330000000000001</v>
      </c>
      <c r="F105" s="12">
        <f>MATCH($D105,FAC_TOTALS_APTA!$A$2:$BO$2,)</f>
        <v>16</v>
      </c>
      <c r="G105" s="47">
        <f>VLOOKUP(G98,FAC_TOTALS_APTA!$A$4:$BO$120,$F105,FALSE)</f>
        <v>68.630248062319694</v>
      </c>
      <c r="H105" s="47">
        <f>VLOOKUP(H98,FAC_TOTALS_APTA!$A$4:$BO$120,$F105,FALSE)</f>
        <v>67.468769080655605</v>
      </c>
      <c r="I105" s="46">
        <f t="shared" si="30"/>
        <v>-1.6923718250433928E-2</v>
      </c>
      <c r="J105" s="44" t="str">
        <f t="shared" si="31"/>
        <v/>
      </c>
      <c r="K105" s="44" t="str">
        <f t="shared" si="32"/>
        <v>TSD_POP_PCT_FAC</v>
      </c>
      <c r="L105" s="12">
        <f>MATCH($K105,FAC_TOTALS_APTA!$A$2:$BM$2,)</f>
        <v>35</v>
      </c>
      <c r="M105" s="41">
        <f>IF(M98=0,0,VLOOKUP(M98,FAC_TOTALS_APTA!$A$4:$BO$120,$L105,FALSE))</f>
        <v>-46466466.662800401</v>
      </c>
      <c r="N105" s="41">
        <f>IF(N98=0,0,VLOOKUP(N98,FAC_TOTALS_APTA!$A$4:$BO$120,$L105,FALSE))</f>
        <v>3547477.3493826101</v>
      </c>
      <c r="O105" s="41">
        <f>IF(O98=0,0,VLOOKUP(O98,FAC_TOTALS_APTA!$A$4:$BO$120,$L105,FALSE))</f>
        <v>4887137.14648428</v>
      </c>
      <c r="P105" s="41">
        <f>IF(P98=0,0,VLOOKUP(P98,FAC_TOTALS_APTA!$A$4:$BO$120,$L105,FALSE))</f>
        <v>7447452.0692341998</v>
      </c>
      <c r="Q105" s="41">
        <f>IF(Q98=0,0,VLOOKUP(Q98,FAC_TOTALS_APTA!$A$4:$BO$120,$L105,FALSE))</f>
        <v>3150798.8054774799</v>
      </c>
      <c r="R105" s="41">
        <f>IF(R98=0,0,VLOOKUP(R98,FAC_TOTALS_APTA!$A$4:$BO$120,$L105,FALSE))</f>
        <v>4211266.3422810603</v>
      </c>
      <c r="S105" s="41">
        <f>IF(S98=0,0,VLOOKUP(S98,FAC_TOTALS_APTA!$A$4:$BO$120,$L105,FALSE))</f>
        <v>0</v>
      </c>
      <c r="T105" s="41">
        <f>IF(T98=0,0,VLOOKUP(T98,FAC_TOTALS_APTA!$A$4:$BO$120,$L105,FALSE))</f>
        <v>0</v>
      </c>
      <c r="U105" s="41">
        <f>IF(U98=0,0,VLOOKUP(U98,FAC_TOTALS_APTA!$A$4:$BO$120,$L105,FALSE))</f>
        <v>0</v>
      </c>
      <c r="V105" s="41">
        <f>IF(V98=0,0,VLOOKUP(V98,FAC_TOTALS_APTA!$A$4:$BO$120,$L105,FALSE))</f>
        <v>0</v>
      </c>
      <c r="W105" s="41">
        <f>IF(W98=0,0,VLOOKUP(W98,FAC_TOTALS_APTA!$A$4:$BO$120,$L105,FALSE))</f>
        <v>0</v>
      </c>
      <c r="X105" s="41">
        <f>IF(X98=0,0,VLOOKUP(X98,FAC_TOTALS_APTA!$A$4:$BO$120,$L105,FALSE))</f>
        <v>0</v>
      </c>
      <c r="Y105" s="41">
        <f>IF(Y98=0,0,VLOOKUP(Y98,FAC_TOTALS_APTA!$A$4:$BO$120,$L105,FALSE))</f>
        <v>0</v>
      </c>
      <c r="Z105" s="41">
        <f>IF(Z98=0,0,VLOOKUP(Z98,FAC_TOTALS_APTA!$A$4:$BO$120,$L105,FALSE))</f>
        <v>0</v>
      </c>
      <c r="AA105" s="41">
        <f>IF(AA98=0,0,VLOOKUP(AA98,FAC_TOTALS_APTA!$A$4:$BO$120,$L105,FALSE))</f>
        <v>0</v>
      </c>
      <c r="AB105" s="41">
        <f>IF(AB98=0,0,VLOOKUP(AB98,FAC_TOTALS_APTA!$A$4:$BO$120,$L105,FALSE))</f>
        <v>0</v>
      </c>
      <c r="AC105" s="45">
        <f t="shared" si="33"/>
        <v>-23222334.949940771</v>
      </c>
      <c r="AD105" s="46">
        <f>AC105/G113</f>
        <v>-7.9797460543245147E-3</v>
      </c>
    </row>
    <row r="106" spans="2:30" ht="15" x14ac:dyDescent="0.2">
      <c r="B106" s="37" t="s">
        <v>119</v>
      </c>
      <c r="C106" s="40" t="s">
        <v>31</v>
      </c>
      <c r="D106" s="12" t="s">
        <v>21</v>
      </c>
      <c r="E106" s="85">
        <v>-0.34449999999999997</v>
      </c>
      <c r="F106" s="12">
        <f>MATCH($D106,FAC_TOTALS_APTA!$A$2:$BO$2,)</f>
        <v>17</v>
      </c>
      <c r="G106" s="47">
        <f>VLOOKUP(G98,FAC_TOTALS_APTA!$A$4:$BO$120,$F106,FALSE)</f>
        <v>33963.31</v>
      </c>
      <c r="H106" s="47">
        <f>VLOOKUP(H98,FAC_TOTALS_APTA!$A$4:$BO$120,$F106,FALSE)</f>
        <v>36801.5</v>
      </c>
      <c r="I106" s="46">
        <f t="shared" si="30"/>
        <v>8.3566354398319831E-2</v>
      </c>
      <c r="J106" s="44" t="str">
        <f t="shared" si="31"/>
        <v>_log</v>
      </c>
      <c r="K106" s="44" t="str">
        <f t="shared" si="32"/>
        <v>TOTAL_MED_INC_INDIV_2018_log_FAC</v>
      </c>
      <c r="L106" s="12">
        <f>MATCH($K106,FAC_TOTALS_APTA!$A$2:$BM$2,)</f>
        <v>37</v>
      </c>
      <c r="M106" s="41">
        <f>IF(M98=0,0,VLOOKUP(M98,FAC_TOTALS_APTA!$A$4:$BO$120,$L106,FALSE))</f>
        <v>5884801.3525965502</v>
      </c>
      <c r="N106" s="41">
        <f>IF(N98=0,0,VLOOKUP(N98,FAC_TOTALS_APTA!$A$4:$BO$120,$L106,FALSE))</f>
        <v>2779248.0042217402</v>
      </c>
      <c r="O106" s="41">
        <f>IF(O98=0,0,VLOOKUP(O98,FAC_TOTALS_APTA!$A$4:$BO$120,$L106,FALSE))</f>
        <v>-14135569.688984601</v>
      </c>
      <c r="P106" s="41">
        <f>IF(P98=0,0,VLOOKUP(P98,FAC_TOTALS_APTA!$A$4:$BO$120,$L106,FALSE))</f>
        <v>-25480180.234379798</v>
      </c>
      <c r="Q106" s="41">
        <f>IF(Q98=0,0,VLOOKUP(Q98,FAC_TOTALS_APTA!$A$4:$BO$120,$L106,FALSE))</f>
        <v>-14301453.7000592</v>
      </c>
      <c r="R106" s="41">
        <f>IF(R98=0,0,VLOOKUP(R98,FAC_TOTALS_APTA!$A$4:$BO$120,$L106,FALSE))</f>
        <v>-18732034.554591</v>
      </c>
      <c r="S106" s="41">
        <f>IF(S98=0,0,VLOOKUP(S98,FAC_TOTALS_APTA!$A$4:$BO$120,$L106,FALSE))</f>
        <v>0</v>
      </c>
      <c r="T106" s="41">
        <f>IF(T98=0,0,VLOOKUP(T98,FAC_TOTALS_APTA!$A$4:$BO$120,$L106,FALSE))</f>
        <v>0</v>
      </c>
      <c r="U106" s="41">
        <f>IF(U98=0,0,VLOOKUP(U98,FAC_TOTALS_APTA!$A$4:$BO$120,$L106,FALSE))</f>
        <v>0</v>
      </c>
      <c r="V106" s="41">
        <f>IF(V98=0,0,VLOOKUP(V98,FAC_TOTALS_APTA!$A$4:$BO$120,$L106,FALSE))</f>
        <v>0</v>
      </c>
      <c r="W106" s="41">
        <f>IF(W98=0,0,VLOOKUP(W98,FAC_TOTALS_APTA!$A$4:$BO$120,$L106,FALSE))</f>
        <v>0</v>
      </c>
      <c r="X106" s="41">
        <f>IF(X98=0,0,VLOOKUP(X98,FAC_TOTALS_APTA!$A$4:$BO$120,$L106,FALSE))</f>
        <v>0</v>
      </c>
      <c r="Y106" s="41">
        <f>IF(Y98=0,0,VLOOKUP(Y98,FAC_TOTALS_APTA!$A$4:$BO$120,$L106,FALSE))</f>
        <v>0</v>
      </c>
      <c r="Z106" s="41">
        <f>IF(Z98=0,0,VLOOKUP(Z98,FAC_TOTALS_APTA!$A$4:$BO$120,$L106,FALSE))</f>
        <v>0</v>
      </c>
      <c r="AA106" s="41">
        <f>IF(AA98=0,0,VLOOKUP(AA98,FAC_TOTALS_APTA!$A$4:$BO$120,$L106,FALSE))</f>
        <v>0</v>
      </c>
      <c r="AB106" s="41">
        <f>IF(AB98=0,0,VLOOKUP(AB98,FAC_TOTALS_APTA!$A$4:$BO$120,$L106,FALSE))</f>
        <v>0</v>
      </c>
      <c r="AC106" s="45">
        <f t="shared" si="33"/>
        <v>-63985188.82119631</v>
      </c>
      <c r="AD106" s="46">
        <f>AC106/G113</f>
        <v>-2.1986831174892363E-2</v>
      </c>
    </row>
    <row r="107" spans="2:30" ht="15" x14ac:dyDescent="0.2">
      <c r="B107" s="37" t="s">
        <v>120</v>
      </c>
      <c r="C107" s="40"/>
      <c r="D107" s="12" t="s">
        <v>73</v>
      </c>
      <c r="E107" s="85">
        <v>-7.7999999999999996E-3</v>
      </c>
      <c r="F107" s="12">
        <f>MATCH($D107,FAC_TOTALS_APTA!$A$2:$BO$2,)</f>
        <v>18</v>
      </c>
      <c r="G107" s="47">
        <f>VLOOKUP(G98,FAC_TOTALS_APTA!$A$4:$BO$120,$F107,FALSE)</f>
        <v>4.0999999999999996</v>
      </c>
      <c r="H107" s="47">
        <f>VLOOKUP(H98,FAC_TOTALS_APTA!$A$4:$BO$120,$F107,FALSE)</f>
        <v>4.5999999999999996</v>
      </c>
      <c r="I107" s="46">
        <f t="shared" si="30"/>
        <v>0.12195121951219523</v>
      </c>
      <c r="J107" s="44" t="str">
        <f t="shared" si="31"/>
        <v/>
      </c>
      <c r="K107" s="44" t="str">
        <f t="shared" si="32"/>
        <v>JTW_HOME_PCT_FAC</v>
      </c>
      <c r="L107" s="12">
        <f>MATCH($K107,FAC_TOTALS_APTA!$A$2:$BM$2,)</f>
        <v>39</v>
      </c>
      <c r="M107" s="41">
        <f>IF(M98=0,0,VLOOKUP(M98,FAC_TOTALS_APTA!$A$4:$BO$120,$L107,FALSE))</f>
        <v>-4048692.9605470798</v>
      </c>
      <c r="N107" s="41">
        <f>IF(N98=0,0,VLOOKUP(N98,FAC_TOTALS_APTA!$A$4:$BO$120,$L107,FALSE))</f>
        <v>0</v>
      </c>
      <c r="O107" s="41">
        <f>IF(O98=0,0,VLOOKUP(O98,FAC_TOTALS_APTA!$A$4:$BO$120,$L107,FALSE))</f>
        <v>4342183.10801253</v>
      </c>
      <c r="P107" s="41">
        <f>IF(P98=0,0,VLOOKUP(P98,FAC_TOTALS_APTA!$A$4:$BO$120,$L107,FALSE))</f>
        <v>-16826694.295653399</v>
      </c>
      <c r="Q107" s="41">
        <f>IF(Q98=0,0,VLOOKUP(Q98,FAC_TOTALS_APTA!$A$4:$BO$120,$L107,FALSE))</f>
        <v>0</v>
      </c>
      <c r="R107" s="41">
        <f>IF(R98=0,0,VLOOKUP(R98,FAC_TOTALS_APTA!$A$4:$BO$120,$L107,FALSE))</f>
        <v>-4275574.6013828898</v>
      </c>
      <c r="S107" s="41">
        <f>IF(S98=0,0,VLOOKUP(S98,FAC_TOTALS_APTA!$A$4:$BO$120,$L107,FALSE))</f>
        <v>0</v>
      </c>
      <c r="T107" s="41">
        <f>IF(T98=0,0,VLOOKUP(T98,FAC_TOTALS_APTA!$A$4:$BO$120,$L107,FALSE))</f>
        <v>0</v>
      </c>
      <c r="U107" s="41">
        <f>IF(U98=0,0,VLOOKUP(U98,FAC_TOTALS_APTA!$A$4:$BO$120,$L107,FALSE))</f>
        <v>0</v>
      </c>
      <c r="V107" s="41">
        <f>IF(V98=0,0,VLOOKUP(V98,FAC_TOTALS_APTA!$A$4:$BO$120,$L107,FALSE))</f>
        <v>0</v>
      </c>
      <c r="W107" s="41">
        <f>IF(W98=0,0,VLOOKUP(W98,FAC_TOTALS_APTA!$A$4:$BO$120,$L107,FALSE))</f>
        <v>0</v>
      </c>
      <c r="X107" s="41">
        <f>IF(X98=0,0,VLOOKUP(X98,FAC_TOTALS_APTA!$A$4:$BO$120,$L107,FALSE))</f>
        <v>0</v>
      </c>
      <c r="Y107" s="41">
        <f>IF(Y98=0,0,VLOOKUP(Y98,FAC_TOTALS_APTA!$A$4:$BO$120,$L107,FALSE))</f>
        <v>0</v>
      </c>
      <c r="Z107" s="41">
        <f>IF(Z98=0,0,VLOOKUP(Z98,FAC_TOTALS_APTA!$A$4:$BO$120,$L107,FALSE))</f>
        <v>0</v>
      </c>
      <c r="AA107" s="41">
        <f>IF(AA98=0,0,VLOOKUP(AA98,FAC_TOTALS_APTA!$A$4:$BO$120,$L107,FALSE))</f>
        <v>0</v>
      </c>
      <c r="AB107" s="41">
        <f>IF(AB98=0,0,VLOOKUP(AB98,FAC_TOTALS_APTA!$A$4:$BO$120,$L107,FALSE))</f>
        <v>0</v>
      </c>
      <c r="AC107" s="45">
        <f t="shared" si="33"/>
        <v>-20808778.749570839</v>
      </c>
      <c r="AD107" s="46">
        <f>AC107/G113</f>
        <v>-7.150390797486245E-3</v>
      </c>
    </row>
    <row r="108" spans="2:30" ht="15" x14ac:dyDescent="0.2">
      <c r="B108" s="37" t="s">
        <v>121</v>
      </c>
      <c r="C108" s="40"/>
      <c r="D108" s="12" t="s">
        <v>75</v>
      </c>
      <c r="E108" s="85">
        <v>-4.3E-3</v>
      </c>
      <c r="F108" s="12">
        <f>MATCH($D108,FAC_TOTALS_APTA!$A$2:$BO$2,)</f>
        <v>20</v>
      </c>
      <c r="G108" s="47">
        <f>VLOOKUP(G98,FAC_TOTALS_APTA!$A$4:$BO$120,$F108,FALSE)</f>
        <v>1</v>
      </c>
      <c r="H108" s="47">
        <f>VLOOKUP(H98,FAC_TOTALS_APTA!$A$4:$BO$120,$F108,FALSE)</f>
        <v>7</v>
      </c>
      <c r="I108" s="46">
        <f t="shared" si="30"/>
        <v>6</v>
      </c>
      <c r="J108" s="44" t="str">
        <f t="shared" si="31"/>
        <v/>
      </c>
      <c r="K108" s="44" t="str">
        <f t="shared" si="32"/>
        <v>YEARS_SINCE_TNC_RAIL_FAC</v>
      </c>
      <c r="L108" s="12">
        <f>MATCH($K108,FAC_TOTALS_APTA!$A$2:$BM$2,)</f>
        <v>43</v>
      </c>
      <c r="M108" s="41">
        <f>IF(M98=0,0,VLOOKUP(M98,FAC_TOTALS_APTA!$A$4:$BO$120,$L108,FALSE))</f>
        <v>-28720351.371955901</v>
      </c>
      <c r="N108" s="41">
        <f>IF(N98=0,0,VLOOKUP(N98,FAC_TOTALS_APTA!$A$4:$BO$120,$L108,FALSE))</f>
        <v>-29693439.348608401</v>
      </c>
      <c r="O108" s="41">
        <f>IF(O98=0,0,VLOOKUP(O98,FAC_TOTALS_APTA!$A$4:$BO$120,$L108,FALSE))</f>
        <v>-30759681.3853494</v>
      </c>
      <c r="P108" s="41">
        <f>IF(P98=0,0,VLOOKUP(P98,FAC_TOTALS_APTA!$A$4:$BO$120,$L108,FALSE))</f>
        <v>-29903017.169296902</v>
      </c>
      <c r="Q108" s="41">
        <f>IF(Q98=0,0,VLOOKUP(Q98,FAC_TOTALS_APTA!$A$4:$BO$120,$L108,FALSE))</f>
        <v>-30123321.601567499</v>
      </c>
      <c r="R108" s="41">
        <f>IF(R98=0,0,VLOOKUP(R98,FAC_TOTALS_APTA!$A$4:$BO$120,$L108,FALSE))</f>
        <v>-30329789.4074299</v>
      </c>
      <c r="S108" s="41">
        <f>IF(S98=0,0,VLOOKUP(S98,FAC_TOTALS_APTA!$A$4:$BO$120,$L108,FALSE))</f>
        <v>0</v>
      </c>
      <c r="T108" s="41">
        <f>IF(T98=0,0,VLOOKUP(T98,FAC_TOTALS_APTA!$A$4:$BO$120,$L108,FALSE))</f>
        <v>0</v>
      </c>
      <c r="U108" s="41">
        <f>IF(U98=0,0,VLOOKUP(U98,FAC_TOTALS_APTA!$A$4:$BO$120,$L108,FALSE))</f>
        <v>0</v>
      </c>
      <c r="V108" s="41">
        <f>IF(V98=0,0,VLOOKUP(V98,FAC_TOTALS_APTA!$A$4:$BO$120,$L108,FALSE))</f>
        <v>0</v>
      </c>
      <c r="W108" s="41">
        <f>IF(W98=0,0,VLOOKUP(W98,FAC_TOTALS_APTA!$A$4:$BO$120,$L108,FALSE))</f>
        <v>0</v>
      </c>
      <c r="X108" s="41">
        <f>IF(X98=0,0,VLOOKUP(X98,FAC_TOTALS_APTA!$A$4:$BO$120,$L108,FALSE))</f>
        <v>0</v>
      </c>
      <c r="Y108" s="41">
        <f>IF(Y98=0,0,VLOOKUP(Y98,FAC_TOTALS_APTA!$A$4:$BO$120,$L108,FALSE))</f>
        <v>0</v>
      </c>
      <c r="Z108" s="41">
        <f>IF(Z98=0,0,VLOOKUP(Z98,FAC_TOTALS_APTA!$A$4:$BO$120,$L108,FALSE))</f>
        <v>0</v>
      </c>
      <c r="AA108" s="41">
        <f>IF(AA98=0,0,VLOOKUP(AA98,FAC_TOTALS_APTA!$A$4:$BO$120,$L108,FALSE))</f>
        <v>0</v>
      </c>
      <c r="AB108" s="41">
        <f>IF(AB98=0,0,VLOOKUP(AB98,FAC_TOTALS_APTA!$A$4:$BO$120,$L108,FALSE))</f>
        <v>0</v>
      </c>
      <c r="AC108" s="45">
        <f t="shared" si="33"/>
        <v>-179529600.284208</v>
      </c>
      <c r="AD108" s="46">
        <f>AC108/G113</f>
        <v>-6.169063630296228E-2</v>
      </c>
    </row>
    <row r="109" spans="2:30" ht="15" x14ac:dyDescent="0.2">
      <c r="B109" s="37" t="s">
        <v>122</v>
      </c>
      <c r="C109" s="40"/>
      <c r="D109" s="12" t="s">
        <v>77</v>
      </c>
      <c r="E109" s="85">
        <v>1.8100000000000002E-2</v>
      </c>
      <c r="F109" s="12">
        <f>MATCH($D109,FAC_TOTALS_APTA!$A$2:$BO$2,)</f>
        <v>23</v>
      </c>
      <c r="G109" s="47">
        <f>VLOOKUP(G98,FAC_TOTALS_APTA!$A$4:$BO$120,$F109,FALSE)</f>
        <v>0</v>
      </c>
      <c r="H109" s="47">
        <f>VLOOKUP(H98,FAC_TOTALS_APTA!$A$4:$BO$120,$F109,FALSE)</f>
        <v>0</v>
      </c>
      <c r="I109" s="46" t="e">
        <f t="shared" si="30"/>
        <v>#DIV/0!</v>
      </c>
      <c r="J109" s="44" t="str">
        <f t="shared" si="31"/>
        <v/>
      </c>
      <c r="K109" s="44" t="str">
        <f t="shared" si="32"/>
        <v>BIKE_SHARE_RAIL_FAC</v>
      </c>
      <c r="L109" s="12">
        <f>MATCH($K109,FAC_TOTALS_APTA!$A$2:$BM$2,)</f>
        <v>49</v>
      </c>
      <c r="M109" s="41">
        <f>IF(M98=0,0,VLOOKUP(M98,FAC_TOTALS_APTA!$A$4:$BO$120,$L109,FALSE))</f>
        <v>0</v>
      </c>
      <c r="N109" s="41">
        <f>IF(N98=0,0,VLOOKUP(N98,FAC_TOTALS_APTA!$A$4:$BO$120,$L109,FALSE))</f>
        <v>0</v>
      </c>
      <c r="O109" s="41">
        <f>IF(O98=0,0,VLOOKUP(O98,FAC_TOTALS_APTA!$A$4:$BO$120,$L109,FALSE))</f>
        <v>0</v>
      </c>
      <c r="P109" s="41">
        <f>IF(P98=0,0,VLOOKUP(P98,FAC_TOTALS_APTA!$A$4:$BO$120,$L109,FALSE))</f>
        <v>0</v>
      </c>
      <c r="Q109" s="41">
        <f>IF(Q98=0,0,VLOOKUP(Q98,FAC_TOTALS_APTA!$A$4:$BO$120,$L109,FALSE))</f>
        <v>0</v>
      </c>
      <c r="R109" s="41">
        <f>IF(R98=0,0,VLOOKUP(R98,FAC_TOTALS_APTA!$A$4:$BO$120,$L109,FALSE))</f>
        <v>0</v>
      </c>
      <c r="S109" s="41">
        <f>IF(S98=0,0,VLOOKUP(S98,FAC_TOTALS_APTA!$A$4:$BO$120,$L109,FALSE))</f>
        <v>0</v>
      </c>
      <c r="T109" s="41">
        <f>IF(T98=0,0,VLOOKUP(T98,FAC_TOTALS_APTA!$A$4:$BO$120,$L109,FALSE))</f>
        <v>0</v>
      </c>
      <c r="U109" s="41">
        <f>IF(U98=0,0,VLOOKUP(U98,FAC_TOTALS_APTA!$A$4:$BO$120,$L109,FALSE))</f>
        <v>0</v>
      </c>
      <c r="V109" s="41">
        <f>IF(V98=0,0,VLOOKUP(V98,FAC_TOTALS_APTA!$A$4:$BO$120,$L109,FALSE))</f>
        <v>0</v>
      </c>
      <c r="W109" s="41">
        <f>IF(W98=0,0,VLOOKUP(W98,FAC_TOTALS_APTA!$A$4:$BO$120,$L109,FALSE))</f>
        <v>0</v>
      </c>
      <c r="X109" s="41">
        <f>IF(X98=0,0,VLOOKUP(X98,FAC_TOTALS_APTA!$A$4:$BO$120,$L109,FALSE))</f>
        <v>0</v>
      </c>
      <c r="Y109" s="41">
        <f>IF(Y98=0,0,VLOOKUP(Y98,FAC_TOTALS_APTA!$A$4:$BO$120,$L109,FALSE))</f>
        <v>0</v>
      </c>
      <c r="Z109" s="41">
        <f>IF(Z98=0,0,VLOOKUP(Z98,FAC_TOTALS_APTA!$A$4:$BO$120,$L109,FALSE))</f>
        <v>0</v>
      </c>
      <c r="AA109" s="41">
        <f>IF(AA98=0,0,VLOOKUP(AA98,FAC_TOTALS_APTA!$A$4:$BO$120,$L109,FALSE))</f>
        <v>0</v>
      </c>
      <c r="AB109" s="41">
        <f>IF(AB98=0,0,VLOOKUP(AB98,FAC_TOTALS_APTA!$A$4:$BO$120,$L109,FALSE))</f>
        <v>0</v>
      </c>
      <c r="AC109" s="45">
        <f t="shared" si="33"/>
        <v>0</v>
      </c>
      <c r="AD109" s="46">
        <f>AC109/G113</f>
        <v>0</v>
      </c>
    </row>
    <row r="110" spans="2:30" ht="15" x14ac:dyDescent="0.2">
      <c r="B110" s="16" t="s">
        <v>123</v>
      </c>
      <c r="C110" s="39"/>
      <c r="D110" s="13" t="s">
        <v>78</v>
      </c>
      <c r="E110" s="86">
        <v>-8.7099999999999997E-2</v>
      </c>
      <c r="F110" s="13">
        <f>MATCH($D110,FAC_TOTALS_APTA!$A$2:$BO$2,)</f>
        <v>24</v>
      </c>
      <c r="G110" s="50">
        <f>VLOOKUP(G98,FAC_TOTALS_APTA!$A$4:$BO$120,$F110,FALSE)</f>
        <v>0</v>
      </c>
      <c r="H110" s="50">
        <f>VLOOKUP(H98,FAC_TOTALS_APTA!$A$4:$BO$120,$F110,FALSE)</f>
        <v>0.67745183135096998</v>
      </c>
      <c r="I110" s="82"/>
      <c r="J110" s="52" t="str">
        <f>IF(C110="Log","_log","")</f>
        <v/>
      </c>
      <c r="K110" s="52" t="str">
        <f>CONCATENATE(D110,J110,"_FAC")</f>
        <v>scooter_flag_RAIL_FAC</v>
      </c>
      <c r="L110" s="13">
        <f>MATCH($K110,FAC_TOTALS_APTA!$A$2:$BM$2,)</f>
        <v>51</v>
      </c>
      <c r="M110" s="53">
        <f>IF(M98=0,0,VLOOKUP(M98,FAC_TOTALS_APTA!$A$4:$BO$120,$L110,FALSE))</f>
        <v>0</v>
      </c>
      <c r="N110" s="53">
        <f>IF(N98=0,0,VLOOKUP(N98,FAC_TOTALS_APTA!$A$4:$BO$120,$L110,FALSE))</f>
        <v>0</v>
      </c>
      <c r="O110" s="53">
        <f>IF(O98=0,0,VLOOKUP(O98,FAC_TOTALS_APTA!$A$4:$BO$120,$L110,FALSE))</f>
        <v>0</v>
      </c>
      <c r="P110" s="53">
        <f>IF(P98=0,0,VLOOKUP(P98,FAC_TOTALS_APTA!$A$4:$BO$120,$L110,FALSE))</f>
        <v>0</v>
      </c>
      <c r="Q110" s="53">
        <f>IF(Q98=0,0,VLOOKUP(Q98,FAC_TOTALS_APTA!$A$4:$BO$120,$L110,FALSE))</f>
        <v>0</v>
      </c>
      <c r="R110" s="53">
        <f>IF(R98=0,0,VLOOKUP(R98,FAC_TOTALS_APTA!$A$4:$BO$120,$L110,FALSE))</f>
        <v>-7937.9282636026801</v>
      </c>
      <c r="S110" s="53">
        <f>IF(S98=0,0,VLOOKUP(S98,FAC_TOTALS_APTA!$A$4:$BO$120,$L110,FALSE))</f>
        <v>0</v>
      </c>
      <c r="T110" s="53">
        <f>IF(T98=0,0,VLOOKUP(T98,FAC_TOTALS_APTA!$A$4:$BO$120,$L110,FALSE))</f>
        <v>0</v>
      </c>
      <c r="U110" s="53">
        <f>IF(U98=0,0,VLOOKUP(U98,FAC_TOTALS_APTA!$A$4:$BO$120,$L110,FALSE))</f>
        <v>0</v>
      </c>
      <c r="V110" s="53">
        <f>IF(V98=0,0,VLOOKUP(V98,FAC_TOTALS_APTA!$A$4:$BO$120,$L110,FALSE))</f>
        <v>0</v>
      </c>
      <c r="W110" s="53">
        <f>IF(W98=0,0,VLOOKUP(W98,FAC_TOTALS_APTA!$A$4:$BO$120,$L110,FALSE))</f>
        <v>0</v>
      </c>
      <c r="X110" s="53">
        <f>IF(X98=0,0,VLOOKUP(X98,FAC_TOTALS_APTA!$A$4:$BO$120,$L110,FALSE))</f>
        <v>0</v>
      </c>
      <c r="Y110" s="53">
        <f>IF(Y98=0,0,VLOOKUP(Y98,FAC_TOTALS_APTA!$A$4:$BO$120,$L110,FALSE))</f>
        <v>0</v>
      </c>
      <c r="Z110" s="53">
        <f>IF(Z98=0,0,VLOOKUP(Z98,FAC_TOTALS_APTA!$A$4:$BO$120,$L110,FALSE))</f>
        <v>0</v>
      </c>
      <c r="AA110" s="53">
        <f>IF(AA98=0,0,VLOOKUP(AA98,FAC_TOTALS_APTA!$A$4:$BO$120,$L110,FALSE))</f>
        <v>0</v>
      </c>
      <c r="AB110" s="53">
        <f>IF(AB98=0,0,VLOOKUP(AB98,FAC_TOTALS_APTA!$A$4:$BO$120,$L110,FALSE))</f>
        <v>0</v>
      </c>
      <c r="AC110" s="54">
        <f>SUM(M110:AB110)</f>
        <v>-7937.9282636026801</v>
      </c>
      <c r="AD110" s="55">
        <f>AC110/G113</f>
        <v>-2.7276607575224076E-6</v>
      </c>
    </row>
    <row r="111" spans="2:30" ht="15" x14ac:dyDescent="0.2">
      <c r="B111" s="56" t="s">
        <v>131</v>
      </c>
      <c r="C111" s="57"/>
      <c r="D111" s="56" t="s">
        <v>118</v>
      </c>
      <c r="E111" s="58"/>
      <c r="F111" s="59"/>
      <c r="G111" s="60"/>
      <c r="H111" s="60"/>
      <c r="I111" s="64"/>
      <c r="J111" s="62"/>
      <c r="K111" s="62" t="str">
        <f t="shared" ref="K111" si="34">CONCATENATE(D111,J111,"_FAC")</f>
        <v>New_Reporter_FAC</v>
      </c>
      <c r="L111" s="59">
        <f>MATCH($K111,FAC_TOTALS_APTA!$A$2:$BM$2,)</f>
        <v>58</v>
      </c>
      <c r="M111" s="60">
        <f>IF(M98=0,0,VLOOKUP(M98,FAC_TOTALS_APTA!$A$4:$BO$120,$L111,FALSE))</f>
        <v>0</v>
      </c>
      <c r="N111" s="60">
        <f>IF(N98=0,0,VLOOKUP(N98,FAC_TOTALS_APTA!$A$4:$BO$120,$L111,FALSE))</f>
        <v>0</v>
      </c>
      <c r="O111" s="60">
        <f>IF(O98=0,0,VLOOKUP(O98,FAC_TOTALS_APTA!$A$4:$BO$120,$L111,FALSE))</f>
        <v>0</v>
      </c>
      <c r="P111" s="60">
        <f>IF(P98=0,0,VLOOKUP(P98,FAC_TOTALS_APTA!$A$4:$BO$120,$L111,FALSE))</f>
        <v>0</v>
      </c>
      <c r="Q111" s="60">
        <f>IF(Q98=0,0,VLOOKUP(Q98,FAC_TOTALS_APTA!$A$4:$BO$120,$L111,FALSE))</f>
        <v>0</v>
      </c>
      <c r="R111" s="60">
        <f>IF(R98=0,0,VLOOKUP(R98,FAC_TOTALS_APTA!$A$4:$BO$120,$L111,FALSE))</f>
        <v>0</v>
      </c>
      <c r="S111" s="60">
        <f>IF(S98=0,0,VLOOKUP(S98,FAC_TOTALS_APTA!$A$4:$BO$120,$L111,FALSE))</f>
        <v>0</v>
      </c>
      <c r="T111" s="60">
        <f>IF(T98=0,0,VLOOKUP(T98,FAC_TOTALS_APTA!$A$4:$BO$120,$L111,FALSE))</f>
        <v>0</v>
      </c>
      <c r="U111" s="60">
        <f>IF(U98=0,0,VLOOKUP(U98,FAC_TOTALS_APTA!$A$4:$BO$120,$L111,FALSE))</f>
        <v>0</v>
      </c>
      <c r="V111" s="60">
        <f>IF(V98=0,0,VLOOKUP(V98,FAC_TOTALS_APTA!$A$4:$BO$120,$L111,FALSE))</f>
        <v>0</v>
      </c>
      <c r="W111" s="60">
        <f>IF(W98=0,0,VLOOKUP(W98,FAC_TOTALS_APTA!$A$4:$BO$120,$L111,FALSE))</f>
        <v>0</v>
      </c>
      <c r="X111" s="60">
        <f>IF(X98=0,0,VLOOKUP(X98,FAC_TOTALS_APTA!$A$4:$BO$120,$L111,FALSE))</f>
        <v>0</v>
      </c>
      <c r="Y111" s="60">
        <f>IF(Y98=0,0,VLOOKUP(Y98,FAC_TOTALS_APTA!$A$4:$BO$120,$L111,FALSE))</f>
        <v>0</v>
      </c>
      <c r="Z111" s="60">
        <f>IF(Z98=0,0,VLOOKUP(Z98,FAC_TOTALS_APTA!$A$4:$BO$120,$L111,FALSE))</f>
        <v>0</v>
      </c>
      <c r="AA111" s="60">
        <f>IF(AA98=0,0,VLOOKUP(AA98,FAC_TOTALS_APTA!$A$4:$BO$120,$L111,FALSE))</f>
        <v>0</v>
      </c>
      <c r="AB111" s="60">
        <f>IF(AB98=0,0,VLOOKUP(AB98,FAC_TOTALS_APTA!$A$4:$BO$120,$L111,FALSE))</f>
        <v>0</v>
      </c>
      <c r="AC111" s="63">
        <f t="shared" ref="AC111" si="35">SUM(M111:AB111)</f>
        <v>0</v>
      </c>
      <c r="AD111" s="64">
        <f>AC111/G113</f>
        <v>0</v>
      </c>
    </row>
    <row r="112" spans="2:30" ht="15" x14ac:dyDescent="0.2">
      <c r="B112" s="37" t="s">
        <v>67</v>
      </c>
      <c r="C112" s="40"/>
      <c r="D112" s="12"/>
      <c r="E112" s="42"/>
      <c r="F112" s="12"/>
      <c r="G112" s="41"/>
      <c r="H112" s="41"/>
      <c r="I112" s="46"/>
      <c r="J112" s="44"/>
      <c r="K112" s="44"/>
      <c r="L112" s="12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5" t="e">
        <f>SUM(AC100:AC111)</f>
        <v>#REF!</v>
      </c>
      <c r="AD112" s="46" t="e">
        <f>AC112/G115</f>
        <v>#REF!</v>
      </c>
    </row>
    <row r="113" spans="2:30" hidden="1" x14ac:dyDescent="0.2">
      <c r="B113" s="37"/>
      <c r="C113" s="66"/>
      <c r="D113" s="15" t="s">
        <v>7</v>
      </c>
      <c r="E113" s="67"/>
      <c r="F113" s="15">
        <f>MATCH($D113,FAC_TOTALS_APTA!$A$2:$BM$2,)</f>
        <v>9</v>
      </c>
      <c r="G113" s="68">
        <f>VLOOKUP(G98,FAC_TOTALS_APTA!$A$4:$BO$120,$F113,FALSE)</f>
        <v>2910159645.6638799</v>
      </c>
      <c r="H113" s="68">
        <f>VLOOKUP(H98,FAC_TOTALS_APTA!$A$4:$BM$120,$F113,FALSE)</f>
        <v>2419691285.5737801</v>
      </c>
      <c r="I113" s="70">
        <f t="shared" ref="I113" si="36">H113/G113-1</f>
        <v>-0.16853658211531275</v>
      </c>
      <c r="J113" s="70"/>
      <c r="K113" s="44"/>
      <c r="L113" s="12"/>
      <c r="M113" s="71" t="e">
        <f t="shared" ref="M113:AB113" si="37">SUM(M100:M105)</f>
        <v>#REF!</v>
      </c>
      <c r="N113" s="71" t="e">
        <f t="shared" si="37"/>
        <v>#REF!</v>
      </c>
      <c r="O113" s="71" t="e">
        <f t="shared" si="37"/>
        <v>#REF!</v>
      </c>
      <c r="P113" s="71" t="e">
        <f t="shared" si="37"/>
        <v>#REF!</v>
      </c>
      <c r="Q113" s="71" t="e">
        <f t="shared" si="37"/>
        <v>#REF!</v>
      </c>
      <c r="R113" s="71" t="e">
        <f t="shared" si="37"/>
        <v>#REF!</v>
      </c>
      <c r="S113" s="71">
        <f t="shared" si="37"/>
        <v>0</v>
      </c>
      <c r="T113" s="71">
        <f t="shared" si="37"/>
        <v>0</v>
      </c>
      <c r="U113" s="71">
        <f t="shared" si="37"/>
        <v>0</v>
      </c>
      <c r="V113" s="71">
        <f t="shared" si="37"/>
        <v>0</v>
      </c>
      <c r="W113" s="71">
        <f t="shared" si="37"/>
        <v>0</v>
      </c>
      <c r="X113" s="71">
        <f t="shared" si="37"/>
        <v>0</v>
      </c>
      <c r="Y113" s="71">
        <f t="shared" si="37"/>
        <v>0</v>
      </c>
      <c r="Z113" s="71">
        <f t="shared" si="37"/>
        <v>0</v>
      </c>
      <c r="AA113" s="71">
        <f t="shared" si="37"/>
        <v>0</v>
      </c>
      <c r="AB113" s="71">
        <f t="shared" si="37"/>
        <v>0</v>
      </c>
      <c r="AC113" s="72"/>
      <c r="AD113" s="73"/>
    </row>
    <row r="114" spans="2:30" ht="15" x14ac:dyDescent="0.2">
      <c r="B114" s="16" t="s">
        <v>68</v>
      </c>
      <c r="C114" s="39"/>
      <c r="D114" s="13"/>
      <c r="E114" s="49"/>
      <c r="F114" s="13"/>
      <c r="G114" s="53"/>
      <c r="H114" s="53"/>
      <c r="I114" s="55"/>
      <c r="J114" s="52"/>
      <c r="K114" s="52"/>
      <c r="L114" s="13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54" t="e">
        <f>AC115-AC112</f>
        <v>#REF!</v>
      </c>
      <c r="AD114" s="55" t="e">
        <f>AD115-AD112</f>
        <v>#REF!</v>
      </c>
    </row>
    <row r="115" spans="2:30" ht="16" thickBot="1" x14ac:dyDescent="0.25">
      <c r="B115" s="17" t="s">
        <v>127</v>
      </c>
      <c r="C115" s="35"/>
      <c r="D115" s="35" t="s">
        <v>5</v>
      </c>
      <c r="E115" s="35"/>
      <c r="F115" s="35">
        <f>MATCH($D115,FAC_TOTALS_APTA!$A$2:$BM$2,)</f>
        <v>7</v>
      </c>
      <c r="G115" s="75">
        <f>VLOOKUP(G98,FAC_TOTALS_APTA!$A$4:$BM$120,$F115,FALSE)</f>
        <v>2926682201</v>
      </c>
      <c r="H115" s="75">
        <f>VLOOKUP(H98,FAC_TOTALS_APTA!$A$4:$BM$120,$F115,FALSE)</f>
        <v>3025899128.99999</v>
      </c>
      <c r="I115" s="79">
        <f t="shared" ref="I115" si="38">H115/G115-1</f>
        <v>3.3900820514809915E-2</v>
      </c>
      <c r="J115" s="77"/>
      <c r="K115" s="77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78">
        <f>H115-G115</f>
        <v>99216927.999989986</v>
      </c>
      <c r="AD115" s="79">
        <f>I115</f>
        <v>3.3900820514809915E-2</v>
      </c>
    </row>
    <row r="116" spans="2:30" ht="15" thickTop="1" x14ac:dyDescent="0.2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FAC_TOTALS_APTA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OLD - FAC 2012-2018 BUS</vt:lpstr>
      <vt:lpstr>OLD - FAC 2012-2018 RAIL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2019-12-17T15:30:58Z</dcterms:modified>
</cp:coreProperties>
</file>