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DB02B5E3-652A-9447-BD6A-BB8EA79F2E2E}" xr6:coauthVersionLast="45" xr6:coauthVersionMax="45" xr10:uidLastSave="{00000000-0000-0000-0000-000000000000}"/>
  <bookViews>
    <workbookView xWindow="0" yWindow="720" windowWidth="23320" windowHeight="15840" tabRatio="818" activeTab="2" xr2:uid="{00000000-000D-0000-FFFF-FFFF00000000}"/>
  </bookViews>
  <sheets>
    <sheet name="Summary-Bus" sheetId="21" r:id="rId1"/>
    <sheet name="Summary-Rail" sheetId="22" r:id="rId2"/>
    <sheet name="FAC 2002-2018 BUS" sheetId="25" r:id="rId3"/>
    <sheet name="FAC 2012-2018 BUS" sheetId="31" r:id="rId4"/>
    <sheet name="FAC 2002-2018 RAIL" sheetId="32" r:id="rId5"/>
    <sheet name="FAC 2012-2018 RAIL" sheetId="33" r:id="rId6"/>
    <sheet name="FAC_TOTALS_APTA" sheetId="1" r:id="rId7"/>
    <sheet name="Sheet1" sheetId="27" r:id="rId8"/>
  </sheets>
  <definedNames>
    <definedName name="_xlnm._FilterDatabase" localSheetId="6" hidden="1">FAC_TOTALS_APTA!$C$2:$BO$126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22" l="1"/>
  <c r="R7" i="22"/>
  <c r="T7" i="22"/>
  <c r="Q8" i="22"/>
  <c r="R8" i="22"/>
  <c r="T8" i="22"/>
  <c r="Q9" i="22"/>
  <c r="R9" i="22"/>
  <c r="T9" i="22"/>
  <c r="Q10" i="22"/>
  <c r="R10" i="22"/>
  <c r="T10" i="22"/>
  <c r="Q11" i="22"/>
  <c r="R11" i="22"/>
  <c r="T11" i="22"/>
  <c r="Q12" i="22"/>
  <c r="R12" i="22"/>
  <c r="T12" i="22"/>
  <c r="Q13" i="22"/>
  <c r="R13" i="22"/>
  <c r="T13" i="22"/>
  <c r="Q14" i="22"/>
  <c r="R14" i="22"/>
  <c r="T14" i="22"/>
  <c r="Q15" i="22"/>
  <c r="R15" i="22"/>
  <c r="T15" i="22"/>
  <c r="Q16" i="22"/>
  <c r="R16" i="22"/>
  <c r="T16" i="22"/>
  <c r="Q17" i="22"/>
  <c r="R17" i="22"/>
  <c r="T17" i="22"/>
  <c r="Q18" i="22"/>
  <c r="R18" i="22"/>
  <c r="T18" i="22"/>
  <c r="Q19" i="22"/>
  <c r="R19" i="22"/>
  <c r="T19" i="22"/>
  <c r="Q20" i="22"/>
  <c r="R20" i="22"/>
  <c r="T20" i="22"/>
  <c r="Q21" i="22"/>
  <c r="R21" i="22"/>
  <c r="T21" i="22"/>
  <c r="Q22" i="22"/>
  <c r="R22" i="22"/>
  <c r="T22" i="22"/>
  <c r="Q23" i="22"/>
  <c r="R23" i="22"/>
  <c r="T23" i="22"/>
  <c r="Q24" i="22"/>
  <c r="R24" i="22"/>
  <c r="T24" i="22"/>
  <c r="Q25" i="22"/>
  <c r="R25" i="22"/>
  <c r="T25" i="22"/>
  <c r="Q26" i="22"/>
  <c r="R26" i="22"/>
  <c r="T26" i="22"/>
  <c r="Q27" i="22"/>
  <c r="R27" i="22"/>
  <c r="T27" i="22"/>
  <c r="M7" i="22"/>
  <c r="N7" i="22"/>
  <c r="O7" i="22"/>
  <c r="P7" i="22"/>
  <c r="M8" i="22"/>
  <c r="N8" i="22"/>
  <c r="O8" i="22"/>
  <c r="P8" i="22"/>
  <c r="M9" i="22"/>
  <c r="N9" i="22"/>
  <c r="O9" i="22"/>
  <c r="P9" i="22"/>
  <c r="M10" i="22"/>
  <c r="N10" i="22"/>
  <c r="O10" i="22"/>
  <c r="P10" i="22"/>
  <c r="M11" i="22"/>
  <c r="N11" i="22"/>
  <c r="O11" i="22"/>
  <c r="P11" i="22"/>
  <c r="M12" i="22"/>
  <c r="N12" i="22"/>
  <c r="O12" i="22"/>
  <c r="P12" i="22"/>
  <c r="M13" i="22"/>
  <c r="N13" i="22"/>
  <c r="O13" i="22"/>
  <c r="P13" i="22"/>
  <c r="M14" i="22"/>
  <c r="N14" i="22"/>
  <c r="O14" i="22"/>
  <c r="P14" i="22"/>
  <c r="M15" i="22"/>
  <c r="N15" i="22"/>
  <c r="O15" i="22"/>
  <c r="P15" i="22"/>
  <c r="M16" i="22"/>
  <c r="N16" i="22"/>
  <c r="O16" i="22"/>
  <c r="P16" i="22"/>
  <c r="M17" i="22"/>
  <c r="N17" i="22"/>
  <c r="O17" i="22"/>
  <c r="P17" i="22"/>
  <c r="M18" i="22"/>
  <c r="N18" i="22"/>
  <c r="O18" i="22"/>
  <c r="P18" i="22"/>
  <c r="M19" i="22"/>
  <c r="N19" i="22"/>
  <c r="O19" i="22"/>
  <c r="P19" i="22"/>
  <c r="M20" i="22"/>
  <c r="N20" i="22"/>
  <c r="O20" i="22"/>
  <c r="P20" i="22"/>
  <c r="M21" i="22"/>
  <c r="N21" i="22"/>
  <c r="O21" i="22"/>
  <c r="P21" i="22"/>
  <c r="M22" i="22"/>
  <c r="N22" i="22"/>
  <c r="O22" i="22"/>
  <c r="P22" i="22"/>
  <c r="M23" i="22"/>
  <c r="N23" i="22"/>
  <c r="O23" i="22"/>
  <c r="P23" i="22"/>
  <c r="T6" i="22"/>
  <c r="R6" i="22"/>
  <c r="P6" i="22"/>
  <c r="N6" i="22"/>
  <c r="G7" i="22"/>
  <c r="H7" i="22"/>
  <c r="J7" i="22"/>
  <c r="G8" i="22"/>
  <c r="H8" i="22"/>
  <c r="J8" i="22"/>
  <c r="G9" i="22"/>
  <c r="H9" i="22"/>
  <c r="J9" i="22"/>
  <c r="G10" i="22"/>
  <c r="H10" i="22"/>
  <c r="J10" i="22"/>
  <c r="G11" i="22"/>
  <c r="H11" i="22"/>
  <c r="J11" i="22"/>
  <c r="G12" i="22"/>
  <c r="H12" i="22"/>
  <c r="J12" i="22"/>
  <c r="G13" i="22"/>
  <c r="H13" i="22"/>
  <c r="J13" i="22"/>
  <c r="G14" i="22"/>
  <c r="H14" i="22"/>
  <c r="J14" i="22"/>
  <c r="G15" i="22"/>
  <c r="H15" i="22"/>
  <c r="J15" i="22"/>
  <c r="G16" i="22"/>
  <c r="H16" i="22"/>
  <c r="J16" i="22"/>
  <c r="G17" i="22"/>
  <c r="H17" i="22"/>
  <c r="J17" i="22"/>
  <c r="G18" i="22"/>
  <c r="H18" i="22"/>
  <c r="J18" i="22"/>
  <c r="G19" i="22"/>
  <c r="H19" i="22"/>
  <c r="J19" i="22"/>
  <c r="G20" i="22"/>
  <c r="H20" i="22"/>
  <c r="J20" i="22"/>
  <c r="G21" i="22"/>
  <c r="H21" i="22"/>
  <c r="J21" i="22"/>
  <c r="G22" i="22"/>
  <c r="H22" i="22"/>
  <c r="J22" i="22"/>
  <c r="G23" i="22"/>
  <c r="H23" i="22"/>
  <c r="J23" i="22"/>
  <c r="G24" i="22"/>
  <c r="H24" i="22"/>
  <c r="J24" i="22"/>
  <c r="G25" i="22"/>
  <c r="H25" i="22"/>
  <c r="J25" i="22"/>
  <c r="G26" i="22"/>
  <c r="H26" i="22"/>
  <c r="J26" i="22"/>
  <c r="G27" i="22"/>
  <c r="H27" i="22"/>
  <c r="J27" i="22"/>
  <c r="C7" i="22"/>
  <c r="D7" i="22"/>
  <c r="E7" i="22"/>
  <c r="F7" i="22"/>
  <c r="C8" i="22"/>
  <c r="D8" i="22"/>
  <c r="E8" i="22"/>
  <c r="F8" i="22"/>
  <c r="C9" i="22"/>
  <c r="D9" i="22"/>
  <c r="E9" i="22"/>
  <c r="F9" i="22"/>
  <c r="C10" i="22"/>
  <c r="D10" i="22"/>
  <c r="E10" i="22"/>
  <c r="F10" i="22"/>
  <c r="C11" i="22"/>
  <c r="D11" i="22"/>
  <c r="E11" i="22"/>
  <c r="F11" i="22"/>
  <c r="C12" i="22"/>
  <c r="D12" i="22"/>
  <c r="E12" i="22"/>
  <c r="F12" i="22"/>
  <c r="C13" i="22"/>
  <c r="D13" i="22"/>
  <c r="E13" i="22"/>
  <c r="F13" i="22"/>
  <c r="C14" i="22"/>
  <c r="D14" i="22"/>
  <c r="E14" i="22"/>
  <c r="F14" i="22"/>
  <c r="C15" i="22"/>
  <c r="D15" i="22"/>
  <c r="E15" i="22"/>
  <c r="F15" i="22"/>
  <c r="C16" i="22"/>
  <c r="D16" i="22"/>
  <c r="E16" i="22"/>
  <c r="F16" i="22"/>
  <c r="C17" i="22"/>
  <c r="D17" i="22"/>
  <c r="E17" i="22"/>
  <c r="F17" i="22"/>
  <c r="C18" i="22"/>
  <c r="D18" i="22"/>
  <c r="E18" i="22"/>
  <c r="F18" i="22"/>
  <c r="C19" i="22"/>
  <c r="D19" i="22"/>
  <c r="E19" i="22"/>
  <c r="F19" i="22"/>
  <c r="C20" i="22"/>
  <c r="D20" i="22"/>
  <c r="E20" i="22"/>
  <c r="F20" i="22"/>
  <c r="C21" i="22"/>
  <c r="D21" i="22"/>
  <c r="E21" i="22"/>
  <c r="F21" i="22"/>
  <c r="C22" i="22"/>
  <c r="D22" i="22"/>
  <c r="E22" i="22"/>
  <c r="F22" i="22"/>
  <c r="C23" i="22"/>
  <c r="D23" i="22"/>
  <c r="E23" i="22"/>
  <c r="F23" i="22"/>
  <c r="J6" i="22"/>
  <c r="H6" i="22"/>
  <c r="F6" i="22"/>
  <c r="D6" i="22"/>
  <c r="C6" i="22"/>
  <c r="Q6" i="21"/>
  <c r="R6" i="21"/>
  <c r="S6" i="21"/>
  <c r="T6" i="21"/>
  <c r="Q7" i="21"/>
  <c r="R7" i="21"/>
  <c r="S7" i="21"/>
  <c r="T7" i="21"/>
  <c r="Q8" i="21"/>
  <c r="R8" i="21"/>
  <c r="S8" i="21"/>
  <c r="T8" i="21"/>
  <c r="Q9" i="21"/>
  <c r="R9" i="21"/>
  <c r="S9" i="21"/>
  <c r="T9" i="21"/>
  <c r="Q10" i="21"/>
  <c r="R10" i="21"/>
  <c r="S10" i="21"/>
  <c r="T10" i="21"/>
  <c r="Q11" i="21"/>
  <c r="R11" i="21"/>
  <c r="S11" i="21"/>
  <c r="T11" i="21"/>
  <c r="Q12" i="21"/>
  <c r="R12" i="21"/>
  <c r="S12" i="21"/>
  <c r="T12" i="21"/>
  <c r="Q13" i="21"/>
  <c r="R13" i="21"/>
  <c r="S13" i="21"/>
  <c r="T13" i="21"/>
  <c r="Q14" i="21"/>
  <c r="R14" i="21"/>
  <c r="S14" i="21"/>
  <c r="T14" i="21"/>
  <c r="Q15" i="21"/>
  <c r="R15" i="21"/>
  <c r="S15" i="21"/>
  <c r="T15" i="21"/>
  <c r="Q16" i="21"/>
  <c r="R16" i="21"/>
  <c r="S16" i="21"/>
  <c r="T16" i="21"/>
  <c r="Q17" i="21"/>
  <c r="R17" i="21"/>
  <c r="S17" i="21"/>
  <c r="T17" i="21"/>
  <c r="Q18" i="21"/>
  <c r="R18" i="21"/>
  <c r="S18" i="21"/>
  <c r="T18" i="21"/>
  <c r="Q19" i="21"/>
  <c r="R19" i="21"/>
  <c r="S19" i="21"/>
  <c r="T19" i="21"/>
  <c r="Q20" i="21"/>
  <c r="R20" i="21"/>
  <c r="S20" i="21"/>
  <c r="T20" i="21"/>
  <c r="Q21" i="21"/>
  <c r="R21" i="21"/>
  <c r="S21" i="21"/>
  <c r="T21" i="21"/>
  <c r="Q22" i="21"/>
  <c r="R22" i="21"/>
  <c r="S22" i="21"/>
  <c r="T22" i="21"/>
  <c r="Q23" i="21"/>
  <c r="R23" i="21"/>
  <c r="S23" i="21"/>
  <c r="T23" i="21"/>
  <c r="Q24" i="21"/>
  <c r="R24" i="21"/>
  <c r="S24" i="21"/>
  <c r="T24" i="21"/>
  <c r="Q25" i="21"/>
  <c r="R25" i="21"/>
  <c r="S25" i="21"/>
  <c r="T25" i="21"/>
  <c r="Q26" i="21"/>
  <c r="R26" i="21"/>
  <c r="S26" i="21"/>
  <c r="T26" i="21"/>
  <c r="M6" i="21"/>
  <c r="N6" i="21"/>
  <c r="O6" i="21"/>
  <c r="P6" i="21"/>
  <c r="M7" i="21"/>
  <c r="N7" i="21"/>
  <c r="O7" i="21"/>
  <c r="P7" i="21"/>
  <c r="M8" i="21"/>
  <c r="N8" i="21"/>
  <c r="O8" i="21"/>
  <c r="P8" i="21"/>
  <c r="M9" i="21"/>
  <c r="N9" i="21"/>
  <c r="O9" i="21"/>
  <c r="P9" i="21"/>
  <c r="M10" i="21"/>
  <c r="N10" i="21"/>
  <c r="O10" i="21"/>
  <c r="P10" i="21"/>
  <c r="M11" i="21"/>
  <c r="N11" i="21"/>
  <c r="O11" i="21"/>
  <c r="P11" i="21"/>
  <c r="M12" i="21"/>
  <c r="N12" i="21"/>
  <c r="O12" i="21"/>
  <c r="P12" i="21"/>
  <c r="M13" i="21"/>
  <c r="N13" i="21"/>
  <c r="O13" i="21"/>
  <c r="P13" i="21"/>
  <c r="M14" i="21"/>
  <c r="N14" i="21"/>
  <c r="O14" i="21"/>
  <c r="P14" i="21"/>
  <c r="M15" i="21"/>
  <c r="N15" i="21"/>
  <c r="O15" i="21"/>
  <c r="P15" i="21"/>
  <c r="M16" i="21"/>
  <c r="N16" i="21"/>
  <c r="O16" i="21"/>
  <c r="P16" i="21"/>
  <c r="M17" i="21"/>
  <c r="N17" i="21"/>
  <c r="O17" i="21"/>
  <c r="P17" i="21"/>
  <c r="M18" i="21"/>
  <c r="N18" i="21"/>
  <c r="O18" i="21"/>
  <c r="P18" i="21"/>
  <c r="M19" i="21"/>
  <c r="N19" i="21"/>
  <c r="O19" i="21"/>
  <c r="P19" i="21"/>
  <c r="M20" i="21"/>
  <c r="N20" i="21"/>
  <c r="O20" i="21"/>
  <c r="P20" i="21"/>
  <c r="M21" i="21"/>
  <c r="N21" i="21"/>
  <c r="O21" i="21"/>
  <c r="P21" i="21"/>
  <c r="M22" i="21"/>
  <c r="N22" i="21"/>
  <c r="O22" i="21"/>
  <c r="P22" i="21"/>
  <c r="T5" i="21"/>
  <c r="S5" i="21"/>
  <c r="R5" i="21"/>
  <c r="P5" i="21"/>
  <c r="O5" i="21"/>
  <c r="N5" i="21"/>
  <c r="G6" i="21"/>
  <c r="H6" i="21"/>
  <c r="I6" i="21"/>
  <c r="J6" i="21"/>
  <c r="G7" i="21"/>
  <c r="H7" i="21"/>
  <c r="I7" i="21"/>
  <c r="J7" i="21"/>
  <c r="G8" i="21"/>
  <c r="H8" i="21"/>
  <c r="I8" i="21"/>
  <c r="J8" i="21"/>
  <c r="G9" i="21"/>
  <c r="H9" i="21"/>
  <c r="I9" i="21"/>
  <c r="J9" i="21"/>
  <c r="G10" i="21"/>
  <c r="H10" i="21"/>
  <c r="I10" i="21"/>
  <c r="J10" i="21"/>
  <c r="G11" i="21"/>
  <c r="H11" i="21"/>
  <c r="I11" i="21"/>
  <c r="J11" i="21"/>
  <c r="G12" i="21"/>
  <c r="H12" i="21"/>
  <c r="I12" i="21"/>
  <c r="J12" i="21"/>
  <c r="G13" i="21"/>
  <c r="H13" i="21"/>
  <c r="I13" i="21"/>
  <c r="J13" i="21"/>
  <c r="G14" i="21"/>
  <c r="H14" i="21"/>
  <c r="I14" i="21"/>
  <c r="J14" i="21"/>
  <c r="G15" i="21"/>
  <c r="H15" i="21"/>
  <c r="I15" i="21"/>
  <c r="J15" i="21"/>
  <c r="G16" i="21"/>
  <c r="H16" i="21"/>
  <c r="I16" i="21"/>
  <c r="J16" i="21"/>
  <c r="G17" i="21"/>
  <c r="H17" i="21"/>
  <c r="I17" i="21"/>
  <c r="J17" i="21"/>
  <c r="G18" i="21"/>
  <c r="H18" i="21"/>
  <c r="I18" i="21"/>
  <c r="J18" i="21"/>
  <c r="G19" i="21"/>
  <c r="H19" i="21"/>
  <c r="I19" i="21"/>
  <c r="J19" i="21"/>
  <c r="G20" i="21"/>
  <c r="H20" i="21"/>
  <c r="I20" i="21"/>
  <c r="J20" i="21"/>
  <c r="G21" i="21"/>
  <c r="H21" i="21"/>
  <c r="I21" i="21"/>
  <c r="J21" i="21"/>
  <c r="G22" i="21"/>
  <c r="H22" i="21"/>
  <c r="I22" i="21"/>
  <c r="J22" i="21"/>
  <c r="G23" i="21"/>
  <c r="H23" i="21"/>
  <c r="I23" i="21"/>
  <c r="J23" i="21"/>
  <c r="G24" i="21"/>
  <c r="H24" i="21"/>
  <c r="I24" i="21"/>
  <c r="J24" i="21"/>
  <c r="G25" i="21"/>
  <c r="H25" i="21"/>
  <c r="I25" i="21"/>
  <c r="J25" i="21"/>
  <c r="G26" i="21"/>
  <c r="H26" i="21"/>
  <c r="I26" i="21"/>
  <c r="J26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F132" i="33"/>
  <c r="H131" i="33"/>
  <c r="F131" i="33"/>
  <c r="L130" i="33"/>
  <c r="K130" i="33"/>
  <c r="K129" i="33"/>
  <c r="L129" i="33" s="1"/>
  <c r="J129" i="33"/>
  <c r="F129" i="33"/>
  <c r="J128" i="33"/>
  <c r="K128" i="33" s="1"/>
  <c r="L128" i="33" s="1"/>
  <c r="F128" i="33"/>
  <c r="J127" i="33"/>
  <c r="K127" i="33" s="1"/>
  <c r="L127" i="33" s="1"/>
  <c r="F127" i="33"/>
  <c r="K126" i="33"/>
  <c r="L126" i="33" s="1"/>
  <c r="J126" i="33"/>
  <c r="H126" i="33"/>
  <c r="F126" i="33"/>
  <c r="J125" i="33"/>
  <c r="K125" i="33" s="1"/>
  <c r="L125" i="33" s="1"/>
  <c r="F125" i="33"/>
  <c r="J124" i="33"/>
  <c r="K124" i="33" s="1"/>
  <c r="L124" i="33" s="1"/>
  <c r="F124" i="33"/>
  <c r="K123" i="33"/>
  <c r="L123" i="33" s="1"/>
  <c r="J123" i="33"/>
  <c r="F123" i="33"/>
  <c r="J122" i="33"/>
  <c r="K122" i="33" s="1"/>
  <c r="L122" i="33" s="1"/>
  <c r="F122" i="33"/>
  <c r="K121" i="33"/>
  <c r="L121" i="33" s="1"/>
  <c r="J121" i="33"/>
  <c r="H121" i="33"/>
  <c r="F121" i="33"/>
  <c r="J120" i="33"/>
  <c r="K120" i="33" s="1"/>
  <c r="L120" i="33" s="1"/>
  <c r="F120" i="33"/>
  <c r="J119" i="33"/>
  <c r="K119" i="33" s="1"/>
  <c r="L119" i="33" s="1"/>
  <c r="F119" i="33"/>
  <c r="K118" i="33"/>
  <c r="L118" i="33" s="1"/>
  <c r="J118" i="33"/>
  <c r="H118" i="33"/>
  <c r="F118" i="33"/>
  <c r="J117" i="33"/>
  <c r="K117" i="33" s="1"/>
  <c r="L117" i="33" s="1"/>
  <c r="F117" i="33"/>
  <c r="J116" i="33"/>
  <c r="K116" i="33" s="1"/>
  <c r="L116" i="33" s="1"/>
  <c r="F116" i="33"/>
  <c r="K115" i="33"/>
  <c r="L115" i="33" s="1"/>
  <c r="J115" i="33"/>
  <c r="F115" i="33"/>
  <c r="J114" i="33"/>
  <c r="K114" i="33" s="1"/>
  <c r="L114" i="33" s="1"/>
  <c r="F114" i="33"/>
  <c r="U113" i="33"/>
  <c r="J113" i="33"/>
  <c r="K113" i="33" s="1"/>
  <c r="L113" i="33" s="1"/>
  <c r="H113" i="33"/>
  <c r="F113" i="33"/>
  <c r="J112" i="33"/>
  <c r="K112" i="33" s="1"/>
  <c r="L112" i="33" s="1"/>
  <c r="F112" i="33"/>
  <c r="X110" i="33"/>
  <c r="U110" i="33"/>
  <c r="P110" i="33"/>
  <c r="M110" i="33"/>
  <c r="M113" i="33" s="1"/>
  <c r="H108" i="33"/>
  <c r="H110" i="33" s="1"/>
  <c r="H129" i="33" s="1"/>
  <c r="G108" i="33"/>
  <c r="W110" i="33" s="1"/>
  <c r="W122" i="33" s="1"/>
  <c r="F99" i="33"/>
  <c r="F98" i="33"/>
  <c r="K97" i="33"/>
  <c r="L97" i="33" s="1"/>
  <c r="L96" i="33"/>
  <c r="K96" i="33"/>
  <c r="J96" i="33"/>
  <c r="F96" i="33"/>
  <c r="J95" i="33"/>
  <c r="K95" i="33" s="1"/>
  <c r="L95" i="33" s="1"/>
  <c r="F95" i="33"/>
  <c r="K94" i="33"/>
  <c r="L94" i="33" s="1"/>
  <c r="J94" i="33"/>
  <c r="F94" i="33"/>
  <c r="J93" i="33"/>
  <c r="K93" i="33" s="1"/>
  <c r="L93" i="33" s="1"/>
  <c r="F93" i="33"/>
  <c r="K92" i="33"/>
  <c r="L92" i="33" s="1"/>
  <c r="J92" i="33"/>
  <c r="F92" i="33"/>
  <c r="J91" i="33"/>
  <c r="K91" i="33" s="1"/>
  <c r="L91" i="33" s="1"/>
  <c r="F91" i="33"/>
  <c r="K90" i="33"/>
  <c r="L90" i="33" s="1"/>
  <c r="J90" i="33"/>
  <c r="F90" i="33"/>
  <c r="L89" i="33"/>
  <c r="K89" i="33"/>
  <c r="J89" i="33"/>
  <c r="F89" i="33"/>
  <c r="J88" i="33"/>
  <c r="K88" i="33" s="1"/>
  <c r="L88" i="33" s="1"/>
  <c r="F88" i="33"/>
  <c r="K87" i="33"/>
  <c r="L87" i="33" s="1"/>
  <c r="J87" i="33"/>
  <c r="F87" i="33"/>
  <c r="L86" i="33"/>
  <c r="K86" i="33"/>
  <c r="J86" i="33"/>
  <c r="F86" i="33"/>
  <c r="L85" i="33"/>
  <c r="K85" i="33"/>
  <c r="J85" i="33"/>
  <c r="F85" i="33"/>
  <c r="L84" i="33"/>
  <c r="K84" i="33"/>
  <c r="J84" i="33"/>
  <c r="F84" i="33"/>
  <c r="J83" i="33"/>
  <c r="K83" i="33" s="1"/>
  <c r="L83" i="33" s="1"/>
  <c r="F83" i="33"/>
  <c r="K82" i="33"/>
  <c r="L82" i="33" s="1"/>
  <c r="J82" i="33"/>
  <c r="F82" i="33"/>
  <c r="L81" i="33"/>
  <c r="K81" i="33"/>
  <c r="J81" i="33"/>
  <c r="H81" i="33"/>
  <c r="F81" i="33"/>
  <c r="J80" i="33"/>
  <c r="K80" i="33" s="1"/>
  <c r="L80" i="33" s="1"/>
  <c r="H80" i="33"/>
  <c r="F80" i="33"/>
  <c r="K79" i="33"/>
  <c r="L79" i="33" s="1"/>
  <c r="J79" i="33"/>
  <c r="H79" i="33"/>
  <c r="F79" i="33"/>
  <c r="H75" i="33"/>
  <c r="H77" i="33" s="1"/>
  <c r="H82" i="33" s="1"/>
  <c r="G75" i="33"/>
  <c r="U77" i="33" s="1"/>
  <c r="U95" i="33" s="1"/>
  <c r="F66" i="33"/>
  <c r="F65" i="33"/>
  <c r="L64" i="33"/>
  <c r="K64" i="33"/>
  <c r="L63" i="33"/>
  <c r="K63" i="33"/>
  <c r="J63" i="33"/>
  <c r="F63" i="33"/>
  <c r="J62" i="33"/>
  <c r="K62" i="33" s="1"/>
  <c r="L62" i="33" s="1"/>
  <c r="F62" i="33"/>
  <c r="K61" i="33"/>
  <c r="L61" i="33" s="1"/>
  <c r="J61" i="33"/>
  <c r="F61" i="33"/>
  <c r="K60" i="33"/>
  <c r="L60" i="33" s="1"/>
  <c r="J60" i="33"/>
  <c r="F60" i="33"/>
  <c r="J59" i="33"/>
  <c r="K59" i="33" s="1"/>
  <c r="L59" i="33" s="1"/>
  <c r="F59" i="33"/>
  <c r="J58" i="33"/>
  <c r="K58" i="33" s="1"/>
  <c r="L58" i="33" s="1"/>
  <c r="F58" i="33"/>
  <c r="J57" i="33"/>
  <c r="K57" i="33" s="1"/>
  <c r="L57" i="33" s="1"/>
  <c r="F57" i="33"/>
  <c r="K56" i="33"/>
  <c r="L56" i="33" s="1"/>
  <c r="J56" i="33"/>
  <c r="H56" i="33"/>
  <c r="F56" i="33"/>
  <c r="L55" i="33"/>
  <c r="K55" i="33"/>
  <c r="J55" i="33"/>
  <c r="F55" i="33"/>
  <c r="J54" i="33"/>
  <c r="K54" i="33" s="1"/>
  <c r="L54" i="33" s="1"/>
  <c r="F54" i="33"/>
  <c r="J53" i="33"/>
  <c r="K53" i="33" s="1"/>
  <c r="L53" i="33" s="1"/>
  <c r="F53" i="33"/>
  <c r="K52" i="33"/>
  <c r="L52" i="33" s="1"/>
  <c r="J52" i="33"/>
  <c r="F52" i="33"/>
  <c r="K51" i="33"/>
  <c r="L51" i="33" s="1"/>
  <c r="J51" i="33"/>
  <c r="F51" i="33"/>
  <c r="J50" i="33"/>
  <c r="K50" i="33" s="1"/>
  <c r="L50" i="33" s="1"/>
  <c r="F50" i="33"/>
  <c r="J49" i="33"/>
  <c r="K49" i="33" s="1"/>
  <c r="L49" i="33" s="1"/>
  <c r="F49" i="33"/>
  <c r="J48" i="33"/>
  <c r="K48" i="33" s="1"/>
  <c r="L48" i="33" s="1"/>
  <c r="F48" i="33"/>
  <c r="L47" i="33"/>
  <c r="K47" i="33"/>
  <c r="J47" i="33"/>
  <c r="F47" i="33"/>
  <c r="J46" i="33"/>
  <c r="K46" i="33" s="1"/>
  <c r="L46" i="33" s="1"/>
  <c r="F46" i="33"/>
  <c r="H44" i="33"/>
  <c r="H42" i="33"/>
  <c r="G42" i="33"/>
  <c r="F33" i="33"/>
  <c r="F32" i="33"/>
  <c r="L31" i="33"/>
  <c r="K31" i="33"/>
  <c r="K30" i="33"/>
  <c r="L30" i="33" s="1"/>
  <c r="J30" i="33"/>
  <c r="F30" i="33"/>
  <c r="L29" i="33"/>
  <c r="K29" i="33"/>
  <c r="J29" i="33"/>
  <c r="F29" i="33"/>
  <c r="J28" i="33"/>
  <c r="K28" i="33" s="1"/>
  <c r="L28" i="33" s="1"/>
  <c r="F28" i="33"/>
  <c r="K27" i="33"/>
  <c r="L27" i="33" s="1"/>
  <c r="J27" i="33"/>
  <c r="F27" i="33"/>
  <c r="L26" i="33"/>
  <c r="K26" i="33"/>
  <c r="J26" i="33"/>
  <c r="H26" i="33"/>
  <c r="F26" i="33"/>
  <c r="J25" i="33"/>
  <c r="K25" i="33" s="1"/>
  <c r="L25" i="33" s="1"/>
  <c r="H25" i="33"/>
  <c r="F25" i="33"/>
  <c r="K24" i="33"/>
  <c r="L24" i="33" s="1"/>
  <c r="J24" i="33"/>
  <c r="F24" i="33"/>
  <c r="L23" i="33"/>
  <c r="K23" i="33"/>
  <c r="J23" i="33"/>
  <c r="F23" i="33"/>
  <c r="J22" i="33"/>
  <c r="K22" i="33" s="1"/>
  <c r="L22" i="33" s="1"/>
  <c r="F22" i="33"/>
  <c r="K21" i="33"/>
  <c r="L21" i="33" s="1"/>
  <c r="J21" i="33"/>
  <c r="H21" i="33"/>
  <c r="F21" i="33"/>
  <c r="L20" i="33"/>
  <c r="J20" i="33"/>
  <c r="K20" i="33" s="1"/>
  <c r="F20" i="33"/>
  <c r="J19" i="33"/>
  <c r="K19" i="33" s="1"/>
  <c r="L19" i="33" s="1"/>
  <c r="H19" i="33"/>
  <c r="F19" i="33"/>
  <c r="L18" i="33"/>
  <c r="K18" i="33"/>
  <c r="J18" i="33"/>
  <c r="F18" i="33"/>
  <c r="J17" i="33"/>
  <c r="K17" i="33" s="1"/>
  <c r="L17" i="33" s="1"/>
  <c r="F17" i="33"/>
  <c r="L16" i="33"/>
  <c r="K16" i="33"/>
  <c r="J16" i="33"/>
  <c r="F16" i="33"/>
  <c r="J15" i="33"/>
  <c r="K15" i="33" s="1"/>
  <c r="L15" i="33" s="1"/>
  <c r="F15" i="33"/>
  <c r="K14" i="33"/>
  <c r="L14" i="33" s="1"/>
  <c r="J14" i="33"/>
  <c r="F14" i="33"/>
  <c r="L13" i="33"/>
  <c r="K13" i="33"/>
  <c r="J13" i="33"/>
  <c r="F13" i="33"/>
  <c r="AB11" i="33"/>
  <c r="AB13" i="33" s="1"/>
  <c r="S11" i="33"/>
  <c r="S19" i="33" s="1"/>
  <c r="O11" i="33"/>
  <c r="O19" i="33" s="1"/>
  <c r="N11" i="33"/>
  <c r="N24" i="33" s="1"/>
  <c r="H11" i="33"/>
  <c r="H9" i="33"/>
  <c r="G9" i="33"/>
  <c r="Y11" i="33" s="1"/>
  <c r="F132" i="32"/>
  <c r="F131" i="32"/>
  <c r="L130" i="32"/>
  <c r="K130" i="32"/>
  <c r="K129" i="32"/>
  <c r="L129" i="32" s="1"/>
  <c r="J129" i="32"/>
  <c r="F129" i="32"/>
  <c r="J128" i="32"/>
  <c r="K128" i="32" s="1"/>
  <c r="L128" i="32" s="1"/>
  <c r="F128" i="32"/>
  <c r="K127" i="32"/>
  <c r="L127" i="32" s="1"/>
  <c r="J127" i="32"/>
  <c r="F127" i="32"/>
  <c r="K126" i="32"/>
  <c r="L126" i="32" s="1"/>
  <c r="J126" i="32"/>
  <c r="F126" i="32"/>
  <c r="L125" i="32"/>
  <c r="J125" i="32"/>
  <c r="K125" i="32" s="1"/>
  <c r="F125" i="32"/>
  <c r="J124" i="32"/>
  <c r="K124" i="32" s="1"/>
  <c r="L124" i="32" s="1"/>
  <c r="F124" i="32"/>
  <c r="K123" i="32"/>
  <c r="L123" i="32" s="1"/>
  <c r="J123" i="32"/>
  <c r="F123" i="32"/>
  <c r="J122" i="32"/>
  <c r="K122" i="32" s="1"/>
  <c r="L122" i="32" s="1"/>
  <c r="F122" i="32"/>
  <c r="K121" i="32"/>
  <c r="L121" i="32" s="1"/>
  <c r="J121" i="32"/>
  <c r="F121" i="32"/>
  <c r="J120" i="32"/>
  <c r="K120" i="32" s="1"/>
  <c r="L120" i="32" s="1"/>
  <c r="F120" i="32"/>
  <c r="J119" i="32"/>
  <c r="K119" i="32" s="1"/>
  <c r="L119" i="32" s="1"/>
  <c r="F119" i="32"/>
  <c r="K118" i="32"/>
  <c r="L118" i="32" s="1"/>
  <c r="J118" i="32"/>
  <c r="F118" i="32"/>
  <c r="J117" i="32"/>
  <c r="K117" i="32" s="1"/>
  <c r="L117" i="32" s="1"/>
  <c r="F117" i="32"/>
  <c r="J116" i="32"/>
  <c r="K116" i="32" s="1"/>
  <c r="L116" i="32" s="1"/>
  <c r="F116" i="32"/>
  <c r="K115" i="32"/>
  <c r="L115" i="32" s="1"/>
  <c r="J115" i="32"/>
  <c r="F115" i="32"/>
  <c r="J114" i="32"/>
  <c r="K114" i="32" s="1"/>
  <c r="L114" i="32" s="1"/>
  <c r="F114" i="32"/>
  <c r="J113" i="32"/>
  <c r="K113" i="32" s="1"/>
  <c r="L113" i="32" s="1"/>
  <c r="F113" i="32"/>
  <c r="J112" i="32"/>
  <c r="K112" i="32" s="1"/>
  <c r="L112" i="32" s="1"/>
  <c r="F112" i="32"/>
  <c r="H108" i="32"/>
  <c r="H110" i="32" s="1"/>
  <c r="H129" i="32" s="1"/>
  <c r="G108" i="32"/>
  <c r="F99" i="32"/>
  <c r="F98" i="32"/>
  <c r="K97" i="32"/>
  <c r="L97" i="32" s="1"/>
  <c r="J96" i="32"/>
  <c r="K96" i="32" s="1"/>
  <c r="L96" i="32" s="1"/>
  <c r="F96" i="32"/>
  <c r="J95" i="32"/>
  <c r="K95" i="32" s="1"/>
  <c r="L95" i="32" s="1"/>
  <c r="F95" i="32"/>
  <c r="J94" i="32"/>
  <c r="K94" i="32" s="1"/>
  <c r="L94" i="32" s="1"/>
  <c r="F94" i="32"/>
  <c r="K93" i="32"/>
  <c r="L93" i="32" s="1"/>
  <c r="J93" i="32"/>
  <c r="F93" i="32"/>
  <c r="K92" i="32"/>
  <c r="L92" i="32" s="1"/>
  <c r="J92" i="32"/>
  <c r="F92" i="32"/>
  <c r="L91" i="32"/>
  <c r="K91" i="32"/>
  <c r="J91" i="32"/>
  <c r="F91" i="32"/>
  <c r="J90" i="32"/>
  <c r="K90" i="32" s="1"/>
  <c r="L90" i="32" s="1"/>
  <c r="F90" i="32"/>
  <c r="J89" i="32"/>
  <c r="K89" i="32" s="1"/>
  <c r="L89" i="32" s="1"/>
  <c r="F89" i="32"/>
  <c r="J88" i="32"/>
  <c r="K88" i="32" s="1"/>
  <c r="L88" i="32" s="1"/>
  <c r="F88" i="32"/>
  <c r="J87" i="32"/>
  <c r="K87" i="32" s="1"/>
  <c r="L87" i="32" s="1"/>
  <c r="F87" i="32"/>
  <c r="J86" i="32"/>
  <c r="K86" i="32" s="1"/>
  <c r="L86" i="32" s="1"/>
  <c r="F86" i="32"/>
  <c r="L85" i="32"/>
  <c r="J85" i="32"/>
  <c r="K85" i="32" s="1"/>
  <c r="F85" i="32"/>
  <c r="J84" i="32"/>
  <c r="K84" i="32" s="1"/>
  <c r="L84" i="32" s="1"/>
  <c r="F84" i="32"/>
  <c r="K83" i="32"/>
  <c r="L83" i="32" s="1"/>
  <c r="J83" i="32"/>
  <c r="F83" i="32"/>
  <c r="K82" i="32"/>
  <c r="L82" i="32" s="1"/>
  <c r="J82" i="32"/>
  <c r="F82" i="32"/>
  <c r="J81" i="32"/>
  <c r="K81" i="32" s="1"/>
  <c r="L81" i="32" s="1"/>
  <c r="F81" i="32"/>
  <c r="J80" i="32"/>
  <c r="K80" i="32" s="1"/>
  <c r="L80" i="32" s="1"/>
  <c r="F80" i="32"/>
  <c r="J79" i="32"/>
  <c r="K79" i="32" s="1"/>
  <c r="L79" i="32" s="1"/>
  <c r="F79" i="32"/>
  <c r="R77" i="32"/>
  <c r="R86" i="32" s="1"/>
  <c r="H75" i="32"/>
  <c r="H77" i="32" s="1"/>
  <c r="H86" i="32" s="1"/>
  <c r="G75" i="32"/>
  <c r="F66" i="32"/>
  <c r="F65" i="32"/>
  <c r="K64" i="32"/>
  <c r="L64" i="32" s="1"/>
  <c r="J63" i="32"/>
  <c r="K63" i="32" s="1"/>
  <c r="L63" i="32" s="1"/>
  <c r="F63" i="32"/>
  <c r="J62" i="32"/>
  <c r="K62" i="32" s="1"/>
  <c r="L62" i="32" s="1"/>
  <c r="F62" i="32"/>
  <c r="J61" i="32"/>
  <c r="K61" i="32" s="1"/>
  <c r="L61" i="32" s="1"/>
  <c r="F61" i="32"/>
  <c r="J60" i="32"/>
  <c r="K60" i="32" s="1"/>
  <c r="L60" i="32" s="1"/>
  <c r="F60" i="32"/>
  <c r="J59" i="32"/>
  <c r="K59" i="32" s="1"/>
  <c r="L59" i="32" s="1"/>
  <c r="F59" i="32"/>
  <c r="J58" i="32"/>
  <c r="K58" i="32" s="1"/>
  <c r="L58" i="32" s="1"/>
  <c r="F58" i="32"/>
  <c r="K57" i="32"/>
  <c r="L57" i="32" s="1"/>
  <c r="J57" i="32"/>
  <c r="F57" i="32"/>
  <c r="J56" i="32"/>
  <c r="K56" i="32" s="1"/>
  <c r="L56" i="32" s="1"/>
  <c r="F56" i="32"/>
  <c r="J55" i="32"/>
  <c r="K55" i="32" s="1"/>
  <c r="L55" i="32" s="1"/>
  <c r="F55" i="32"/>
  <c r="K54" i="32"/>
  <c r="L54" i="32" s="1"/>
  <c r="J54" i="32"/>
  <c r="F54" i="32"/>
  <c r="J53" i="32"/>
  <c r="K53" i="32" s="1"/>
  <c r="L53" i="32" s="1"/>
  <c r="F53" i="32"/>
  <c r="J52" i="32"/>
  <c r="K52" i="32" s="1"/>
  <c r="L52" i="32" s="1"/>
  <c r="F52" i="32"/>
  <c r="J51" i="32"/>
  <c r="K51" i="32" s="1"/>
  <c r="L51" i="32" s="1"/>
  <c r="F51" i="32"/>
  <c r="K50" i="32"/>
  <c r="L50" i="32" s="1"/>
  <c r="J50" i="32"/>
  <c r="F50" i="32"/>
  <c r="K49" i="32"/>
  <c r="L49" i="32" s="1"/>
  <c r="J49" i="32"/>
  <c r="F49" i="32"/>
  <c r="J48" i="32"/>
  <c r="K48" i="32" s="1"/>
  <c r="L48" i="32" s="1"/>
  <c r="F48" i="32"/>
  <c r="K47" i="32"/>
  <c r="L47" i="32" s="1"/>
  <c r="J47" i="32"/>
  <c r="F47" i="32"/>
  <c r="J46" i="32"/>
  <c r="K46" i="32" s="1"/>
  <c r="L46" i="32" s="1"/>
  <c r="F46" i="32"/>
  <c r="Z44" i="32"/>
  <c r="Z50" i="32" s="1"/>
  <c r="W44" i="32"/>
  <c r="W47" i="32" s="1"/>
  <c r="U44" i="32"/>
  <c r="U56" i="32" s="1"/>
  <c r="Q44" i="32"/>
  <c r="N44" i="32"/>
  <c r="N49" i="32" s="1"/>
  <c r="G44" i="32"/>
  <c r="G55" i="32" s="1"/>
  <c r="H42" i="32"/>
  <c r="H44" i="32" s="1"/>
  <c r="H63" i="32" s="1"/>
  <c r="G42" i="32"/>
  <c r="F33" i="32"/>
  <c r="F32" i="32"/>
  <c r="K31" i="32"/>
  <c r="L31" i="32" s="1"/>
  <c r="J30" i="32"/>
  <c r="K30" i="32" s="1"/>
  <c r="L30" i="32" s="1"/>
  <c r="F30" i="32"/>
  <c r="K29" i="32"/>
  <c r="L29" i="32" s="1"/>
  <c r="J29" i="32"/>
  <c r="F29" i="32"/>
  <c r="J28" i="32"/>
  <c r="K28" i="32" s="1"/>
  <c r="L28" i="32" s="1"/>
  <c r="F28" i="32"/>
  <c r="J27" i="32"/>
  <c r="K27" i="32" s="1"/>
  <c r="L27" i="32" s="1"/>
  <c r="F27" i="32"/>
  <c r="K26" i="32"/>
  <c r="L26" i="32" s="1"/>
  <c r="J26" i="32"/>
  <c r="F26" i="32"/>
  <c r="J25" i="32"/>
  <c r="K25" i="32" s="1"/>
  <c r="L25" i="32" s="1"/>
  <c r="F25" i="32"/>
  <c r="K24" i="32"/>
  <c r="L24" i="32" s="1"/>
  <c r="J24" i="32"/>
  <c r="F24" i="32"/>
  <c r="L23" i="32"/>
  <c r="J23" i="32"/>
  <c r="K23" i="32" s="1"/>
  <c r="F23" i="32"/>
  <c r="J22" i="32"/>
  <c r="K22" i="32" s="1"/>
  <c r="L22" i="32" s="1"/>
  <c r="F22" i="32"/>
  <c r="K21" i="32"/>
  <c r="L21" i="32" s="1"/>
  <c r="J21" i="32"/>
  <c r="F21" i="32"/>
  <c r="J20" i="32"/>
  <c r="K20" i="32" s="1"/>
  <c r="L20" i="32" s="1"/>
  <c r="F20" i="32"/>
  <c r="J19" i="32"/>
  <c r="K19" i="32" s="1"/>
  <c r="L19" i="32" s="1"/>
  <c r="F19" i="32"/>
  <c r="K18" i="32"/>
  <c r="L18" i="32" s="1"/>
  <c r="J18" i="32"/>
  <c r="F18" i="32"/>
  <c r="J17" i="32"/>
  <c r="K17" i="32" s="1"/>
  <c r="L17" i="32" s="1"/>
  <c r="F17" i="32"/>
  <c r="K16" i="32"/>
  <c r="L16" i="32" s="1"/>
  <c r="J16" i="32"/>
  <c r="F16" i="32"/>
  <c r="L15" i="32"/>
  <c r="J15" i="32"/>
  <c r="K15" i="32" s="1"/>
  <c r="F15" i="32"/>
  <c r="K14" i="32"/>
  <c r="L14" i="32" s="1"/>
  <c r="J14" i="32"/>
  <c r="F14" i="32"/>
  <c r="K13" i="32"/>
  <c r="L13" i="32" s="1"/>
  <c r="J13" i="32"/>
  <c r="F13" i="32"/>
  <c r="G11" i="32"/>
  <c r="G20" i="32" s="1"/>
  <c r="H9" i="32"/>
  <c r="G9" i="32"/>
  <c r="F132" i="31"/>
  <c r="F131" i="31"/>
  <c r="L130" i="31"/>
  <c r="K130" i="31"/>
  <c r="K129" i="31"/>
  <c r="L129" i="31" s="1"/>
  <c r="J129" i="31"/>
  <c r="F129" i="31"/>
  <c r="J128" i="31"/>
  <c r="K128" i="31" s="1"/>
  <c r="L128" i="31" s="1"/>
  <c r="F128" i="31"/>
  <c r="J127" i="31"/>
  <c r="K127" i="31" s="1"/>
  <c r="L127" i="31" s="1"/>
  <c r="F127" i="31"/>
  <c r="K126" i="31"/>
  <c r="L126" i="31" s="1"/>
  <c r="J126" i="31"/>
  <c r="F126" i="31"/>
  <c r="J125" i="31"/>
  <c r="K125" i="31" s="1"/>
  <c r="L125" i="31" s="1"/>
  <c r="F125" i="31"/>
  <c r="J124" i="31"/>
  <c r="K124" i="31" s="1"/>
  <c r="L124" i="31" s="1"/>
  <c r="F124" i="31"/>
  <c r="J123" i="31"/>
  <c r="K123" i="31" s="1"/>
  <c r="L123" i="31" s="1"/>
  <c r="F123" i="31"/>
  <c r="J122" i="31"/>
  <c r="K122" i="31" s="1"/>
  <c r="L122" i="31" s="1"/>
  <c r="F122" i="31"/>
  <c r="K121" i="31"/>
  <c r="L121" i="31" s="1"/>
  <c r="J121" i="31"/>
  <c r="F121" i="31"/>
  <c r="J120" i="31"/>
  <c r="K120" i="31" s="1"/>
  <c r="L120" i="31" s="1"/>
  <c r="F120" i="31"/>
  <c r="J119" i="31"/>
  <c r="K119" i="31" s="1"/>
  <c r="L119" i="31" s="1"/>
  <c r="F119" i="31"/>
  <c r="K118" i="31"/>
  <c r="L118" i="31" s="1"/>
  <c r="J118" i="31"/>
  <c r="F118" i="31"/>
  <c r="J117" i="31"/>
  <c r="K117" i="31" s="1"/>
  <c r="L117" i="31" s="1"/>
  <c r="F117" i="31"/>
  <c r="J116" i="31"/>
  <c r="K116" i="31" s="1"/>
  <c r="L116" i="31" s="1"/>
  <c r="F116" i="31"/>
  <c r="J115" i="31"/>
  <c r="K115" i="31" s="1"/>
  <c r="L115" i="31" s="1"/>
  <c r="F115" i="31"/>
  <c r="J114" i="31"/>
  <c r="K114" i="31" s="1"/>
  <c r="L114" i="31" s="1"/>
  <c r="F114" i="31"/>
  <c r="K113" i="31"/>
  <c r="L113" i="31" s="1"/>
  <c r="J113" i="31"/>
  <c r="H113" i="31"/>
  <c r="F113" i="31"/>
  <c r="J112" i="31"/>
  <c r="K112" i="31" s="1"/>
  <c r="L112" i="31" s="1"/>
  <c r="F112" i="31"/>
  <c r="H108" i="31"/>
  <c r="H110" i="31" s="1"/>
  <c r="H114" i="31" s="1"/>
  <c r="G108" i="31"/>
  <c r="Y110" i="31" s="1"/>
  <c r="F99" i="31"/>
  <c r="F98" i="31"/>
  <c r="K97" i="31"/>
  <c r="L97" i="31" s="1"/>
  <c r="L96" i="31"/>
  <c r="J96" i="31"/>
  <c r="K96" i="31" s="1"/>
  <c r="F96" i="31"/>
  <c r="K95" i="31"/>
  <c r="L95" i="31" s="1"/>
  <c r="J95" i="31"/>
  <c r="F95" i="31"/>
  <c r="J94" i="31"/>
  <c r="K94" i="31" s="1"/>
  <c r="L94" i="31" s="1"/>
  <c r="F94" i="31"/>
  <c r="J93" i="31"/>
  <c r="K93" i="31" s="1"/>
  <c r="L93" i="31" s="1"/>
  <c r="F93" i="31"/>
  <c r="K92" i="31"/>
  <c r="L92" i="31" s="1"/>
  <c r="J92" i="31"/>
  <c r="F92" i="31"/>
  <c r="K91" i="31"/>
  <c r="L91" i="31" s="1"/>
  <c r="J91" i="31"/>
  <c r="F91" i="31"/>
  <c r="J90" i="31"/>
  <c r="K90" i="31" s="1"/>
  <c r="L90" i="31" s="1"/>
  <c r="F90" i="31"/>
  <c r="J89" i="31"/>
  <c r="K89" i="31" s="1"/>
  <c r="L89" i="31" s="1"/>
  <c r="F89" i="31"/>
  <c r="J88" i="31"/>
  <c r="K88" i="31" s="1"/>
  <c r="L88" i="31" s="1"/>
  <c r="F88" i="31"/>
  <c r="K87" i="31"/>
  <c r="L87" i="31" s="1"/>
  <c r="J87" i="31"/>
  <c r="F87" i="31"/>
  <c r="L86" i="31"/>
  <c r="K86" i="31"/>
  <c r="J86" i="31"/>
  <c r="F86" i="31"/>
  <c r="J85" i="31"/>
  <c r="K85" i="31" s="1"/>
  <c r="L85" i="31" s="1"/>
  <c r="F85" i="31"/>
  <c r="J84" i="31"/>
  <c r="K84" i="31" s="1"/>
  <c r="L84" i="31" s="1"/>
  <c r="F84" i="31"/>
  <c r="J83" i="31"/>
  <c r="K83" i="31" s="1"/>
  <c r="L83" i="31" s="1"/>
  <c r="F83" i="31"/>
  <c r="J82" i="31"/>
  <c r="K82" i="31" s="1"/>
  <c r="L82" i="31" s="1"/>
  <c r="F82" i="31"/>
  <c r="J81" i="31"/>
  <c r="K81" i="31" s="1"/>
  <c r="L81" i="31" s="1"/>
  <c r="F81" i="31"/>
  <c r="J80" i="31"/>
  <c r="K80" i="31" s="1"/>
  <c r="L80" i="31" s="1"/>
  <c r="F80" i="31"/>
  <c r="K79" i="31"/>
  <c r="L79" i="31" s="1"/>
  <c r="J79" i="31"/>
  <c r="F79" i="31"/>
  <c r="H75" i="31"/>
  <c r="G75" i="31"/>
  <c r="U77" i="31" s="1"/>
  <c r="U85" i="31" s="1"/>
  <c r="F66" i="31"/>
  <c r="F65" i="31"/>
  <c r="L64" i="31"/>
  <c r="K64" i="31"/>
  <c r="K63" i="31"/>
  <c r="L63" i="31" s="1"/>
  <c r="J63" i="31"/>
  <c r="F63" i="31"/>
  <c r="J62" i="31"/>
  <c r="K62" i="31" s="1"/>
  <c r="L62" i="31" s="1"/>
  <c r="F62" i="31"/>
  <c r="K61" i="31"/>
  <c r="L61" i="31" s="1"/>
  <c r="J61" i="31"/>
  <c r="F61" i="31"/>
  <c r="K60" i="31"/>
  <c r="L60" i="31" s="1"/>
  <c r="J60" i="31"/>
  <c r="F60" i="31"/>
  <c r="K59" i="31"/>
  <c r="L59" i="31" s="1"/>
  <c r="J59" i="31"/>
  <c r="F59" i="31"/>
  <c r="J58" i="31"/>
  <c r="K58" i="31" s="1"/>
  <c r="L58" i="31" s="1"/>
  <c r="F58" i="31"/>
  <c r="K57" i="31"/>
  <c r="L57" i="31" s="1"/>
  <c r="J57" i="31"/>
  <c r="F57" i="31"/>
  <c r="L56" i="31"/>
  <c r="K56" i="31"/>
  <c r="J56" i="31"/>
  <c r="F56" i="31"/>
  <c r="J55" i="31"/>
  <c r="K55" i="31" s="1"/>
  <c r="L55" i="31" s="1"/>
  <c r="F55" i="31"/>
  <c r="J54" i="31"/>
  <c r="K54" i="31" s="1"/>
  <c r="L54" i="31" s="1"/>
  <c r="F54" i="31"/>
  <c r="K53" i="31"/>
  <c r="L53" i="31" s="1"/>
  <c r="J53" i="31"/>
  <c r="F53" i="31"/>
  <c r="J52" i="31"/>
  <c r="K52" i="31" s="1"/>
  <c r="L52" i="31" s="1"/>
  <c r="F52" i="31"/>
  <c r="K51" i="31"/>
  <c r="L51" i="31" s="1"/>
  <c r="J51" i="31"/>
  <c r="F51" i="31"/>
  <c r="L50" i="31"/>
  <c r="J50" i="31"/>
  <c r="K50" i="31" s="1"/>
  <c r="F50" i="31"/>
  <c r="K49" i="31"/>
  <c r="L49" i="31" s="1"/>
  <c r="J49" i="31"/>
  <c r="F49" i="31"/>
  <c r="L48" i="31"/>
  <c r="K48" i="31"/>
  <c r="J48" i="31"/>
  <c r="F48" i="31"/>
  <c r="J47" i="31"/>
  <c r="K47" i="31" s="1"/>
  <c r="L47" i="31" s="1"/>
  <c r="F47" i="31"/>
  <c r="J46" i="31"/>
  <c r="K46" i="31" s="1"/>
  <c r="L46" i="31" s="1"/>
  <c r="F46" i="31"/>
  <c r="Y44" i="31"/>
  <c r="W44" i="31"/>
  <c r="W55" i="31" s="1"/>
  <c r="U44" i="31"/>
  <c r="H42" i="31"/>
  <c r="H44" i="31" s="1"/>
  <c r="H54" i="31" s="1"/>
  <c r="G42" i="31"/>
  <c r="Q44" i="31" s="1"/>
  <c r="F33" i="31"/>
  <c r="F32" i="31"/>
  <c r="L31" i="31"/>
  <c r="K31" i="31"/>
  <c r="L30" i="31"/>
  <c r="K30" i="31"/>
  <c r="J30" i="31"/>
  <c r="F30" i="31"/>
  <c r="J29" i="31"/>
  <c r="K29" i="31" s="1"/>
  <c r="L29" i="31" s="1"/>
  <c r="F29" i="31"/>
  <c r="K28" i="31"/>
  <c r="L28" i="31" s="1"/>
  <c r="J28" i="31"/>
  <c r="F28" i="31"/>
  <c r="K27" i="31"/>
  <c r="L27" i="31" s="1"/>
  <c r="J27" i="31"/>
  <c r="F27" i="31"/>
  <c r="L26" i="31"/>
  <c r="J26" i="31"/>
  <c r="K26" i="31" s="1"/>
  <c r="F26" i="31"/>
  <c r="K25" i="31"/>
  <c r="L25" i="31" s="1"/>
  <c r="J25" i="31"/>
  <c r="F25" i="31"/>
  <c r="J24" i="31"/>
  <c r="K24" i="31" s="1"/>
  <c r="L24" i="31" s="1"/>
  <c r="F24" i="31"/>
  <c r="J23" i="31"/>
  <c r="K23" i="31" s="1"/>
  <c r="L23" i="31" s="1"/>
  <c r="F23" i="31"/>
  <c r="K22" i="31"/>
  <c r="L22" i="31" s="1"/>
  <c r="J22" i="31"/>
  <c r="F22" i="31"/>
  <c r="L21" i="31"/>
  <c r="K21" i="31"/>
  <c r="J21" i="31"/>
  <c r="F21" i="31"/>
  <c r="J20" i="31"/>
  <c r="K20" i="31" s="1"/>
  <c r="L20" i="31" s="1"/>
  <c r="F20" i="31"/>
  <c r="K19" i="31"/>
  <c r="L19" i="31" s="1"/>
  <c r="J19" i="31"/>
  <c r="F19" i="31"/>
  <c r="J18" i="31"/>
  <c r="K18" i="31" s="1"/>
  <c r="L18" i="31" s="1"/>
  <c r="F18" i="31"/>
  <c r="K17" i="31"/>
  <c r="L17" i="31" s="1"/>
  <c r="J17" i="31"/>
  <c r="F17" i="31"/>
  <c r="J16" i="31"/>
  <c r="K16" i="31" s="1"/>
  <c r="L16" i="31" s="1"/>
  <c r="F16" i="31"/>
  <c r="J15" i="31"/>
  <c r="K15" i="31" s="1"/>
  <c r="L15" i="31" s="1"/>
  <c r="F15" i="31"/>
  <c r="K14" i="31"/>
  <c r="L14" i="31" s="1"/>
  <c r="J14" i="31"/>
  <c r="F14" i="31"/>
  <c r="L13" i="31"/>
  <c r="K13" i="31"/>
  <c r="J13" i="31"/>
  <c r="F13" i="31"/>
  <c r="X11" i="31"/>
  <c r="S11" i="31"/>
  <c r="S28" i="31" s="1"/>
  <c r="P11" i="31"/>
  <c r="G11" i="31"/>
  <c r="G17" i="31" s="1"/>
  <c r="H9" i="31"/>
  <c r="G9" i="31"/>
  <c r="W11" i="31" s="1"/>
  <c r="F132" i="25"/>
  <c r="F131" i="25"/>
  <c r="L130" i="25"/>
  <c r="K130" i="25"/>
  <c r="J129" i="25"/>
  <c r="K129" i="25" s="1"/>
  <c r="L129" i="25" s="1"/>
  <c r="X129" i="25" s="1"/>
  <c r="F129" i="25"/>
  <c r="J128" i="25"/>
  <c r="K128" i="25" s="1"/>
  <c r="L128" i="25" s="1"/>
  <c r="F128" i="25"/>
  <c r="J127" i="25"/>
  <c r="K127" i="25" s="1"/>
  <c r="L127" i="25" s="1"/>
  <c r="F127" i="25"/>
  <c r="J126" i="25"/>
  <c r="K126" i="25" s="1"/>
  <c r="L126" i="25" s="1"/>
  <c r="F126" i="25"/>
  <c r="J125" i="25"/>
  <c r="K125" i="25" s="1"/>
  <c r="L125" i="25" s="1"/>
  <c r="F125" i="25"/>
  <c r="J124" i="25"/>
  <c r="K124" i="25" s="1"/>
  <c r="L124" i="25" s="1"/>
  <c r="F124" i="25"/>
  <c r="J123" i="25"/>
  <c r="K123" i="25" s="1"/>
  <c r="L123" i="25" s="1"/>
  <c r="F123" i="25"/>
  <c r="J122" i="25"/>
  <c r="K122" i="25" s="1"/>
  <c r="L122" i="25" s="1"/>
  <c r="W122" i="25" s="1"/>
  <c r="F122" i="25"/>
  <c r="J121" i="25"/>
  <c r="K121" i="25" s="1"/>
  <c r="L121" i="25" s="1"/>
  <c r="F121" i="25"/>
  <c r="J120" i="25"/>
  <c r="K120" i="25" s="1"/>
  <c r="L120" i="25" s="1"/>
  <c r="F120" i="25"/>
  <c r="J119" i="25"/>
  <c r="K119" i="25" s="1"/>
  <c r="L119" i="25" s="1"/>
  <c r="F119" i="25"/>
  <c r="J118" i="25"/>
  <c r="K118" i="25" s="1"/>
  <c r="L118" i="25" s="1"/>
  <c r="F118" i="25"/>
  <c r="L117" i="25"/>
  <c r="K117" i="25"/>
  <c r="J117" i="25"/>
  <c r="F117" i="25"/>
  <c r="L116" i="25"/>
  <c r="K116" i="25"/>
  <c r="J116" i="25"/>
  <c r="F116" i="25"/>
  <c r="L115" i="25"/>
  <c r="V115" i="25" s="1"/>
  <c r="K115" i="25"/>
  <c r="J115" i="25"/>
  <c r="F115" i="25"/>
  <c r="J114" i="25"/>
  <c r="K114" i="25" s="1"/>
  <c r="L114" i="25" s="1"/>
  <c r="W114" i="25" s="1"/>
  <c r="F114" i="25"/>
  <c r="K113" i="25"/>
  <c r="L113" i="25" s="1"/>
  <c r="W113" i="25" s="1"/>
  <c r="J113" i="25"/>
  <c r="F113" i="25"/>
  <c r="J112" i="25"/>
  <c r="K112" i="25" s="1"/>
  <c r="L112" i="25" s="1"/>
  <c r="F112" i="25"/>
  <c r="H112" i="25" s="1"/>
  <c r="X110" i="25"/>
  <c r="W110" i="25"/>
  <c r="P110" i="25"/>
  <c r="O110" i="25"/>
  <c r="H108" i="25"/>
  <c r="H110" i="25" s="1"/>
  <c r="H113" i="25" s="1"/>
  <c r="G108" i="25"/>
  <c r="V110" i="25" s="1"/>
  <c r="F99" i="25"/>
  <c r="F98" i="25"/>
  <c r="K97" i="25"/>
  <c r="L97" i="25" s="1"/>
  <c r="J96" i="25"/>
  <c r="K96" i="25" s="1"/>
  <c r="L96" i="25" s="1"/>
  <c r="F96" i="25"/>
  <c r="H96" i="25" s="1"/>
  <c r="J95" i="25"/>
  <c r="K95" i="25" s="1"/>
  <c r="L95" i="25" s="1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J90" i="25"/>
  <c r="K90" i="25" s="1"/>
  <c r="L90" i="25" s="1"/>
  <c r="F90" i="25"/>
  <c r="J89" i="25"/>
  <c r="K89" i="25" s="1"/>
  <c r="L89" i="25" s="1"/>
  <c r="F89" i="25"/>
  <c r="H89" i="25" s="1"/>
  <c r="J88" i="25"/>
  <c r="K88" i="25" s="1"/>
  <c r="L88" i="25" s="1"/>
  <c r="F88" i="25"/>
  <c r="H88" i="25" s="1"/>
  <c r="J87" i="25"/>
  <c r="K87" i="25" s="1"/>
  <c r="L87" i="25" s="1"/>
  <c r="F87" i="25"/>
  <c r="J86" i="25"/>
  <c r="K86" i="25" s="1"/>
  <c r="L86" i="25" s="1"/>
  <c r="F86" i="25"/>
  <c r="K85" i="25"/>
  <c r="L85" i="25" s="1"/>
  <c r="J85" i="25"/>
  <c r="F85" i="25"/>
  <c r="J84" i="25"/>
  <c r="K84" i="25" s="1"/>
  <c r="L84" i="25" s="1"/>
  <c r="F84" i="25"/>
  <c r="J83" i="25"/>
  <c r="K83" i="25" s="1"/>
  <c r="L83" i="25" s="1"/>
  <c r="F83" i="25"/>
  <c r="J82" i="25"/>
  <c r="K82" i="25" s="1"/>
  <c r="L82" i="25" s="1"/>
  <c r="F82" i="25"/>
  <c r="J81" i="25"/>
  <c r="K81" i="25" s="1"/>
  <c r="L81" i="25" s="1"/>
  <c r="F81" i="25"/>
  <c r="H81" i="25" s="1"/>
  <c r="K80" i="25"/>
  <c r="L80" i="25" s="1"/>
  <c r="X80" i="25" s="1"/>
  <c r="J80" i="25"/>
  <c r="F80" i="25"/>
  <c r="H80" i="25" s="1"/>
  <c r="J79" i="25"/>
  <c r="K79" i="25" s="1"/>
  <c r="L79" i="25" s="1"/>
  <c r="F79" i="25"/>
  <c r="X77" i="25"/>
  <c r="P77" i="25"/>
  <c r="H77" i="25"/>
  <c r="H95" i="25" s="1"/>
  <c r="H75" i="25"/>
  <c r="G75" i="25"/>
  <c r="W77" i="25" s="1"/>
  <c r="F66" i="25"/>
  <c r="F65" i="25"/>
  <c r="K64" i="25"/>
  <c r="L64" i="25" s="1"/>
  <c r="J63" i="25"/>
  <c r="K63" i="25" s="1"/>
  <c r="L63" i="25" s="1"/>
  <c r="F63" i="25"/>
  <c r="J62" i="25"/>
  <c r="K62" i="25" s="1"/>
  <c r="L62" i="25" s="1"/>
  <c r="F62" i="25"/>
  <c r="J61" i="25"/>
  <c r="K61" i="25" s="1"/>
  <c r="L61" i="25" s="1"/>
  <c r="F61" i="25"/>
  <c r="J60" i="25"/>
  <c r="K60" i="25" s="1"/>
  <c r="L60" i="25" s="1"/>
  <c r="F60" i="25"/>
  <c r="J59" i="25"/>
  <c r="K59" i="25" s="1"/>
  <c r="L59" i="25" s="1"/>
  <c r="F59" i="25"/>
  <c r="J58" i="25"/>
  <c r="K58" i="25" s="1"/>
  <c r="L58" i="25" s="1"/>
  <c r="F58" i="25"/>
  <c r="J57" i="25"/>
  <c r="K57" i="25" s="1"/>
  <c r="L57" i="25" s="1"/>
  <c r="F57" i="25"/>
  <c r="J56" i="25"/>
  <c r="K56" i="25" s="1"/>
  <c r="L56" i="25" s="1"/>
  <c r="F56" i="25"/>
  <c r="J55" i="25"/>
  <c r="K55" i="25" s="1"/>
  <c r="L55" i="25" s="1"/>
  <c r="F55" i="25"/>
  <c r="J54" i="25"/>
  <c r="K54" i="25" s="1"/>
  <c r="L54" i="25" s="1"/>
  <c r="F54" i="25"/>
  <c r="J53" i="25"/>
  <c r="K53" i="25" s="1"/>
  <c r="L53" i="25" s="1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AB44" i="25"/>
  <c r="X44" i="25"/>
  <c r="T44" i="25"/>
  <c r="P44" i="25"/>
  <c r="H44" i="25"/>
  <c r="H62" i="25" s="1"/>
  <c r="H42" i="25"/>
  <c r="G42" i="25"/>
  <c r="W44" i="25" s="1"/>
  <c r="J30" i="25"/>
  <c r="K30" i="25" s="1"/>
  <c r="L30" i="25" s="1"/>
  <c r="O30" i="25" s="1"/>
  <c r="F30" i="25"/>
  <c r="H30" i="25" s="1"/>
  <c r="J27" i="25"/>
  <c r="K27" i="25" s="1"/>
  <c r="L27" i="25" s="1"/>
  <c r="R27" i="25" s="1"/>
  <c r="F27" i="25"/>
  <c r="H27" i="25" s="1"/>
  <c r="J22" i="25"/>
  <c r="K22" i="25" s="1"/>
  <c r="L22" i="25" s="1"/>
  <c r="M22" i="25" s="1"/>
  <c r="F22" i="25"/>
  <c r="H22" i="25" s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T11" i="33" l="1"/>
  <c r="T30" i="33"/>
  <c r="P77" i="33"/>
  <c r="Z11" i="33"/>
  <c r="U11" i="33"/>
  <c r="U22" i="33"/>
  <c r="Q77" i="33"/>
  <c r="Q96" i="33" s="1"/>
  <c r="G11" i="33"/>
  <c r="G18" i="33" s="1"/>
  <c r="V11" i="33"/>
  <c r="O18" i="33"/>
  <c r="R77" i="33"/>
  <c r="W11" i="33"/>
  <c r="W13" i="33" s="1"/>
  <c r="O31" i="33"/>
  <c r="M124" i="33"/>
  <c r="M11" i="33"/>
  <c r="M18" i="33" s="1"/>
  <c r="AA11" i="33"/>
  <c r="AA31" i="33" s="1"/>
  <c r="M116" i="33"/>
  <c r="W17" i="33"/>
  <c r="T17" i="33"/>
  <c r="W19" i="33"/>
  <c r="N19" i="33"/>
  <c r="N21" i="33"/>
  <c r="AB21" i="33"/>
  <c r="Y30" i="33"/>
  <c r="Y22" i="33"/>
  <c r="Y28" i="33"/>
  <c r="Y27" i="33"/>
  <c r="Y19" i="33"/>
  <c r="Y16" i="33"/>
  <c r="Y15" i="33"/>
  <c r="Y31" i="33"/>
  <c r="Y14" i="33"/>
  <c r="Y26" i="33"/>
  <c r="Y17" i="33"/>
  <c r="Y13" i="33"/>
  <c r="Y21" i="33"/>
  <c r="Y29" i="33"/>
  <c r="Y20" i="33"/>
  <c r="Y18" i="33"/>
  <c r="Y25" i="33"/>
  <c r="Y24" i="33"/>
  <c r="Y23" i="33"/>
  <c r="AB15" i="33"/>
  <c r="T15" i="33"/>
  <c r="Z30" i="33"/>
  <c r="Z29" i="33"/>
  <c r="Z21" i="33"/>
  <c r="Z27" i="33"/>
  <c r="Z31" i="33"/>
  <c r="Z26" i="33"/>
  <c r="Z18" i="33"/>
  <c r="Z14" i="33"/>
  <c r="Z16" i="33"/>
  <c r="Z15" i="33"/>
  <c r="Z17" i="33"/>
  <c r="Z13" i="33"/>
  <c r="Z28" i="33"/>
  <c r="Z20" i="33"/>
  <c r="Z25" i="33"/>
  <c r="Z24" i="33"/>
  <c r="Z23" i="33"/>
  <c r="Z22" i="33"/>
  <c r="Z19" i="33"/>
  <c r="AA29" i="33"/>
  <c r="AA28" i="33"/>
  <c r="AA20" i="33"/>
  <c r="AA25" i="33"/>
  <c r="AA17" i="33"/>
  <c r="AA44" i="33"/>
  <c r="S44" i="33"/>
  <c r="G44" i="33"/>
  <c r="Z44" i="33"/>
  <c r="R44" i="33"/>
  <c r="X44" i="33"/>
  <c r="P44" i="33"/>
  <c r="W44" i="33"/>
  <c r="O44" i="33"/>
  <c r="V44" i="33"/>
  <c r="Q93" i="33"/>
  <c r="Q97" i="33"/>
  <c r="Q92" i="33"/>
  <c r="Q95" i="33"/>
  <c r="Q83" i="33"/>
  <c r="Q82" i="33"/>
  <c r="Q94" i="33"/>
  <c r="Q85" i="33"/>
  <c r="Q80" i="33"/>
  <c r="Q79" i="33"/>
  <c r="Q98" i="33" s="1"/>
  <c r="Q89" i="33"/>
  <c r="Q88" i="33"/>
  <c r="Q87" i="33"/>
  <c r="Q86" i="33"/>
  <c r="Q81" i="33"/>
  <c r="Q84" i="33"/>
  <c r="Q91" i="33"/>
  <c r="H23" i="33"/>
  <c r="H29" i="33"/>
  <c r="H28" i="33"/>
  <c r="H20" i="33"/>
  <c r="T27" i="33"/>
  <c r="T25" i="33"/>
  <c r="T24" i="33"/>
  <c r="T16" i="33"/>
  <c r="AB27" i="33"/>
  <c r="AB19" i="33"/>
  <c r="AB25" i="33"/>
  <c r="AB24" i="33"/>
  <c r="AB16" i="33"/>
  <c r="M13" i="33"/>
  <c r="U13" i="33"/>
  <c r="T14" i="33"/>
  <c r="AB14" i="33"/>
  <c r="S15" i="33"/>
  <c r="AA15" i="33"/>
  <c r="AA16" i="33"/>
  <c r="U17" i="33"/>
  <c r="V18" i="33"/>
  <c r="U20" i="33"/>
  <c r="AA21" i="33"/>
  <c r="W23" i="33"/>
  <c r="T26" i="33"/>
  <c r="G27" i="33"/>
  <c r="S27" i="33"/>
  <c r="T28" i="33"/>
  <c r="T29" i="33"/>
  <c r="H30" i="33"/>
  <c r="G32" i="33"/>
  <c r="Y44" i="33"/>
  <c r="M31" i="33"/>
  <c r="M26" i="33"/>
  <c r="M24" i="33"/>
  <c r="M23" i="33"/>
  <c r="U31" i="33"/>
  <c r="U26" i="33"/>
  <c r="U24" i="33"/>
  <c r="U23" i="33"/>
  <c r="N13" i="33"/>
  <c r="V13" i="33"/>
  <c r="M14" i="33"/>
  <c r="U14" i="33"/>
  <c r="S16" i="33"/>
  <c r="M17" i="33"/>
  <c r="V17" i="33"/>
  <c r="N18" i="33"/>
  <c r="W18" i="33"/>
  <c r="G19" i="33"/>
  <c r="I19" i="33" s="1"/>
  <c r="V20" i="33"/>
  <c r="H27" i="33"/>
  <c r="U27" i="33"/>
  <c r="G28" i="33"/>
  <c r="U28" i="33"/>
  <c r="U29" i="33"/>
  <c r="H32" i="33"/>
  <c r="H66" i="33"/>
  <c r="H65" i="33"/>
  <c r="H60" i="33"/>
  <c r="H53" i="33"/>
  <c r="H52" i="33"/>
  <c r="H63" i="33"/>
  <c r="H62" i="33"/>
  <c r="H58" i="33"/>
  <c r="H59" i="33"/>
  <c r="H57" i="33"/>
  <c r="H49" i="33"/>
  <c r="H61" i="33"/>
  <c r="H48" i="33"/>
  <c r="H54" i="33"/>
  <c r="H51" i="33"/>
  <c r="H50" i="33"/>
  <c r="H47" i="33"/>
  <c r="H55" i="33"/>
  <c r="H46" i="33"/>
  <c r="AB44" i="33"/>
  <c r="V31" i="33"/>
  <c r="V25" i="33"/>
  <c r="V23" i="33"/>
  <c r="V30" i="33"/>
  <c r="V22" i="33"/>
  <c r="G13" i="33"/>
  <c r="O13" i="33"/>
  <c r="N14" i="33"/>
  <c r="V14" i="33"/>
  <c r="M15" i="33"/>
  <c r="U15" i="33"/>
  <c r="U16" i="33"/>
  <c r="N17" i="33"/>
  <c r="AA19" i="33"/>
  <c r="M20" i="33"/>
  <c r="S21" i="33"/>
  <c r="M22" i="33"/>
  <c r="AA22" i="33"/>
  <c r="M25" i="33"/>
  <c r="V27" i="33"/>
  <c r="V28" i="33"/>
  <c r="V29" i="33"/>
  <c r="AA30" i="33"/>
  <c r="M44" i="33"/>
  <c r="G33" i="33"/>
  <c r="G24" i="33"/>
  <c r="G30" i="33"/>
  <c r="G29" i="33"/>
  <c r="G21" i="33"/>
  <c r="I21" i="33" s="1"/>
  <c r="N31" i="33"/>
  <c r="N25" i="33"/>
  <c r="N23" i="33"/>
  <c r="N30" i="33"/>
  <c r="N22" i="33"/>
  <c r="O24" i="33"/>
  <c r="O30" i="33"/>
  <c r="O22" i="33"/>
  <c r="O29" i="33"/>
  <c r="O21" i="33"/>
  <c r="W24" i="33"/>
  <c r="W30" i="33"/>
  <c r="W22" i="33"/>
  <c r="W29" i="33"/>
  <c r="W21" i="33"/>
  <c r="H13" i="33"/>
  <c r="I13" i="33" s="1"/>
  <c r="G14" i="33"/>
  <c r="O14" i="33"/>
  <c r="W14" i="33"/>
  <c r="N15" i="33"/>
  <c r="V15" i="33"/>
  <c r="M16" i="33"/>
  <c r="V16" i="33"/>
  <c r="O17" i="33"/>
  <c r="H18" i="33"/>
  <c r="I18" i="33" s="1"/>
  <c r="N20" i="33"/>
  <c r="T21" i="33"/>
  <c r="AB22" i="33"/>
  <c r="O23" i="33"/>
  <c r="AA23" i="33"/>
  <c r="AA24" i="33"/>
  <c r="O25" i="33"/>
  <c r="W27" i="33"/>
  <c r="W28" i="33"/>
  <c r="AB30" i="33"/>
  <c r="W31" i="33"/>
  <c r="N44" i="33"/>
  <c r="S29" i="33"/>
  <c r="S28" i="33"/>
  <c r="S20" i="33"/>
  <c r="S31" i="33"/>
  <c r="S26" i="33"/>
  <c r="S25" i="33"/>
  <c r="S17" i="33"/>
  <c r="AA14" i="33"/>
  <c r="P11" i="33"/>
  <c r="X11" i="33"/>
  <c r="H14" i="33"/>
  <c r="I14" i="33" s="1"/>
  <c r="G15" i="33"/>
  <c r="O15" i="33"/>
  <c r="W15" i="33"/>
  <c r="N16" i="33"/>
  <c r="W16" i="33"/>
  <c r="G17" i="33"/>
  <c r="AA18" i="33"/>
  <c r="T19" i="33"/>
  <c r="O20" i="33"/>
  <c r="U21" i="33"/>
  <c r="AB23" i="33"/>
  <c r="N26" i="33"/>
  <c r="M27" i="33"/>
  <c r="M28" i="33"/>
  <c r="AB29" i="33"/>
  <c r="M30" i="33"/>
  <c r="H33" i="33"/>
  <c r="Q44" i="33"/>
  <c r="Q11" i="33"/>
  <c r="H15" i="33"/>
  <c r="I15" i="33" s="1"/>
  <c r="G16" i="33"/>
  <c r="O16" i="33"/>
  <c r="H17" i="33"/>
  <c r="S18" i="33"/>
  <c r="AB18" i="33"/>
  <c r="U19" i="33"/>
  <c r="AB20" i="33"/>
  <c r="V21" i="33"/>
  <c r="G22" i="33"/>
  <c r="S22" i="33"/>
  <c r="O26" i="33"/>
  <c r="AB26" i="33"/>
  <c r="N27" i="33"/>
  <c r="AA27" i="33"/>
  <c r="N28" i="33"/>
  <c r="AB28" i="33"/>
  <c r="M29" i="33"/>
  <c r="T44" i="33"/>
  <c r="S14" i="33"/>
  <c r="R11" i="33"/>
  <c r="S13" i="33"/>
  <c r="AA13" i="33"/>
  <c r="H16" i="33"/>
  <c r="I16" i="33" s="1"/>
  <c r="AB17" i="33"/>
  <c r="T18" i="33"/>
  <c r="M19" i="33"/>
  <c r="V19" i="33"/>
  <c r="G20" i="33"/>
  <c r="M21" i="33"/>
  <c r="H22" i="33"/>
  <c r="I22" i="33" s="1"/>
  <c r="T22" i="33"/>
  <c r="G23" i="33"/>
  <c r="S23" i="33"/>
  <c r="H24" i="33"/>
  <c r="I24" i="33" s="1"/>
  <c r="S24" i="33"/>
  <c r="G25" i="33"/>
  <c r="I25" i="33" s="1"/>
  <c r="G26" i="33"/>
  <c r="I26" i="33" s="1"/>
  <c r="O27" i="33"/>
  <c r="O28" i="33"/>
  <c r="N29" i="33"/>
  <c r="S30" i="33"/>
  <c r="AB31" i="33"/>
  <c r="U44" i="33"/>
  <c r="R97" i="33"/>
  <c r="R92" i="33"/>
  <c r="R91" i="33"/>
  <c r="R96" i="33"/>
  <c r="R95" i="33"/>
  <c r="R94" i="33"/>
  <c r="R82" i="33"/>
  <c r="R90" i="33"/>
  <c r="R89" i="33"/>
  <c r="R81" i="33"/>
  <c r="R93" i="33"/>
  <c r="R84" i="33"/>
  <c r="R79" i="33"/>
  <c r="R98" i="33" s="1"/>
  <c r="R88" i="33"/>
  <c r="R87" i="33"/>
  <c r="R86" i="33"/>
  <c r="R85" i="33"/>
  <c r="R83" i="33"/>
  <c r="P128" i="33"/>
  <c r="P120" i="33"/>
  <c r="P112" i="33"/>
  <c r="P127" i="33"/>
  <c r="P119" i="33"/>
  <c r="P130" i="33"/>
  <c r="P125" i="33"/>
  <c r="P117" i="33"/>
  <c r="P124" i="33"/>
  <c r="P116" i="33"/>
  <c r="P123" i="33"/>
  <c r="P115" i="33"/>
  <c r="P122" i="33"/>
  <c r="P114" i="33"/>
  <c r="P113" i="33"/>
  <c r="P121" i="33"/>
  <c r="P118" i="33"/>
  <c r="P129" i="33"/>
  <c r="P126" i="33"/>
  <c r="U96" i="33"/>
  <c r="U94" i="33"/>
  <c r="U93" i="33"/>
  <c r="U97" i="33"/>
  <c r="U91" i="33"/>
  <c r="U87" i="33"/>
  <c r="U79" i="33"/>
  <c r="U86" i="33"/>
  <c r="U89" i="33"/>
  <c r="U81" i="33"/>
  <c r="U90" i="33"/>
  <c r="U88" i="33"/>
  <c r="U85" i="33"/>
  <c r="U92" i="33"/>
  <c r="U84" i="33"/>
  <c r="U83" i="33"/>
  <c r="U82" i="33"/>
  <c r="R80" i="33"/>
  <c r="U80" i="33"/>
  <c r="P88" i="33"/>
  <c r="X128" i="33"/>
  <c r="X120" i="33"/>
  <c r="X112" i="33"/>
  <c r="X127" i="33"/>
  <c r="X119" i="33"/>
  <c r="X130" i="33"/>
  <c r="X125" i="33"/>
  <c r="X117" i="33"/>
  <c r="X124" i="33"/>
  <c r="X116" i="33"/>
  <c r="X123" i="33"/>
  <c r="X115" i="33"/>
  <c r="X122" i="33"/>
  <c r="X114" i="33"/>
  <c r="X129" i="33"/>
  <c r="X126" i="33"/>
  <c r="X113" i="33"/>
  <c r="X118" i="33"/>
  <c r="AB77" i="33"/>
  <c r="T77" i="33"/>
  <c r="AA77" i="33"/>
  <c r="S77" i="33"/>
  <c r="G77" i="33"/>
  <c r="V77" i="33"/>
  <c r="N77" i="33"/>
  <c r="W77" i="33"/>
  <c r="H94" i="33"/>
  <c r="H98" i="33"/>
  <c r="H93" i="33"/>
  <c r="H99" i="33"/>
  <c r="H96" i="33"/>
  <c r="H84" i="33"/>
  <c r="H95" i="33"/>
  <c r="H83" i="33"/>
  <c r="H92" i="33"/>
  <c r="H91" i="33"/>
  <c r="H86" i="33"/>
  <c r="X77" i="33"/>
  <c r="H85" i="33"/>
  <c r="H87" i="33"/>
  <c r="P89" i="33"/>
  <c r="P90" i="33"/>
  <c r="M77" i="33"/>
  <c r="Y77" i="33"/>
  <c r="P79" i="33"/>
  <c r="P98" i="33" s="1"/>
  <c r="H88" i="33"/>
  <c r="H89" i="33"/>
  <c r="W129" i="33"/>
  <c r="W121" i="33"/>
  <c r="W113" i="33"/>
  <c r="W128" i="33"/>
  <c r="W120" i="33"/>
  <c r="W112" i="33"/>
  <c r="W126" i="33"/>
  <c r="W118" i="33"/>
  <c r="W130" i="33"/>
  <c r="W125" i="33"/>
  <c r="W117" i="33"/>
  <c r="W124" i="33"/>
  <c r="W116" i="33"/>
  <c r="W123" i="33"/>
  <c r="W115" i="33"/>
  <c r="W119" i="33"/>
  <c r="W127" i="33"/>
  <c r="W114" i="33"/>
  <c r="O77" i="33"/>
  <c r="Z77" i="33"/>
  <c r="P94" i="33"/>
  <c r="P93" i="33"/>
  <c r="P96" i="33"/>
  <c r="P97" i="33"/>
  <c r="P91" i="33"/>
  <c r="P84" i="33"/>
  <c r="P92" i="33"/>
  <c r="P83" i="33"/>
  <c r="P95" i="33"/>
  <c r="P86" i="33"/>
  <c r="H90" i="33"/>
  <c r="X121" i="33"/>
  <c r="U123" i="33"/>
  <c r="U115" i="33"/>
  <c r="U122" i="33"/>
  <c r="U114" i="33"/>
  <c r="U128" i="33"/>
  <c r="U120" i="33"/>
  <c r="U112" i="33"/>
  <c r="U127" i="33"/>
  <c r="U119" i="33"/>
  <c r="U126" i="33"/>
  <c r="U118" i="33"/>
  <c r="U130" i="33"/>
  <c r="U125" i="33"/>
  <c r="U117" i="33"/>
  <c r="M129" i="33"/>
  <c r="M121" i="33"/>
  <c r="H128" i="33"/>
  <c r="H120" i="33"/>
  <c r="H112" i="33"/>
  <c r="H127" i="33"/>
  <c r="H119" i="33"/>
  <c r="H125" i="33"/>
  <c r="H117" i="33"/>
  <c r="H132" i="33"/>
  <c r="H124" i="33"/>
  <c r="H116" i="33"/>
  <c r="H123" i="33"/>
  <c r="H115" i="33"/>
  <c r="H122" i="33"/>
  <c r="H114" i="33"/>
  <c r="U124" i="33"/>
  <c r="U129" i="33"/>
  <c r="M123" i="33"/>
  <c r="M115" i="33"/>
  <c r="M122" i="33"/>
  <c r="M114" i="33"/>
  <c r="M128" i="33"/>
  <c r="M120" i="33"/>
  <c r="M112" i="33"/>
  <c r="M127" i="33"/>
  <c r="M119" i="33"/>
  <c r="M126" i="33"/>
  <c r="M118" i="33"/>
  <c r="M130" i="33"/>
  <c r="M125" i="33"/>
  <c r="M117" i="33"/>
  <c r="U116" i="33"/>
  <c r="U121" i="33"/>
  <c r="Q110" i="33"/>
  <c r="Y110" i="33"/>
  <c r="R110" i="33"/>
  <c r="Z110" i="33"/>
  <c r="G110" i="33"/>
  <c r="S110" i="33"/>
  <c r="AA110" i="33"/>
  <c r="T110" i="33"/>
  <c r="AB110" i="33"/>
  <c r="N110" i="33"/>
  <c r="V110" i="33"/>
  <c r="O110" i="33"/>
  <c r="H114" i="32"/>
  <c r="H121" i="32"/>
  <c r="H113" i="32"/>
  <c r="H122" i="32"/>
  <c r="H79" i="32"/>
  <c r="G47" i="32"/>
  <c r="G63" i="32"/>
  <c r="I63" i="32" s="1"/>
  <c r="H47" i="32"/>
  <c r="N56" i="32"/>
  <c r="H50" i="32"/>
  <c r="N48" i="32"/>
  <c r="G14" i="32"/>
  <c r="G22" i="32"/>
  <c r="G25" i="32"/>
  <c r="G32" i="32"/>
  <c r="G17" i="32"/>
  <c r="X11" i="32"/>
  <c r="P11" i="32"/>
  <c r="G24" i="32"/>
  <c r="G16" i="32"/>
  <c r="G23" i="32"/>
  <c r="G15" i="32"/>
  <c r="G30" i="32"/>
  <c r="G33" i="32"/>
  <c r="G29" i="32"/>
  <c r="G21" i="32"/>
  <c r="G13" i="32"/>
  <c r="G27" i="32"/>
  <c r="G19" i="32"/>
  <c r="G26" i="32"/>
  <c r="G18" i="32"/>
  <c r="W11" i="32"/>
  <c r="H11" i="32"/>
  <c r="Z11" i="32"/>
  <c r="M11" i="32"/>
  <c r="AA11" i="32"/>
  <c r="G28" i="32"/>
  <c r="Z63" i="32"/>
  <c r="Z57" i="32"/>
  <c r="Z49" i="32"/>
  <c r="Z64" i="32"/>
  <c r="Z60" i="32"/>
  <c r="Z58" i="32"/>
  <c r="Z56" i="32"/>
  <c r="Z55" i="32"/>
  <c r="Z62" i="32"/>
  <c r="Z54" i="32"/>
  <c r="Z46" i="32"/>
  <c r="Z53" i="32"/>
  <c r="Z59" i="32"/>
  <c r="Z51" i="32"/>
  <c r="Z47" i="32"/>
  <c r="Z61" i="32"/>
  <c r="Z52" i="32"/>
  <c r="Z48" i="32"/>
  <c r="O11" i="32"/>
  <c r="AB11" i="32"/>
  <c r="U11" i="32"/>
  <c r="R11" i="32"/>
  <c r="Q64" i="32"/>
  <c r="Q60" i="32"/>
  <c r="Q50" i="32"/>
  <c r="Q58" i="32"/>
  <c r="Q57" i="32"/>
  <c r="Q62" i="32"/>
  <c r="Q56" i="32"/>
  <c r="Q55" i="32"/>
  <c r="Q47" i="32"/>
  <c r="Q59" i="32"/>
  <c r="Q54" i="32"/>
  <c r="Q61" i="32"/>
  <c r="Q49" i="32"/>
  <c r="Q52" i="32"/>
  <c r="Q63" i="32"/>
  <c r="Q46" i="32"/>
  <c r="Q48" i="32"/>
  <c r="Q53" i="32"/>
  <c r="Q51" i="32"/>
  <c r="S11" i="32"/>
  <c r="Y11" i="32"/>
  <c r="T11" i="32"/>
  <c r="AB44" i="32"/>
  <c r="T44" i="32"/>
  <c r="R44" i="32"/>
  <c r="AA44" i="32"/>
  <c r="N46" i="32"/>
  <c r="W46" i="32"/>
  <c r="I47" i="32"/>
  <c r="U49" i="32"/>
  <c r="H52" i="32"/>
  <c r="W55" i="32"/>
  <c r="R84" i="32"/>
  <c r="H66" i="32"/>
  <c r="H51" i="32"/>
  <c r="H62" i="32"/>
  <c r="H58" i="32"/>
  <c r="H57" i="32"/>
  <c r="H65" i="32"/>
  <c r="H59" i="32"/>
  <c r="H56" i="32"/>
  <c r="H48" i="32"/>
  <c r="H61" i="32"/>
  <c r="I61" i="32" s="1"/>
  <c r="H55" i="32"/>
  <c r="I55" i="32" s="1"/>
  <c r="S44" i="32"/>
  <c r="U47" i="32"/>
  <c r="G50" i="32"/>
  <c r="W53" i="32"/>
  <c r="N54" i="32"/>
  <c r="G59" i="32"/>
  <c r="G66" i="32"/>
  <c r="G60" i="32"/>
  <c r="G52" i="32"/>
  <c r="G51" i="32"/>
  <c r="G62" i="32"/>
  <c r="G58" i="32"/>
  <c r="G57" i="32"/>
  <c r="G49" i="32"/>
  <c r="G65" i="32"/>
  <c r="G56" i="32"/>
  <c r="G61" i="32"/>
  <c r="U61" i="32"/>
  <c r="U60" i="32"/>
  <c r="U62" i="32"/>
  <c r="U59" i="32"/>
  <c r="U54" i="32"/>
  <c r="U46" i="32"/>
  <c r="U53" i="32"/>
  <c r="U52" i="32"/>
  <c r="U51" i="32"/>
  <c r="U64" i="32"/>
  <c r="U63" i="32"/>
  <c r="U58" i="32"/>
  <c r="U57" i="32"/>
  <c r="G46" i="32"/>
  <c r="G48" i="32"/>
  <c r="I50" i="32"/>
  <c r="G53" i="32"/>
  <c r="AB77" i="32"/>
  <c r="T77" i="32"/>
  <c r="AA77" i="32"/>
  <c r="S77" i="32"/>
  <c r="G77" i="32"/>
  <c r="Q77" i="32"/>
  <c r="Z77" i="32"/>
  <c r="P77" i="32"/>
  <c r="Y77" i="32"/>
  <c r="O77" i="32"/>
  <c r="X77" i="32"/>
  <c r="N77" i="32"/>
  <c r="W77" i="32"/>
  <c r="M77" i="32"/>
  <c r="V77" i="32"/>
  <c r="N11" i="32"/>
  <c r="V11" i="32"/>
  <c r="M44" i="32"/>
  <c r="V44" i="32"/>
  <c r="H46" i="32"/>
  <c r="H53" i="32"/>
  <c r="I53" i="32" s="1"/>
  <c r="N60" i="32"/>
  <c r="N64" i="32"/>
  <c r="N59" i="32"/>
  <c r="N61" i="32"/>
  <c r="N53" i="32"/>
  <c r="N63" i="32"/>
  <c r="N52" i="32"/>
  <c r="N51" i="32"/>
  <c r="N58" i="32"/>
  <c r="N50" i="32"/>
  <c r="N57" i="32"/>
  <c r="N62" i="32"/>
  <c r="W64" i="32"/>
  <c r="W59" i="32"/>
  <c r="W52" i="32"/>
  <c r="W61" i="32"/>
  <c r="W51" i="32"/>
  <c r="W63" i="32"/>
  <c r="W58" i="32"/>
  <c r="W57" i="32"/>
  <c r="W49" i="32"/>
  <c r="W60" i="32"/>
  <c r="W56" i="32"/>
  <c r="N47" i="32"/>
  <c r="U48" i="32"/>
  <c r="U50" i="32"/>
  <c r="N55" i="32"/>
  <c r="R97" i="32"/>
  <c r="R92" i="32"/>
  <c r="R91" i="32"/>
  <c r="R90" i="32"/>
  <c r="R96" i="32"/>
  <c r="R95" i="32"/>
  <c r="R82" i="32"/>
  <c r="R89" i="32"/>
  <c r="R81" i="32"/>
  <c r="R94" i="32"/>
  <c r="R93" i="32"/>
  <c r="R83" i="32"/>
  <c r="R85" i="32"/>
  <c r="R80" i="32"/>
  <c r="R88" i="32"/>
  <c r="R87" i="32"/>
  <c r="R79" i="32"/>
  <c r="O44" i="32"/>
  <c r="X44" i="32"/>
  <c r="H49" i="32"/>
  <c r="I49" i="32" s="1"/>
  <c r="W50" i="32"/>
  <c r="G54" i="32"/>
  <c r="W54" i="32"/>
  <c r="H60" i="32"/>
  <c r="I60" i="32" s="1"/>
  <c r="W62" i="32"/>
  <c r="U77" i="32"/>
  <c r="Q11" i="32"/>
  <c r="P44" i="32"/>
  <c r="Y44" i="32"/>
  <c r="W48" i="32"/>
  <c r="H54" i="32"/>
  <c r="U55" i="32"/>
  <c r="H94" i="32"/>
  <c r="H98" i="32"/>
  <c r="H93" i="32"/>
  <c r="H92" i="32"/>
  <c r="H99" i="32"/>
  <c r="H90" i="32"/>
  <c r="H95" i="32"/>
  <c r="H84" i="32"/>
  <c r="H91" i="32"/>
  <c r="H83" i="32"/>
  <c r="H82" i="32"/>
  <c r="H87" i="32"/>
  <c r="W110" i="32"/>
  <c r="O110" i="32"/>
  <c r="V110" i="32"/>
  <c r="N110" i="32"/>
  <c r="U110" i="32"/>
  <c r="M110" i="32"/>
  <c r="AB110" i="32"/>
  <c r="T110" i="32"/>
  <c r="AA110" i="32"/>
  <c r="S110" i="32"/>
  <c r="G110" i="32"/>
  <c r="Z110" i="32"/>
  <c r="R110" i="32"/>
  <c r="P110" i="32"/>
  <c r="X110" i="32"/>
  <c r="H80" i="32"/>
  <c r="H85" i="32"/>
  <c r="H88" i="32"/>
  <c r="H89" i="32"/>
  <c r="H96" i="32"/>
  <c r="Q110" i="32"/>
  <c r="Y110" i="32"/>
  <c r="H81" i="32"/>
  <c r="H128" i="32"/>
  <c r="H120" i="32"/>
  <c r="H112" i="32"/>
  <c r="H127" i="32"/>
  <c r="H119" i="32"/>
  <c r="H131" i="32"/>
  <c r="H126" i="32"/>
  <c r="H118" i="32"/>
  <c r="H125" i="32"/>
  <c r="H117" i="32"/>
  <c r="H132" i="32"/>
  <c r="H124" i="32"/>
  <c r="H116" i="32"/>
  <c r="H123" i="32"/>
  <c r="H115" i="32"/>
  <c r="G77" i="31"/>
  <c r="R77" i="31"/>
  <c r="R88" i="31" s="1"/>
  <c r="AA11" i="31"/>
  <c r="AA21" i="31" s="1"/>
  <c r="Z77" i="31"/>
  <c r="M44" i="31"/>
  <c r="M57" i="31" s="1"/>
  <c r="O44" i="31"/>
  <c r="V11" i="31"/>
  <c r="V15" i="31" s="1"/>
  <c r="X17" i="31"/>
  <c r="P17" i="31"/>
  <c r="W31" i="31"/>
  <c r="W26" i="31"/>
  <c r="W25" i="31"/>
  <c r="W30" i="31"/>
  <c r="W28" i="31"/>
  <c r="W27" i="31"/>
  <c r="W22" i="31"/>
  <c r="W14" i="31"/>
  <c r="W21" i="31"/>
  <c r="W13" i="31"/>
  <c r="W23" i="31"/>
  <c r="W20" i="31"/>
  <c r="W19" i="31"/>
  <c r="W18" i="31"/>
  <c r="W17" i="31"/>
  <c r="W29" i="31"/>
  <c r="W16" i="31"/>
  <c r="W24" i="31"/>
  <c r="W15" i="31"/>
  <c r="V27" i="31"/>
  <c r="V26" i="31"/>
  <c r="V23" i="31"/>
  <c r="V29" i="31"/>
  <c r="V24" i="31"/>
  <c r="V14" i="31"/>
  <c r="V13" i="31"/>
  <c r="V30" i="31"/>
  <c r="V20" i="31"/>
  <c r="V28" i="31"/>
  <c r="V25" i="31"/>
  <c r="V16" i="31"/>
  <c r="P24" i="31"/>
  <c r="P29" i="31"/>
  <c r="P27" i="31"/>
  <c r="X24" i="31"/>
  <c r="X29" i="31"/>
  <c r="X27" i="31"/>
  <c r="P14" i="31"/>
  <c r="X14" i="31"/>
  <c r="G15" i="31"/>
  <c r="S19" i="31"/>
  <c r="AA19" i="31"/>
  <c r="P22" i="31"/>
  <c r="X22" i="31"/>
  <c r="G23" i="31"/>
  <c r="P23" i="31"/>
  <c r="AA23" i="31"/>
  <c r="G26" i="31"/>
  <c r="P28" i="31"/>
  <c r="O60" i="31"/>
  <c r="O64" i="31"/>
  <c r="O63" i="31"/>
  <c r="O62" i="31"/>
  <c r="O61" i="31"/>
  <c r="O53" i="31"/>
  <c r="O52" i="31"/>
  <c r="O59" i="31"/>
  <c r="O51" i="31"/>
  <c r="O58" i="31"/>
  <c r="O50" i="31"/>
  <c r="O57" i="31"/>
  <c r="O49" i="31"/>
  <c r="O56" i="31"/>
  <c r="O48" i="31"/>
  <c r="O54" i="31"/>
  <c r="O46" i="31"/>
  <c r="O55" i="31"/>
  <c r="Q11" i="31"/>
  <c r="Y11" i="31"/>
  <c r="P15" i="31"/>
  <c r="X15" i="31"/>
  <c r="G16" i="31"/>
  <c r="S20" i="31"/>
  <c r="AA20" i="31"/>
  <c r="X26" i="31"/>
  <c r="AA27" i="31"/>
  <c r="G29" i="31"/>
  <c r="G32" i="31"/>
  <c r="Q62" i="31"/>
  <c r="Q61" i="31"/>
  <c r="Q60" i="31"/>
  <c r="Q64" i="31"/>
  <c r="Q59" i="31"/>
  <c r="Q51" i="31"/>
  <c r="Q58" i="31"/>
  <c r="Q50" i="31"/>
  <c r="Q57" i="31"/>
  <c r="Q49" i="31"/>
  <c r="Q56" i="31"/>
  <c r="Q48" i="31"/>
  <c r="Q55" i="31"/>
  <c r="Q47" i="31"/>
  <c r="Q54" i="31"/>
  <c r="Q46" i="31"/>
  <c r="Q63" i="31"/>
  <c r="Q52" i="31"/>
  <c r="M49" i="31"/>
  <c r="R11" i="31"/>
  <c r="Z11" i="31"/>
  <c r="S13" i="31"/>
  <c r="AA13" i="31"/>
  <c r="P16" i="31"/>
  <c r="X16" i="31"/>
  <c r="S21" i="31"/>
  <c r="S23" i="31"/>
  <c r="X25" i="31"/>
  <c r="P30" i="31"/>
  <c r="P31" i="31"/>
  <c r="U62" i="31"/>
  <c r="U63" i="31"/>
  <c r="U55" i="31"/>
  <c r="U47" i="31"/>
  <c r="U61" i="31"/>
  <c r="U54" i="31"/>
  <c r="U46" i="31"/>
  <c r="U53" i="31"/>
  <c r="U52" i="31"/>
  <c r="U51" i="31"/>
  <c r="U64" i="31"/>
  <c r="U58" i="31"/>
  <c r="U50" i="31"/>
  <c r="U56" i="31"/>
  <c r="U48" i="31"/>
  <c r="U49" i="31"/>
  <c r="G33" i="31"/>
  <c r="G25" i="31"/>
  <c r="G30" i="31"/>
  <c r="G28" i="31"/>
  <c r="S30" i="31"/>
  <c r="S29" i="31"/>
  <c r="S31" i="31"/>
  <c r="S26" i="31"/>
  <c r="AA30" i="31"/>
  <c r="AA29" i="31"/>
  <c r="AA31" i="31"/>
  <c r="AA26" i="31"/>
  <c r="S14" i="31"/>
  <c r="AA14" i="31"/>
  <c r="G18" i="31"/>
  <c r="S22" i="31"/>
  <c r="AA22" i="31"/>
  <c r="AA24" i="31"/>
  <c r="W60" i="31"/>
  <c r="W64" i="31"/>
  <c r="W63" i="31"/>
  <c r="W62" i="31"/>
  <c r="W61" i="31"/>
  <c r="W53" i="31"/>
  <c r="W52" i="31"/>
  <c r="W51" i="31"/>
  <c r="W58" i="31"/>
  <c r="W50" i="31"/>
  <c r="W59" i="31"/>
  <c r="W57" i="31"/>
  <c r="W49" i="31"/>
  <c r="W56" i="31"/>
  <c r="W48" i="31"/>
  <c r="W54" i="31"/>
  <c r="W46" i="31"/>
  <c r="U60" i="31"/>
  <c r="H11" i="31"/>
  <c r="T11" i="31"/>
  <c r="AB11" i="31"/>
  <c r="S15" i="31"/>
  <c r="AA15" i="31"/>
  <c r="P18" i="31"/>
  <c r="X18" i="31"/>
  <c r="G19" i="31"/>
  <c r="G24" i="31"/>
  <c r="AA25" i="31"/>
  <c r="X28" i="31"/>
  <c r="Y62" i="31"/>
  <c r="Y61" i="31"/>
  <c r="Y60" i="31"/>
  <c r="Y64" i="31"/>
  <c r="Y51" i="31"/>
  <c r="Y58" i="31"/>
  <c r="Y50" i="31"/>
  <c r="Y59" i="31"/>
  <c r="Y57" i="31"/>
  <c r="Y49" i="31"/>
  <c r="Y56" i="31"/>
  <c r="Y48" i="31"/>
  <c r="Y63" i="31"/>
  <c r="Y55" i="31"/>
  <c r="Y47" i="31"/>
  <c r="Y54" i="31"/>
  <c r="Y46" i="31"/>
  <c r="Y52" i="31"/>
  <c r="M11" i="31"/>
  <c r="U11" i="31"/>
  <c r="S16" i="31"/>
  <c r="AA16" i="31"/>
  <c r="P19" i="31"/>
  <c r="X19" i="31"/>
  <c r="G20" i="31"/>
  <c r="S24" i="31"/>
  <c r="P25" i="31"/>
  <c r="P26" i="31"/>
  <c r="S27" i="31"/>
  <c r="X30" i="31"/>
  <c r="X31" i="31"/>
  <c r="AB44" i="31"/>
  <c r="T44" i="31"/>
  <c r="AA44" i="31"/>
  <c r="S44" i="31"/>
  <c r="G44" i="31"/>
  <c r="Z44" i="31"/>
  <c r="R44" i="31"/>
  <c r="X44" i="31"/>
  <c r="P44" i="31"/>
  <c r="V44" i="31"/>
  <c r="N44" i="31"/>
  <c r="O47" i="31"/>
  <c r="U57" i="31"/>
  <c r="N11" i="31"/>
  <c r="G13" i="31"/>
  <c r="S17" i="31"/>
  <c r="AA17" i="31"/>
  <c r="P20" i="31"/>
  <c r="X20" i="31"/>
  <c r="G21" i="31"/>
  <c r="X23" i="31"/>
  <c r="G27" i="31"/>
  <c r="AA28" i="31"/>
  <c r="H66" i="31"/>
  <c r="H63" i="31"/>
  <c r="H62" i="31"/>
  <c r="H61" i="31"/>
  <c r="H65" i="31"/>
  <c r="H60" i="31"/>
  <c r="H52" i="31"/>
  <c r="H59" i="31"/>
  <c r="H51" i="31"/>
  <c r="H58" i="31"/>
  <c r="H50" i="31"/>
  <c r="H57" i="31"/>
  <c r="H49" i="31"/>
  <c r="H56" i="31"/>
  <c r="H48" i="31"/>
  <c r="H55" i="31"/>
  <c r="H47" i="31"/>
  <c r="H53" i="31"/>
  <c r="H46" i="31"/>
  <c r="W47" i="31"/>
  <c r="Q53" i="31"/>
  <c r="O11" i="31"/>
  <c r="P13" i="31"/>
  <c r="X13" i="31"/>
  <c r="G14" i="31"/>
  <c r="S18" i="31"/>
  <c r="AA18" i="31"/>
  <c r="P21" i="31"/>
  <c r="X21" i="31"/>
  <c r="G22" i="31"/>
  <c r="S25" i="31"/>
  <c r="M62" i="31"/>
  <c r="M63" i="31"/>
  <c r="M55" i="31"/>
  <c r="M47" i="31"/>
  <c r="M54" i="31"/>
  <c r="M46" i="31"/>
  <c r="M60" i="31"/>
  <c r="M53" i="31"/>
  <c r="M52" i="31"/>
  <c r="M61" i="31"/>
  <c r="M59" i="31"/>
  <c r="M51" i="31"/>
  <c r="M58" i="31"/>
  <c r="M50" i="31"/>
  <c r="M64" i="31"/>
  <c r="M56" i="31"/>
  <c r="M48" i="31"/>
  <c r="Y53" i="31"/>
  <c r="U59" i="31"/>
  <c r="Z97" i="31"/>
  <c r="Z91" i="31"/>
  <c r="Z96" i="31"/>
  <c r="Z95" i="31"/>
  <c r="Z83" i="31"/>
  <c r="Z94" i="31"/>
  <c r="Z82" i="31"/>
  <c r="Z89" i="31"/>
  <c r="Z81" i="31"/>
  <c r="Z92" i="31"/>
  <c r="Z87" i="31"/>
  <c r="Z79" i="31"/>
  <c r="Z86" i="31"/>
  <c r="Z93" i="31"/>
  <c r="Z85" i="31"/>
  <c r="Z84" i="31"/>
  <c r="R80" i="31"/>
  <c r="Y127" i="31"/>
  <c r="Y119" i="31"/>
  <c r="Y126" i="31"/>
  <c r="Y118" i="31"/>
  <c r="Y130" i="31"/>
  <c r="Y125" i="31"/>
  <c r="Y117" i="31"/>
  <c r="Y124" i="31"/>
  <c r="Y116" i="31"/>
  <c r="Y123" i="31"/>
  <c r="Y115" i="31"/>
  <c r="Y122" i="31"/>
  <c r="Y114" i="31"/>
  <c r="Y128" i="31"/>
  <c r="Y113" i="31"/>
  <c r="Y121" i="31"/>
  <c r="Y129" i="31"/>
  <c r="Y112" i="31"/>
  <c r="Y120" i="31"/>
  <c r="Z90" i="31"/>
  <c r="U96" i="31"/>
  <c r="U94" i="31"/>
  <c r="U93" i="31"/>
  <c r="U97" i="31"/>
  <c r="U92" i="31"/>
  <c r="U88" i="31"/>
  <c r="U80" i="31"/>
  <c r="U87" i="31"/>
  <c r="U79" i="31"/>
  <c r="U86" i="31"/>
  <c r="U91" i="31"/>
  <c r="U84" i="31"/>
  <c r="U95" i="31"/>
  <c r="U83" i="31"/>
  <c r="U82" i="31"/>
  <c r="U90" i="31"/>
  <c r="U89" i="31"/>
  <c r="U81" i="31"/>
  <c r="AB77" i="31"/>
  <c r="T77" i="31"/>
  <c r="H77" i="31"/>
  <c r="AA77" i="31"/>
  <c r="S77" i="31"/>
  <c r="R91" i="31"/>
  <c r="R96" i="31"/>
  <c r="R95" i="31"/>
  <c r="R92" i="31"/>
  <c r="R83" i="31"/>
  <c r="R90" i="31"/>
  <c r="R82" i="31"/>
  <c r="R93" i="31"/>
  <c r="R89" i="31"/>
  <c r="R81" i="31"/>
  <c r="R87" i="31"/>
  <c r="R79" i="31"/>
  <c r="R94" i="31"/>
  <c r="R86" i="31"/>
  <c r="R85" i="31"/>
  <c r="R97" i="31"/>
  <c r="R84" i="31"/>
  <c r="N77" i="31"/>
  <c r="V77" i="31"/>
  <c r="G79" i="31"/>
  <c r="G87" i="31"/>
  <c r="G96" i="31"/>
  <c r="P110" i="31"/>
  <c r="O77" i="31"/>
  <c r="W77" i="31"/>
  <c r="G80" i="31"/>
  <c r="G88" i="31"/>
  <c r="G91" i="31"/>
  <c r="G95" i="31"/>
  <c r="Q110" i="31"/>
  <c r="P77" i="31"/>
  <c r="X77" i="31"/>
  <c r="G81" i="31"/>
  <c r="G89" i="31"/>
  <c r="X110" i="31"/>
  <c r="H129" i="31"/>
  <c r="Q77" i="31"/>
  <c r="Y77" i="31"/>
  <c r="G82" i="31"/>
  <c r="H121" i="31"/>
  <c r="G94" i="31"/>
  <c r="G98" i="31"/>
  <c r="G92" i="31"/>
  <c r="G99" i="31"/>
  <c r="G84" i="31"/>
  <c r="H122" i="31"/>
  <c r="G85" i="31"/>
  <c r="W110" i="31"/>
  <c r="O110" i="31"/>
  <c r="V110" i="31"/>
  <c r="N110" i="31"/>
  <c r="U110" i="31"/>
  <c r="M110" i="31"/>
  <c r="AB110" i="31"/>
  <c r="T110" i="31"/>
  <c r="AA110" i="31"/>
  <c r="S110" i="31"/>
  <c r="G110" i="31"/>
  <c r="Z110" i="31"/>
  <c r="R110" i="31"/>
  <c r="M77" i="31"/>
  <c r="G86" i="31"/>
  <c r="G93" i="31"/>
  <c r="H128" i="31"/>
  <c r="H120" i="31"/>
  <c r="H112" i="31"/>
  <c r="H127" i="31"/>
  <c r="H119" i="31"/>
  <c r="H131" i="31"/>
  <c r="H126" i="31"/>
  <c r="H118" i="31"/>
  <c r="H125" i="31"/>
  <c r="H117" i="31"/>
  <c r="H132" i="31"/>
  <c r="H124" i="31"/>
  <c r="H116" i="31"/>
  <c r="H123" i="31"/>
  <c r="H115" i="31"/>
  <c r="X113" i="25"/>
  <c r="M30" i="25"/>
  <c r="V30" i="25"/>
  <c r="Y27" i="25"/>
  <c r="U30" i="25"/>
  <c r="Q27" i="25"/>
  <c r="N30" i="25"/>
  <c r="AB22" i="25"/>
  <c r="G22" i="25"/>
  <c r="AA22" i="25"/>
  <c r="G27" i="25"/>
  <c r="I27" i="25" s="1"/>
  <c r="T22" i="25"/>
  <c r="S22" i="25"/>
  <c r="W27" i="25"/>
  <c r="O27" i="25"/>
  <c r="Z22" i="25"/>
  <c r="R22" i="25"/>
  <c r="AB30" i="25"/>
  <c r="T30" i="25"/>
  <c r="G30" i="25"/>
  <c r="T58" i="25"/>
  <c r="V27" i="25"/>
  <c r="N27" i="25"/>
  <c r="Y22" i="25"/>
  <c r="Q22" i="25"/>
  <c r="AA30" i="25"/>
  <c r="S30" i="25"/>
  <c r="X62" i="25"/>
  <c r="X27" i="25"/>
  <c r="U27" i="25"/>
  <c r="X22" i="25"/>
  <c r="P22" i="25"/>
  <c r="Z30" i="25"/>
  <c r="R30" i="25"/>
  <c r="P112" i="25"/>
  <c r="M27" i="25"/>
  <c r="AB27" i="25"/>
  <c r="T27" i="25"/>
  <c r="W22" i="25"/>
  <c r="O22" i="25"/>
  <c r="Y30" i="25"/>
  <c r="Q30" i="25"/>
  <c r="AA27" i="25"/>
  <c r="S27" i="25"/>
  <c r="V22" i="25"/>
  <c r="N22" i="25"/>
  <c r="X30" i="25"/>
  <c r="P30" i="25"/>
  <c r="X112" i="25"/>
  <c r="P27" i="25"/>
  <c r="Z27" i="25"/>
  <c r="U22" i="25"/>
  <c r="W30" i="25"/>
  <c r="V122" i="25"/>
  <c r="V129" i="25"/>
  <c r="V121" i="25"/>
  <c r="V113" i="25"/>
  <c r="V128" i="25"/>
  <c r="V120" i="25"/>
  <c r="V112" i="25"/>
  <c r="V127" i="25"/>
  <c r="V119" i="25"/>
  <c r="V126" i="25"/>
  <c r="V118" i="25"/>
  <c r="V124" i="25"/>
  <c r="V130" i="25"/>
  <c r="V125" i="25"/>
  <c r="V117" i="25"/>
  <c r="V116" i="25"/>
  <c r="P121" i="25"/>
  <c r="H128" i="25"/>
  <c r="H120" i="25"/>
  <c r="H127" i="25"/>
  <c r="H119" i="25"/>
  <c r="H131" i="25"/>
  <c r="H126" i="25"/>
  <c r="H118" i="25"/>
  <c r="H125" i="25"/>
  <c r="H117" i="25"/>
  <c r="H122" i="25"/>
  <c r="H114" i="25"/>
  <c r="H132" i="25"/>
  <c r="H124" i="25"/>
  <c r="H116" i="25"/>
  <c r="H123" i="25"/>
  <c r="H115" i="25"/>
  <c r="X121" i="25"/>
  <c r="O129" i="25"/>
  <c r="O121" i="25"/>
  <c r="O128" i="25"/>
  <c r="O120" i="25"/>
  <c r="O112" i="25"/>
  <c r="O127" i="25"/>
  <c r="O119" i="25"/>
  <c r="O115" i="25"/>
  <c r="O126" i="25"/>
  <c r="O118" i="25"/>
  <c r="O123" i="25"/>
  <c r="O130" i="25"/>
  <c r="O125" i="25"/>
  <c r="O117" i="25"/>
  <c r="O124" i="25"/>
  <c r="O116" i="25"/>
  <c r="H129" i="25"/>
  <c r="P128" i="25"/>
  <c r="P120" i="25"/>
  <c r="P127" i="25"/>
  <c r="P119" i="25"/>
  <c r="P126" i="25"/>
  <c r="P118" i="25"/>
  <c r="P130" i="25"/>
  <c r="P125" i="25"/>
  <c r="P117" i="25"/>
  <c r="P124" i="25"/>
  <c r="P116" i="25"/>
  <c r="P114" i="25"/>
  <c r="P123" i="25"/>
  <c r="P115" i="25"/>
  <c r="P122" i="25"/>
  <c r="O113" i="25"/>
  <c r="O114" i="25"/>
  <c r="W129" i="25"/>
  <c r="W121" i="25"/>
  <c r="W128" i="25"/>
  <c r="W120" i="25"/>
  <c r="W112" i="25"/>
  <c r="W127" i="25"/>
  <c r="W119" i="25"/>
  <c r="W126" i="25"/>
  <c r="W118" i="25"/>
  <c r="W130" i="25"/>
  <c r="W125" i="25"/>
  <c r="W117" i="25"/>
  <c r="W124" i="25"/>
  <c r="W116" i="25"/>
  <c r="W123" i="25"/>
  <c r="W115" i="25"/>
  <c r="P113" i="25"/>
  <c r="V114" i="25"/>
  <c r="V123" i="25"/>
  <c r="X128" i="25"/>
  <c r="X120" i="25"/>
  <c r="X127" i="25"/>
  <c r="X119" i="25"/>
  <c r="X122" i="25"/>
  <c r="X126" i="25"/>
  <c r="X118" i="25"/>
  <c r="X130" i="25"/>
  <c r="X125" i="25"/>
  <c r="X117" i="25"/>
  <c r="X124" i="25"/>
  <c r="X116" i="25"/>
  <c r="X123" i="25"/>
  <c r="X115" i="25"/>
  <c r="X114" i="25"/>
  <c r="H121" i="25"/>
  <c r="O122" i="25"/>
  <c r="P129" i="25"/>
  <c r="Y110" i="25"/>
  <c r="R110" i="25"/>
  <c r="Z110" i="25"/>
  <c r="G110" i="25"/>
  <c r="S110" i="25"/>
  <c r="AA110" i="25"/>
  <c r="Q110" i="25"/>
  <c r="T110" i="25"/>
  <c r="AB110" i="25"/>
  <c r="M110" i="25"/>
  <c r="U110" i="25"/>
  <c r="N110" i="25"/>
  <c r="W96" i="25"/>
  <c r="W88" i="25"/>
  <c r="W80" i="25"/>
  <c r="W95" i="25"/>
  <c r="W87" i="25"/>
  <c r="W79" i="25"/>
  <c r="W90" i="25"/>
  <c r="W94" i="25"/>
  <c r="W86" i="25"/>
  <c r="W93" i="25"/>
  <c r="W85" i="25"/>
  <c r="W97" i="25"/>
  <c r="W92" i="25"/>
  <c r="W84" i="25"/>
  <c r="W91" i="25"/>
  <c r="W83" i="25"/>
  <c r="W82" i="25"/>
  <c r="W89" i="25"/>
  <c r="P95" i="25"/>
  <c r="P87" i="25"/>
  <c r="P79" i="25"/>
  <c r="P94" i="25"/>
  <c r="P86" i="25"/>
  <c r="P89" i="25"/>
  <c r="P96" i="25"/>
  <c r="P93" i="25"/>
  <c r="P85" i="25"/>
  <c r="P97" i="25"/>
  <c r="P92" i="25"/>
  <c r="P84" i="25"/>
  <c r="P91" i="25"/>
  <c r="P83" i="25"/>
  <c r="P88" i="25"/>
  <c r="P90" i="25"/>
  <c r="P82" i="25"/>
  <c r="P81" i="25"/>
  <c r="X95" i="25"/>
  <c r="X87" i="25"/>
  <c r="X79" i="25"/>
  <c r="X94" i="25"/>
  <c r="X86" i="25"/>
  <c r="X81" i="25"/>
  <c r="X96" i="25"/>
  <c r="X93" i="25"/>
  <c r="X85" i="25"/>
  <c r="X97" i="25"/>
  <c r="X92" i="25"/>
  <c r="X84" i="25"/>
  <c r="X89" i="25"/>
  <c r="X91" i="25"/>
  <c r="X83" i="25"/>
  <c r="X90" i="25"/>
  <c r="X82" i="25"/>
  <c r="X88" i="25"/>
  <c r="W81" i="25"/>
  <c r="P80" i="25"/>
  <c r="R77" i="25"/>
  <c r="Z77" i="25"/>
  <c r="H82" i="25"/>
  <c r="H90" i="25"/>
  <c r="G77" i="25"/>
  <c r="S77" i="25"/>
  <c r="AA77" i="25"/>
  <c r="H83" i="25"/>
  <c r="H91" i="25"/>
  <c r="H99" i="25"/>
  <c r="T77" i="25"/>
  <c r="AB77" i="25"/>
  <c r="H84" i="25"/>
  <c r="H92" i="25"/>
  <c r="M77" i="25"/>
  <c r="U77" i="25"/>
  <c r="H85" i="25"/>
  <c r="H93" i="25"/>
  <c r="H98" i="25"/>
  <c r="Q77" i="25"/>
  <c r="Y77" i="25"/>
  <c r="N77" i="25"/>
  <c r="V77" i="25"/>
  <c r="H86" i="25"/>
  <c r="H94" i="25"/>
  <c r="O77" i="25"/>
  <c r="H79" i="25"/>
  <c r="H87" i="25"/>
  <c r="AB58" i="25"/>
  <c r="W63" i="25"/>
  <c r="W55" i="25"/>
  <c r="W47" i="25"/>
  <c r="W62" i="25"/>
  <c r="W54" i="25"/>
  <c r="W46" i="25"/>
  <c r="W52" i="25"/>
  <c r="W61" i="25"/>
  <c r="W53" i="25"/>
  <c r="W60" i="25"/>
  <c r="W64" i="25"/>
  <c r="W59" i="25"/>
  <c r="W51" i="25"/>
  <c r="W48" i="25"/>
  <c r="W58" i="25"/>
  <c r="W50" i="25"/>
  <c r="W57" i="25"/>
  <c r="W49" i="25"/>
  <c r="W56" i="25"/>
  <c r="P62" i="25"/>
  <c r="P47" i="25"/>
  <c r="X47" i="25"/>
  <c r="T51" i="25"/>
  <c r="AB51" i="25"/>
  <c r="H55" i="25"/>
  <c r="P55" i="25"/>
  <c r="X55" i="25"/>
  <c r="T59" i="25"/>
  <c r="AB59" i="25"/>
  <c r="H63" i="25"/>
  <c r="P63" i="25"/>
  <c r="X63" i="25"/>
  <c r="T64" i="25"/>
  <c r="AB64" i="25"/>
  <c r="Q44" i="25"/>
  <c r="Y44" i="25"/>
  <c r="H48" i="25"/>
  <c r="P48" i="25"/>
  <c r="X48" i="25"/>
  <c r="T52" i="25"/>
  <c r="AB52" i="25"/>
  <c r="H56" i="25"/>
  <c r="P56" i="25"/>
  <c r="X56" i="25"/>
  <c r="T60" i="25"/>
  <c r="AB60" i="25"/>
  <c r="H47" i="25"/>
  <c r="R44" i="25"/>
  <c r="Z44" i="25"/>
  <c r="H49" i="25"/>
  <c r="P49" i="25"/>
  <c r="X49" i="25"/>
  <c r="T53" i="25"/>
  <c r="AB53" i="25"/>
  <c r="H57" i="25"/>
  <c r="P57" i="25"/>
  <c r="X57" i="25"/>
  <c r="T61" i="25"/>
  <c r="AB61" i="25"/>
  <c r="G44" i="25"/>
  <c r="S44" i="25"/>
  <c r="AA44" i="25"/>
  <c r="T46" i="25"/>
  <c r="AB46" i="25"/>
  <c r="H50" i="25"/>
  <c r="P50" i="25"/>
  <c r="X50" i="25"/>
  <c r="T54" i="25"/>
  <c r="AB54" i="25"/>
  <c r="H58" i="25"/>
  <c r="P58" i="25"/>
  <c r="X58" i="25"/>
  <c r="T62" i="25"/>
  <c r="AB62" i="25"/>
  <c r="H66" i="25"/>
  <c r="H59" i="25"/>
  <c r="P59" i="25"/>
  <c r="X59" i="25"/>
  <c r="T63" i="25"/>
  <c r="AB63" i="25"/>
  <c r="P64" i="25"/>
  <c r="X64" i="25"/>
  <c r="AB55" i="25"/>
  <c r="M44" i="25"/>
  <c r="U44" i="25"/>
  <c r="T48" i="25"/>
  <c r="AB48" i="25"/>
  <c r="H52" i="25"/>
  <c r="P52" i="25"/>
  <c r="X52" i="25"/>
  <c r="T56" i="25"/>
  <c r="AB56" i="25"/>
  <c r="H60" i="25"/>
  <c r="P60" i="25"/>
  <c r="X60" i="25"/>
  <c r="H65" i="25"/>
  <c r="T47" i="25"/>
  <c r="AB47" i="25"/>
  <c r="H51" i="25"/>
  <c r="P51" i="25"/>
  <c r="X51" i="25"/>
  <c r="T55" i="25"/>
  <c r="N44" i="25"/>
  <c r="V44" i="25"/>
  <c r="T49" i="25"/>
  <c r="AB49" i="25"/>
  <c r="H53" i="25"/>
  <c r="P53" i="25"/>
  <c r="X53" i="25"/>
  <c r="T57" i="25"/>
  <c r="AB57" i="25"/>
  <c r="H61" i="25"/>
  <c r="P61" i="25"/>
  <c r="X61" i="25"/>
  <c r="O44" i="25"/>
  <c r="H46" i="25"/>
  <c r="P46" i="25"/>
  <c r="X46" i="25"/>
  <c r="T50" i="25"/>
  <c r="AB50" i="25"/>
  <c r="H54" i="25"/>
  <c r="P54" i="25"/>
  <c r="X54" i="25"/>
  <c r="I30" i="25"/>
  <c r="I22" i="25"/>
  <c r="J26" i="25"/>
  <c r="K26" i="25" s="1"/>
  <c r="L26" i="25" s="1"/>
  <c r="F26" i="25"/>
  <c r="F24" i="25"/>
  <c r="J24" i="25"/>
  <c r="K24" i="25" s="1"/>
  <c r="L24" i="25" s="1"/>
  <c r="I17" i="33" l="1"/>
  <c r="AB32" i="33"/>
  <c r="I29" i="33"/>
  <c r="Q90" i="33"/>
  <c r="AA26" i="33"/>
  <c r="AA32" i="33" s="1"/>
  <c r="W25" i="33"/>
  <c r="W26" i="33"/>
  <c r="W20" i="33"/>
  <c r="W32" i="33" s="1"/>
  <c r="U30" i="33"/>
  <c r="U18" i="33"/>
  <c r="U25" i="33"/>
  <c r="U98" i="33"/>
  <c r="P80" i="33"/>
  <c r="P82" i="33"/>
  <c r="P87" i="33"/>
  <c r="P81" i="33"/>
  <c r="P85" i="33"/>
  <c r="V26" i="33"/>
  <c r="V24" i="33"/>
  <c r="I27" i="33"/>
  <c r="Z32" i="33"/>
  <c r="T31" i="33"/>
  <c r="T20" i="33"/>
  <c r="T13" i="33"/>
  <c r="T32" i="33" s="1"/>
  <c r="T23" i="33"/>
  <c r="AC32" i="33"/>
  <c r="I32" i="33"/>
  <c r="AD32" i="33" s="1"/>
  <c r="AA130" i="33"/>
  <c r="AA125" i="33"/>
  <c r="AA117" i="33"/>
  <c r="AA124" i="33"/>
  <c r="AA116" i="33"/>
  <c r="AA122" i="33"/>
  <c r="AA114" i="33"/>
  <c r="AA129" i="33"/>
  <c r="AA121" i="33"/>
  <c r="AA113" i="33"/>
  <c r="AA128" i="33"/>
  <c r="AA120" i="33"/>
  <c r="AA112" i="33"/>
  <c r="AA127" i="33"/>
  <c r="AA119" i="33"/>
  <c r="AA118" i="33"/>
  <c r="AA115" i="33"/>
  <c r="AA123" i="33"/>
  <c r="AA126" i="33"/>
  <c r="M131" i="33"/>
  <c r="U131" i="33"/>
  <c r="Z97" i="33"/>
  <c r="Z92" i="33"/>
  <c r="Z91" i="33"/>
  <c r="Z96" i="33"/>
  <c r="Z95" i="33"/>
  <c r="Z94" i="33"/>
  <c r="Z82" i="33"/>
  <c r="Z89" i="33"/>
  <c r="Z81" i="33"/>
  <c r="Z84" i="33"/>
  <c r="Z85" i="33"/>
  <c r="Z83" i="33"/>
  <c r="Z80" i="33"/>
  <c r="Z93" i="33"/>
  <c r="Z79" i="33"/>
  <c r="Z90" i="33"/>
  <c r="Z86" i="33"/>
  <c r="Z87" i="33"/>
  <c r="Z88" i="33"/>
  <c r="M96" i="33"/>
  <c r="AC96" i="33" s="1"/>
  <c r="M94" i="33"/>
  <c r="AC94" i="33" s="1"/>
  <c r="M93" i="33"/>
  <c r="AC93" i="33" s="1"/>
  <c r="M97" i="33"/>
  <c r="AC97" i="33" s="1"/>
  <c r="M91" i="33"/>
  <c r="AC91" i="33" s="1"/>
  <c r="M87" i="33"/>
  <c r="AC87" i="33" s="1"/>
  <c r="M79" i="33"/>
  <c r="M86" i="33"/>
  <c r="AC86" i="33" s="1"/>
  <c r="M89" i="33"/>
  <c r="AC89" i="33" s="1"/>
  <c r="M81" i="33"/>
  <c r="AC81" i="33" s="1"/>
  <c r="M95" i="33"/>
  <c r="AC95" i="33" s="1"/>
  <c r="M84" i="33"/>
  <c r="AC84" i="33" s="1"/>
  <c r="M83" i="33"/>
  <c r="AC83" i="33" s="1"/>
  <c r="M82" i="33"/>
  <c r="AC82" i="33" s="1"/>
  <c r="M80" i="33"/>
  <c r="AC80" i="33" s="1"/>
  <c r="M92" i="33"/>
  <c r="AC92" i="33" s="1"/>
  <c r="M90" i="33"/>
  <c r="AC90" i="33" s="1"/>
  <c r="M88" i="33"/>
  <c r="AC88" i="33" s="1"/>
  <c r="M85" i="33"/>
  <c r="AC85" i="33" s="1"/>
  <c r="T90" i="33"/>
  <c r="T95" i="33"/>
  <c r="T94" i="33"/>
  <c r="T93" i="33"/>
  <c r="T97" i="33"/>
  <c r="T92" i="33"/>
  <c r="T88" i="33"/>
  <c r="T80" i="33"/>
  <c r="T87" i="33"/>
  <c r="T79" i="33"/>
  <c r="T91" i="33"/>
  <c r="T82" i="33"/>
  <c r="T89" i="33"/>
  <c r="T86" i="33"/>
  <c r="T85" i="33"/>
  <c r="T84" i="33"/>
  <c r="T83" i="33"/>
  <c r="T81" i="33"/>
  <c r="T96" i="33"/>
  <c r="S32" i="33"/>
  <c r="Y64" i="33"/>
  <c r="Y59" i="33"/>
  <c r="Y62" i="33"/>
  <c r="Y52" i="33"/>
  <c r="Y61" i="33"/>
  <c r="Y51" i="33"/>
  <c r="Y57" i="33"/>
  <c r="Y60" i="33"/>
  <c r="Y58" i="33"/>
  <c r="Y56" i="33"/>
  <c r="Y48" i="33"/>
  <c r="Y54" i="33"/>
  <c r="Y63" i="33"/>
  <c r="Y55" i="33"/>
  <c r="Y50" i="33"/>
  <c r="Y53" i="33"/>
  <c r="Y47" i="33"/>
  <c r="Y46" i="33"/>
  <c r="Y49" i="33"/>
  <c r="I23" i="33"/>
  <c r="X60" i="33"/>
  <c r="X53" i="33"/>
  <c r="X62" i="33"/>
  <c r="X52" i="33"/>
  <c r="X61" i="33"/>
  <c r="X64" i="33"/>
  <c r="X50" i="33"/>
  <c r="X57" i="33"/>
  <c r="X49" i="33"/>
  <c r="X51" i="33"/>
  <c r="X46" i="33"/>
  <c r="X54" i="33"/>
  <c r="X63" i="33"/>
  <c r="X59" i="33"/>
  <c r="X58" i="33"/>
  <c r="X55" i="33"/>
  <c r="X56" i="33"/>
  <c r="X47" i="33"/>
  <c r="X48" i="33"/>
  <c r="S130" i="33"/>
  <c r="S125" i="33"/>
  <c r="S117" i="33"/>
  <c r="S124" i="33"/>
  <c r="S116" i="33"/>
  <c r="S122" i="33"/>
  <c r="S114" i="33"/>
  <c r="S129" i="33"/>
  <c r="S121" i="33"/>
  <c r="S113" i="33"/>
  <c r="S128" i="33"/>
  <c r="S120" i="33"/>
  <c r="S112" i="33"/>
  <c r="S127" i="33"/>
  <c r="S119" i="33"/>
  <c r="S118" i="33"/>
  <c r="S115" i="33"/>
  <c r="S126" i="33"/>
  <c r="S123" i="33"/>
  <c r="O95" i="33"/>
  <c r="O94" i="33"/>
  <c r="O97" i="33"/>
  <c r="O85" i="33"/>
  <c r="O91" i="33"/>
  <c r="O84" i="33"/>
  <c r="O87" i="33"/>
  <c r="O79" i="33"/>
  <c r="O98" i="33" s="1"/>
  <c r="O96" i="33"/>
  <c r="O81" i="33"/>
  <c r="O80" i="33"/>
  <c r="O92" i="33"/>
  <c r="O90" i="33"/>
  <c r="O89" i="33"/>
  <c r="O93" i="33"/>
  <c r="O88" i="33"/>
  <c r="O82" i="33"/>
  <c r="O86" i="33"/>
  <c r="O83" i="33"/>
  <c r="AB90" i="33"/>
  <c r="AB95" i="33"/>
  <c r="AB94" i="33"/>
  <c r="AB93" i="33"/>
  <c r="AB97" i="33"/>
  <c r="AB92" i="33"/>
  <c r="AB88" i="33"/>
  <c r="AB80" i="33"/>
  <c r="AB87" i="33"/>
  <c r="AB79" i="33"/>
  <c r="AB82" i="33"/>
  <c r="AB83" i="33"/>
  <c r="AB81" i="33"/>
  <c r="AB91" i="33"/>
  <c r="AB89" i="33"/>
  <c r="AB96" i="33"/>
  <c r="AB86" i="33"/>
  <c r="AB85" i="33"/>
  <c r="AB84" i="33"/>
  <c r="X131" i="33"/>
  <c r="R30" i="33"/>
  <c r="R29" i="33"/>
  <c r="R21" i="33"/>
  <c r="R27" i="33"/>
  <c r="R31" i="33"/>
  <c r="R26" i="33"/>
  <c r="R18" i="33"/>
  <c r="R25" i="33"/>
  <c r="R20" i="33"/>
  <c r="R17" i="33"/>
  <c r="R14" i="33"/>
  <c r="R28" i="33"/>
  <c r="R15" i="33"/>
  <c r="R24" i="33"/>
  <c r="R23" i="33"/>
  <c r="R13" i="33"/>
  <c r="R22" i="33"/>
  <c r="R19" i="33"/>
  <c r="R16" i="33"/>
  <c r="Q64" i="33"/>
  <c r="Q59" i="33"/>
  <c r="Q52" i="33"/>
  <c r="Q51" i="33"/>
  <c r="Q60" i="33"/>
  <c r="Q63" i="33"/>
  <c r="Q58" i="33"/>
  <c r="Q57" i="33"/>
  <c r="Q56" i="33"/>
  <c r="Q48" i="33"/>
  <c r="Q53" i="33"/>
  <c r="Q50" i="33"/>
  <c r="Q47" i="33"/>
  <c r="Q62" i="33"/>
  <c r="Q49" i="33"/>
  <c r="Q61" i="33"/>
  <c r="Q54" i="33"/>
  <c r="Q55" i="33"/>
  <c r="Q46" i="33"/>
  <c r="R63" i="33"/>
  <c r="R51" i="33"/>
  <c r="R60" i="33"/>
  <c r="R50" i="33"/>
  <c r="R58" i="33"/>
  <c r="R57" i="33"/>
  <c r="R56" i="33"/>
  <c r="R62" i="33"/>
  <c r="R59" i="33"/>
  <c r="R55" i="33"/>
  <c r="R47" i="33"/>
  <c r="R53" i="33"/>
  <c r="R49" i="33"/>
  <c r="R48" i="33"/>
  <c r="R61" i="33"/>
  <c r="R54" i="33"/>
  <c r="R46" i="33"/>
  <c r="R64" i="33"/>
  <c r="R52" i="33"/>
  <c r="P60" i="33"/>
  <c r="P64" i="33"/>
  <c r="P61" i="33"/>
  <c r="P53" i="33"/>
  <c r="P52" i="33"/>
  <c r="P63" i="33"/>
  <c r="P58" i="33"/>
  <c r="P57" i="33"/>
  <c r="P49" i="33"/>
  <c r="P56" i="33"/>
  <c r="P50" i="33"/>
  <c r="P48" i="33"/>
  <c r="P47" i="33"/>
  <c r="P62" i="33"/>
  <c r="P59" i="33"/>
  <c r="P51" i="33"/>
  <c r="P46" i="33"/>
  <c r="P54" i="33"/>
  <c r="P55" i="33"/>
  <c r="G129" i="33"/>
  <c r="I129" i="33" s="1"/>
  <c r="G121" i="33"/>
  <c r="I121" i="33" s="1"/>
  <c r="G113" i="33"/>
  <c r="I113" i="33" s="1"/>
  <c r="G128" i="33"/>
  <c r="G120" i="33"/>
  <c r="G112" i="33"/>
  <c r="G131" i="33"/>
  <c r="G126" i="33"/>
  <c r="I126" i="33" s="1"/>
  <c r="G118" i="33"/>
  <c r="I118" i="33" s="1"/>
  <c r="G125" i="33"/>
  <c r="I125" i="33" s="1"/>
  <c r="G117" i="33"/>
  <c r="I117" i="33" s="1"/>
  <c r="G132" i="33"/>
  <c r="I132" i="33" s="1"/>
  <c r="AD132" i="33" s="1"/>
  <c r="G124" i="33"/>
  <c r="G116" i="33"/>
  <c r="G123" i="33"/>
  <c r="G115" i="33"/>
  <c r="G122" i="33"/>
  <c r="G119" i="33"/>
  <c r="G127" i="33"/>
  <c r="G114" i="33"/>
  <c r="I114" i="33" s="1"/>
  <c r="I122" i="33"/>
  <c r="I119" i="33"/>
  <c r="W95" i="33"/>
  <c r="W94" i="33"/>
  <c r="W97" i="33"/>
  <c r="W91" i="33"/>
  <c r="W85" i="33"/>
  <c r="W84" i="33"/>
  <c r="W92" i="33"/>
  <c r="W90" i="33"/>
  <c r="W87" i="33"/>
  <c r="W79" i="33"/>
  <c r="W88" i="33"/>
  <c r="W86" i="33"/>
  <c r="W83" i="33"/>
  <c r="W82" i="33"/>
  <c r="W81" i="33"/>
  <c r="W93" i="33"/>
  <c r="W80" i="33"/>
  <c r="W89" i="33"/>
  <c r="W96" i="33"/>
  <c r="P131" i="33"/>
  <c r="U60" i="33"/>
  <c r="U63" i="33"/>
  <c r="U56" i="33"/>
  <c r="U48" i="33"/>
  <c r="U59" i="33"/>
  <c r="U55" i="33"/>
  <c r="U47" i="33"/>
  <c r="U62" i="33"/>
  <c r="U53" i="33"/>
  <c r="U64" i="33"/>
  <c r="U61" i="33"/>
  <c r="U52" i="33"/>
  <c r="U50" i="33"/>
  <c r="U51" i="33"/>
  <c r="U49" i="33"/>
  <c r="U54" i="33"/>
  <c r="U57" i="33"/>
  <c r="U58" i="33"/>
  <c r="U46" i="33"/>
  <c r="AC33" i="33"/>
  <c r="I33" i="33"/>
  <c r="AD33" i="33" s="1"/>
  <c r="AD34" i="33" s="1"/>
  <c r="M60" i="33"/>
  <c r="M63" i="33"/>
  <c r="M62" i="33"/>
  <c r="M56" i="33"/>
  <c r="M48" i="33"/>
  <c r="M64" i="33"/>
  <c r="M55" i="33"/>
  <c r="M47" i="33"/>
  <c r="M61" i="33"/>
  <c r="M53" i="33"/>
  <c r="M52" i="33"/>
  <c r="M46" i="33"/>
  <c r="M57" i="33"/>
  <c r="M58" i="33"/>
  <c r="M54" i="33"/>
  <c r="M51" i="33"/>
  <c r="M50" i="33"/>
  <c r="M49" i="33"/>
  <c r="M59" i="33"/>
  <c r="I30" i="33"/>
  <c r="U32" i="33"/>
  <c r="Z63" i="33"/>
  <c r="Z61" i="33"/>
  <c r="Z51" i="33"/>
  <c r="Z50" i="33"/>
  <c r="Z64" i="33"/>
  <c r="Z57" i="33"/>
  <c r="Z60" i="33"/>
  <c r="Z58" i="33"/>
  <c r="Z56" i="33"/>
  <c r="Z55" i="33"/>
  <c r="Z47" i="33"/>
  <c r="Z62" i="33"/>
  <c r="Z59" i="33"/>
  <c r="Z52" i="33"/>
  <c r="Z53" i="33"/>
  <c r="Z46" i="33"/>
  <c r="Z48" i="33"/>
  <c r="Z54" i="33"/>
  <c r="Z49" i="33"/>
  <c r="T124" i="33"/>
  <c r="T116" i="33"/>
  <c r="T123" i="33"/>
  <c r="T115" i="33"/>
  <c r="T129" i="33"/>
  <c r="T121" i="33"/>
  <c r="T113" i="33"/>
  <c r="T128" i="33"/>
  <c r="T120" i="33"/>
  <c r="T112" i="33"/>
  <c r="T127" i="33"/>
  <c r="T119" i="33"/>
  <c r="T126" i="33"/>
  <c r="T118" i="33"/>
  <c r="T122" i="33"/>
  <c r="T117" i="33"/>
  <c r="T125" i="33"/>
  <c r="T130" i="33"/>
  <c r="T114" i="33"/>
  <c r="Y93" i="33"/>
  <c r="Y97" i="33"/>
  <c r="Y92" i="33"/>
  <c r="Y96" i="33"/>
  <c r="Y95" i="33"/>
  <c r="Y83" i="33"/>
  <c r="Y82" i="33"/>
  <c r="Y85" i="33"/>
  <c r="Y87" i="33"/>
  <c r="Y86" i="33"/>
  <c r="Y84" i="33"/>
  <c r="Y81" i="33"/>
  <c r="Y91" i="33"/>
  <c r="Y80" i="33"/>
  <c r="Y94" i="33"/>
  <c r="Y79" i="33"/>
  <c r="Y89" i="33"/>
  <c r="Y90" i="33"/>
  <c r="Y88" i="33"/>
  <c r="O129" i="33"/>
  <c r="O121" i="33"/>
  <c r="O113" i="33"/>
  <c r="O128" i="33"/>
  <c r="O120" i="33"/>
  <c r="O112" i="33"/>
  <c r="O126" i="33"/>
  <c r="O118" i="33"/>
  <c r="O130" i="33"/>
  <c r="O125" i="33"/>
  <c r="O117" i="33"/>
  <c r="O124" i="33"/>
  <c r="O116" i="33"/>
  <c r="O123" i="33"/>
  <c r="O115" i="33"/>
  <c r="O114" i="33"/>
  <c r="O122" i="33"/>
  <c r="O119" i="33"/>
  <c r="O127" i="33"/>
  <c r="Z126" i="33"/>
  <c r="Z118" i="33"/>
  <c r="Z130" i="33"/>
  <c r="Z125" i="33"/>
  <c r="Z117" i="33"/>
  <c r="Z123" i="33"/>
  <c r="Z115" i="33"/>
  <c r="Z122" i="33"/>
  <c r="Z114" i="33"/>
  <c r="Z129" i="33"/>
  <c r="Z121" i="33"/>
  <c r="Z113" i="33"/>
  <c r="Z128" i="33"/>
  <c r="Z120" i="33"/>
  <c r="Z112" i="33"/>
  <c r="Z127" i="33"/>
  <c r="Z124" i="33"/>
  <c r="Z119" i="33"/>
  <c r="Z116" i="33"/>
  <c r="I115" i="33"/>
  <c r="I127" i="33"/>
  <c r="N96" i="33"/>
  <c r="N95" i="33"/>
  <c r="N93" i="33"/>
  <c r="N97" i="33"/>
  <c r="N92" i="33"/>
  <c r="N90" i="33"/>
  <c r="N86" i="33"/>
  <c r="N85" i="33"/>
  <c r="N88" i="33"/>
  <c r="N80" i="33"/>
  <c r="N83" i="33"/>
  <c r="N82" i="33"/>
  <c r="N81" i="33"/>
  <c r="N79" i="33"/>
  <c r="N98" i="33" s="1"/>
  <c r="N89" i="33"/>
  <c r="N91" i="33"/>
  <c r="N84" i="33"/>
  <c r="N94" i="33"/>
  <c r="N87" i="33"/>
  <c r="AB62" i="33"/>
  <c r="AB61" i="33"/>
  <c r="AB64" i="33"/>
  <c r="AB57" i="33"/>
  <c r="AB49" i="33"/>
  <c r="AB60" i="33"/>
  <c r="AB58" i="33"/>
  <c r="AB56" i="33"/>
  <c r="AB48" i="33"/>
  <c r="AB55" i="33"/>
  <c r="AB54" i="33"/>
  <c r="AB59" i="33"/>
  <c r="AB53" i="33"/>
  <c r="AB63" i="33"/>
  <c r="AB52" i="33"/>
  <c r="AB47" i="33"/>
  <c r="AB51" i="33"/>
  <c r="AB50" i="33"/>
  <c r="AB46" i="33"/>
  <c r="I53" i="33"/>
  <c r="M32" i="33"/>
  <c r="G66" i="33"/>
  <c r="G61" i="33"/>
  <c r="I61" i="33" s="1"/>
  <c r="G54" i="33"/>
  <c r="I54" i="33" s="1"/>
  <c r="G60" i="33"/>
  <c r="G53" i="33"/>
  <c r="G51" i="33"/>
  <c r="I51" i="33" s="1"/>
  <c r="G63" i="33"/>
  <c r="I63" i="33" s="1"/>
  <c r="G62" i="33"/>
  <c r="I62" i="33" s="1"/>
  <c r="G58" i="33"/>
  <c r="I58" i="33" s="1"/>
  <c r="G50" i="33"/>
  <c r="G65" i="33"/>
  <c r="G59" i="33"/>
  <c r="G56" i="33"/>
  <c r="I56" i="33" s="1"/>
  <c r="G49" i="33"/>
  <c r="G48" i="33"/>
  <c r="I48" i="33" s="1"/>
  <c r="G47" i="33"/>
  <c r="G52" i="33"/>
  <c r="I52" i="33" s="1"/>
  <c r="G57" i="33"/>
  <c r="G46" i="33"/>
  <c r="G55" i="33"/>
  <c r="AA91" i="33"/>
  <c r="AA96" i="33"/>
  <c r="AA95" i="33"/>
  <c r="AA94" i="33"/>
  <c r="AA93" i="33"/>
  <c r="AA89" i="33"/>
  <c r="AA81" i="33"/>
  <c r="AA88" i="33"/>
  <c r="AA80" i="33"/>
  <c r="AA83" i="33"/>
  <c r="AA84" i="33"/>
  <c r="AA82" i="33"/>
  <c r="AA92" i="33"/>
  <c r="AA97" i="33"/>
  <c r="AA79" i="33"/>
  <c r="AA90" i="33"/>
  <c r="AA86" i="33"/>
  <c r="AA85" i="33"/>
  <c r="AA87" i="33"/>
  <c r="Q30" i="33"/>
  <c r="Q22" i="33"/>
  <c r="Q28" i="33"/>
  <c r="Q27" i="33"/>
  <c r="Q19" i="33"/>
  <c r="Q15" i="33"/>
  <c r="Q29" i="33"/>
  <c r="Q26" i="33"/>
  <c r="Q25" i="33"/>
  <c r="Q20" i="33"/>
  <c r="Q17" i="33"/>
  <c r="Q14" i="33"/>
  <c r="Q24" i="33"/>
  <c r="Q23" i="33"/>
  <c r="Q18" i="33"/>
  <c r="Q13" i="33"/>
  <c r="Q31" i="33"/>
  <c r="Q21" i="33"/>
  <c r="Q16" i="33"/>
  <c r="I50" i="33"/>
  <c r="V122" i="33"/>
  <c r="V114" i="33"/>
  <c r="V129" i="33"/>
  <c r="V121" i="33"/>
  <c r="V113" i="33"/>
  <c r="V127" i="33"/>
  <c r="V119" i="33"/>
  <c r="V126" i="33"/>
  <c r="V118" i="33"/>
  <c r="V130" i="33"/>
  <c r="V125" i="33"/>
  <c r="V117" i="33"/>
  <c r="V124" i="33"/>
  <c r="V116" i="33"/>
  <c r="V123" i="33"/>
  <c r="V120" i="33"/>
  <c r="V128" i="33"/>
  <c r="V112" i="33"/>
  <c r="V115" i="33"/>
  <c r="R126" i="33"/>
  <c r="R118" i="33"/>
  <c r="R130" i="33"/>
  <c r="R125" i="33"/>
  <c r="R117" i="33"/>
  <c r="R123" i="33"/>
  <c r="R115" i="33"/>
  <c r="R122" i="33"/>
  <c r="R114" i="33"/>
  <c r="R129" i="33"/>
  <c r="R121" i="33"/>
  <c r="R113" i="33"/>
  <c r="R128" i="33"/>
  <c r="R120" i="33"/>
  <c r="R112" i="33"/>
  <c r="R119" i="33"/>
  <c r="R116" i="33"/>
  <c r="R127" i="33"/>
  <c r="R124" i="33"/>
  <c r="I123" i="33"/>
  <c r="I112" i="33"/>
  <c r="V96" i="33"/>
  <c r="V95" i="33"/>
  <c r="V93" i="33"/>
  <c r="V97" i="33"/>
  <c r="V92" i="33"/>
  <c r="V90" i="33"/>
  <c r="V86" i="33"/>
  <c r="V85" i="33"/>
  <c r="V88" i="33"/>
  <c r="V80" i="33"/>
  <c r="V89" i="33"/>
  <c r="V87" i="33"/>
  <c r="V84" i="33"/>
  <c r="V83" i="33"/>
  <c r="V82" i="33"/>
  <c r="V81" i="33"/>
  <c r="V94" i="33"/>
  <c r="V91" i="33"/>
  <c r="V79" i="33"/>
  <c r="T62" i="33"/>
  <c r="T61" i="33"/>
  <c r="T58" i="33"/>
  <c r="T57" i="33"/>
  <c r="T49" i="33"/>
  <c r="T56" i="33"/>
  <c r="T48" i="33"/>
  <c r="T63" i="33"/>
  <c r="T59" i="33"/>
  <c r="T55" i="33"/>
  <c r="T54" i="33"/>
  <c r="T53" i="33"/>
  <c r="T47" i="33"/>
  <c r="T50" i="33"/>
  <c r="T51" i="33"/>
  <c r="T64" i="33"/>
  <c r="T46" i="33"/>
  <c r="T60" i="33"/>
  <c r="T52" i="33"/>
  <c r="X23" i="33"/>
  <c r="X29" i="33"/>
  <c r="X28" i="33"/>
  <c r="X20" i="33"/>
  <c r="X21" i="33"/>
  <c r="X16" i="33"/>
  <c r="X15" i="33"/>
  <c r="X31" i="33"/>
  <c r="X27" i="33"/>
  <c r="X14" i="33"/>
  <c r="X26" i="33"/>
  <c r="X17" i="33"/>
  <c r="X13" i="33"/>
  <c r="X18" i="33"/>
  <c r="X30" i="33"/>
  <c r="X25" i="33"/>
  <c r="X24" i="33"/>
  <c r="X22" i="33"/>
  <c r="X19" i="33"/>
  <c r="O32" i="33"/>
  <c r="I46" i="33"/>
  <c r="I49" i="33"/>
  <c r="I60" i="33"/>
  <c r="V64" i="33"/>
  <c r="V59" i="33"/>
  <c r="V62" i="33"/>
  <c r="V55" i="33"/>
  <c r="V47" i="33"/>
  <c r="V63" i="33"/>
  <c r="V54" i="33"/>
  <c r="V46" i="33"/>
  <c r="V61" i="33"/>
  <c r="V52" i="33"/>
  <c r="V51" i="33"/>
  <c r="V49" i="33"/>
  <c r="V48" i="33"/>
  <c r="V56" i="33"/>
  <c r="V60" i="33"/>
  <c r="V58" i="33"/>
  <c r="V50" i="33"/>
  <c r="V57" i="33"/>
  <c r="V53" i="33"/>
  <c r="S63" i="33"/>
  <c r="S62" i="33"/>
  <c r="S60" i="33"/>
  <c r="S50" i="33"/>
  <c r="S58" i="33"/>
  <c r="S57" i="33"/>
  <c r="S49" i="33"/>
  <c r="S56" i="33"/>
  <c r="S59" i="33"/>
  <c r="S55" i="33"/>
  <c r="S54" i="33"/>
  <c r="S46" i="33"/>
  <c r="S53" i="33"/>
  <c r="S48" i="33"/>
  <c r="S47" i="33"/>
  <c r="S61" i="33"/>
  <c r="S51" i="33"/>
  <c r="S64" i="33"/>
  <c r="S52" i="33"/>
  <c r="N122" i="33"/>
  <c r="N114" i="33"/>
  <c r="N129" i="33"/>
  <c r="N121" i="33"/>
  <c r="N113" i="33"/>
  <c r="N127" i="33"/>
  <c r="N119" i="33"/>
  <c r="N126" i="33"/>
  <c r="N118" i="33"/>
  <c r="N130" i="33"/>
  <c r="N125" i="33"/>
  <c r="N117" i="33"/>
  <c r="N124" i="33"/>
  <c r="N116" i="33"/>
  <c r="N115" i="33"/>
  <c r="N112" i="33"/>
  <c r="N123" i="33"/>
  <c r="N128" i="33"/>
  <c r="N120" i="33"/>
  <c r="Y127" i="33"/>
  <c r="Y119" i="33"/>
  <c r="Y126" i="33"/>
  <c r="Y118" i="33"/>
  <c r="Y124" i="33"/>
  <c r="Y116" i="33"/>
  <c r="Y123" i="33"/>
  <c r="Y115" i="33"/>
  <c r="Y122" i="33"/>
  <c r="Y114" i="33"/>
  <c r="Y129" i="33"/>
  <c r="Y121" i="33"/>
  <c r="Y113" i="33"/>
  <c r="Y125" i="33"/>
  <c r="Y120" i="33"/>
  <c r="Y128" i="33"/>
  <c r="Y130" i="33"/>
  <c r="Y112" i="33"/>
  <c r="Y117" i="33"/>
  <c r="I116" i="33"/>
  <c r="I120" i="33"/>
  <c r="I85" i="33"/>
  <c r="I96" i="33"/>
  <c r="G95" i="33"/>
  <c r="I95" i="33" s="1"/>
  <c r="G94" i="33"/>
  <c r="I94" i="33" s="1"/>
  <c r="G99" i="33"/>
  <c r="G85" i="33"/>
  <c r="G96" i="33"/>
  <c r="G93" i="33"/>
  <c r="I93" i="33" s="1"/>
  <c r="G84" i="33"/>
  <c r="I84" i="33" s="1"/>
  <c r="G87" i="33"/>
  <c r="I87" i="33" s="1"/>
  <c r="G79" i="33"/>
  <c r="I79" i="33" s="1"/>
  <c r="G98" i="33"/>
  <c r="I98" i="33" s="1"/>
  <c r="AD98" i="33" s="1"/>
  <c r="G92" i="33"/>
  <c r="I92" i="33" s="1"/>
  <c r="G90" i="33"/>
  <c r="I90" i="33" s="1"/>
  <c r="G91" i="33"/>
  <c r="I91" i="33" s="1"/>
  <c r="G89" i="33"/>
  <c r="I89" i="33" s="1"/>
  <c r="G88" i="33"/>
  <c r="I88" i="33" s="1"/>
  <c r="G86" i="33"/>
  <c r="I86" i="33" s="1"/>
  <c r="G83" i="33"/>
  <c r="I83" i="33" s="1"/>
  <c r="G82" i="33"/>
  <c r="I82" i="33" s="1"/>
  <c r="G80" i="33"/>
  <c r="I80" i="33" s="1"/>
  <c r="G81" i="33"/>
  <c r="I81" i="33" s="1"/>
  <c r="P23" i="33"/>
  <c r="AC23" i="33" s="1"/>
  <c r="AD23" i="33" s="1"/>
  <c r="P29" i="33"/>
  <c r="AC29" i="33" s="1"/>
  <c r="AD29" i="33" s="1"/>
  <c r="P28" i="33"/>
  <c r="AC28" i="33" s="1"/>
  <c r="AD28" i="33" s="1"/>
  <c r="P20" i="33"/>
  <c r="AC20" i="33" s="1"/>
  <c r="AD20" i="33" s="1"/>
  <c r="P26" i="33"/>
  <c r="P16" i="33"/>
  <c r="P27" i="33"/>
  <c r="P30" i="33"/>
  <c r="AC30" i="33" s="1"/>
  <c r="AD30" i="33" s="1"/>
  <c r="P15" i="33"/>
  <c r="AC15" i="33" s="1"/>
  <c r="AD15" i="33" s="1"/>
  <c r="P25" i="33"/>
  <c r="P17" i="33"/>
  <c r="AC17" i="33" s="1"/>
  <c r="AD17" i="33" s="1"/>
  <c r="P14" i="33"/>
  <c r="AC14" i="33" s="1"/>
  <c r="AD14" i="33" s="1"/>
  <c r="P24" i="33"/>
  <c r="AC24" i="33" s="1"/>
  <c r="AD24" i="33" s="1"/>
  <c r="P22" i="33"/>
  <c r="AC22" i="33" s="1"/>
  <c r="AD22" i="33" s="1"/>
  <c r="P18" i="33"/>
  <c r="AC18" i="33" s="1"/>
  <c r="AD18" i="33" s="1"/>
  <c r="P13" i="33"/>
  <c r="P19" i="33"/>
  <c r="AC19" i="33" s="1"/>
  <c r="AD19" i="33" s="1"/>
  <c r="P31" i="33"/>
  <c r="AC31" i="33" s="1"/>
  <c r="AD31" i="33" s="1"/>
  <c r="P21" i="33"/>
  <c r="AC21" i="33" s="1"/>
  <c r="AD21" i="33" s="1"/>
  <c r="AC16" i="33"/>
  <c r="AD16" i="33" s="1"/>
  <c r="I55" i="33"/>
  <c r="I57" i="33"/>
  <c r="AC65" i="33"/>
  <c r="I65" i="33"/>
  <c r="AD65" i="33" s="1"/>
  <c r="I20" i="33"/>
  <c r="O64" i="33"/>
  <c r="O58" i="33"/>
  <c r="O61" i="33"/>
  <c r="O54" i="33"/>
  <c r="O53" i="33"/>
  <c r="O60" i="33"/>
  <c r="O51" i="33"/>
  <c r="O50" i="33"/>
  <c r="O57" i="33"/>
  <c r="O63" i="33"/>
  <c r="O56" i="33"/>
  <c r="O49" i="33"/>
  <c r="O48" i="33"/>
  <c r="O47" i="33"/>
  <c r="O55" i="33"/>
  <c r="O46" i="33"/>
  <c r="O59" i="33"/>
  <c r="O52" i="33"/>
  <c r="O62" i="33"/>
  <c r="AA63" i="33"/>
  <c r="AA62" i="33"/>
  <c r="AA50" i="33"/>
  <c r="AA64" i="33"/>
  <c r="AA57" i="33"/>
  <c r="AA49" i="33"/>
  <c r="AA60" i="33"/>
  <c r="AA58" i="33"/>
  <c r="AA56" i="33"/>
  <c r="AA55" i="33"/>
  <c r="AA54" i="33"/>
  <c r="AA46" i="33"/>
  <c r="AA61" i="33"/>
  <c r="AA59" i="33"/>
  <c r="AA52" i="33"/>
  <c r="AA53" i="33"/>
  <c r="AA48" i="33"/>
  <c r="AA47" i="33"/>
  <c r="AA51" i="33"/>
  <c r="Y32" i="33"/>
  <c r="N32" i="33"/>
  <c r="AB124" i="33"/>
  <c r="AB116" i="33"/>
  <c r="AB123" i="33"/>
  <c r="AB115" i="33"/>
  <c r="AB129" i="33"/>
  <c r="AB121" i="33"/>
  <c r="AB113" i="33"/>
  <c r="AB128" i="33"/>
  <c r="AB120" i="33"/>
  <c r="AB112" i="33"/>
  <c r="AB127" i="33"/>
  <c r="AB119" i="33"/>
  <c r="AB126" i="33"/>
  <c r="AB118" i="33"/>
  <c r="AB130" i="33"/>
  <c r="AB122" i="33"/>
  <c r="AB117" i="33"/>
  <c r="AB125" i="33"/>
  <c r="AB114" i="33"/>
  <c r="Q127" i="33"/>
  <c r="Q119" i="33"/>
  <c r="Q126" i="33"/>
  <c r="AC126" i="33" s="1"/>
  <c r="AD126" i="33" s="1"/>
  <c r="Q118" i="33"/>
  <c r="Q124" i="33"/>
  <c r="Q116" i="33"/>
  <c r="Q123" i="33"/>
  <c r="AC123" i="33" s="1"/>
  <c r="AD123" i="33" s="1"/>
  <c r="Q115" i="33"/>
  <c r="Q122" i="33"/>
  <c r="Q114" i="33"/>
  <c r="Q129" i="33"/>
  <c r="Q121" i="33"/>
  <c r="AC121" i="33" s="1"/>
  <c r="AD121" i="33" s="1"/>
  <c r="Q113" i="33"/>
  <c r="Q112" i="33"/>
  <c r="Q117" i="33"/>
  <c r="Q125" i="33"/>
  <c r="Q120" i="33"/>
  <c r="Q128" i="33"/>
  <c r="Q130" i="33"/>
  <c r="I124" i="33"/>
  <c r="I128" i="33"/>
  <c r="W131" i="33"/>
  <c r="X94" i="33"/>
  <c r="X93" i="33"/>
  <c r="X96" i="33"/>
  <c r="X84" i="33"/>
  <c r="X83" i="33"/>
  <c r="X97" i="33"/>
  <c r="X86" i="33"/>
  <c r="X90" i="33"/>
  <c r="X88" i="33"/>
  <c r="X87" i="33"/>
  <c r="X85" i="33"/>
  <c r="X82" i="33"/>
  <c r="X92" i="33"/>
  <c r="X81" i="33"/>
  <c r="X91" i="33"/>
  <c r="X80" i="33"/>
  <c r="X79" i="33"/>
  <c r="X89" i="33"/>
  <c r="X95" i="33"/>
  <c r="AC99" i="33"/>
  <c r="I99" i="33"/>
  <c r="AD99" i="33" s="1"/>
  <c r="S91" i="33"/>
  <c r="S96" i="33"/>
  <c r="S95" i="33"/>
  <c r="S94" i="33"/>
  <c r="S93" i="33"/>
  <c r="S92" i="33"/>
  <c r="S90" i="33"/>
  <c r="S89" i="33"/>
  <c r="S81" i="33"/>
  <c r="S88" i="33"/>
  <c r="S80" i="33"/>
  <c r="S83" i="33"/>
  <c r="S97" i="33"/>
  <c r="S87" i="33"/>
  <c r="S86" i="33"/>
  <c r="S85" i="33"/>
  <c r="S84" i="33"/>
  <c r="S82" i="33"/>
  <c r="S79" i="33"/>
  <c r="S98" i="33" s="1"/>
  <c r="AC27" i="33"/>
  <c r="AD27" i="33" s="1"/>
  <c r="N64" i="33"/>
  <c r="N59" i="33"/>
  <c r="N62" i="33"/>
  <c r="N55" i="33"/>
  <c r="N47" i="33"/>
  <c r="N61" i="33"/>
  <c r="N54" i="33"/>
  <c r="N46" i="33"/>
  <c r="N52" i="33"/>
  <c r="N60" i="33"/>
  <c r="N51" i="33"/>
  <c r="N57" i="33"/>
  <c r="N53" i="33"/>
  <c r="N63" i="33"/>
  <c r="N56" i="33"/>
  <c r="N50" i="33"/>
  <c r="N48" i="33"/>
  <c r="N49" i="33"/>
  <c r="N58" i="33"/>
  <c r="I47" i="33"/>
  <c r="I59" i="33"/>
  <c r="AC66" i="33"/>
  <c r="I66" i="33"/>
  <c r="AD66" i="33" s="1"/>
  <c r="AD67" i="33" s="1"/>
  <c r="V32" i="33"/>
  <c r="AC26" i="33"/>
  <c r="AD26" i="33" s="1"/>
  <c r="I28" i="33"/>
  <c r="W64" i="33"/>
  <c r="W58" i="33"/>
  <c r="W61" i="33"/>
  <c r="W63" i="33"/>
  <c r="W59" i="33"/>
  <c r="W54" i="33"/>
  <c r="W53" i="33"/>
  <c r="W62" i="33"/>
  <c r="W51" i="33"/>
  <c r="W50" i="33"/>
  <c r="W56" i="33"/>
  <c r="W46" i="33"/>
  <c r="W60" i="33"/>
  <c r="W52" i="33"/>
  <c r="W55" i="33"/>
  <c r="W49" i="33"/>
  <c r="W57" i="33"/>
  <c r="W47" i="33"/>
  <c r="W48" i="33"/>
  <c r="Z65" i="32"/>
  <c r="I46" i="32"/>
  <c r="Y127" i="32"/>
  <c r="Y119" i="32"/>
  <c r="Y126" i="32"/>
  <c r="Y118" i="32"/>
  <c r="Y130" i="32"/>
  <c r="Y125" i="32"/>
  <c r="Y117" i="32"/>
  <c r="Y124" i="32"/>
  <c r="Y116" i="32"/>
  <c r="Y123" i="32"/>
  <c r="Y115" i="32"/>
  <c r="Y122" i="32"/>
  <c r="Y114" i="32"/>
  <c r="Y128" i="32"/>
  <c r="Y120" i="32"/>
  <c r="Y129" i="32"/>
  <c r="Y121" i="32"/>
  <c r="Y113" i="32"/>
  <c r="Y112" i="32"/>
  <c r="X128" i="32"/>
  <c r="X120" i="32"/>
  <c r="X112" i="32"/>
  <c r="X127" i="32"/>
  <c r="X119" i="32"/>
  <c r="X126" i="32"/>
  <c r="X118" i="32"/>
  <c r="X130" i="32"/>
  <c r="X125" i="32"/>
  <c r="X117" i="32"/>
  <c r="X124" i="32"/>
  <c r="X116" i="32"/>
  <c r="X123" i="32"/>
  <c r="X115" i="32"/>
  <c r="X122" i="32"/>
  <c r="X114" i="32"/>
  <c r="X113" i="32"/>
  <c r="X121" i="32"/>
  <c r="X129" i="32"/>
  <c r="AB124" i="32"/>
  <c r="AB116" i="32"/>
  <c r="AB123" i="32"/>
  <c r="AB115" i="32"/>
  <c r="AB122" i="32"/>
  <c r="AB114" i="32"/>
  <c r="AB129" i="32"/>
  <c r="AB121" i="32"/>
  <c r="AB113" i="32"/>
  <c r="AB128" i="32"/>
  <c r="AB120" i="32"/>
  <c r="AB112" i="32"/>
  <c r="AB127" i="32"/>
  <c r="AB119" i="32"/>
  <c r="AB130" i="32"/>
  <c r="AB126" i="32"/>
  <c r="AB118" i="32"/>
  <c r="AB125" i="32"/>
  <c r="AB117" i="32"/>
  <c r="Y63" i="32"/>
  <c r="Y50" i="32"/>
  <c r="Y57" i="32"/>
  <c r="Y64" i="32"/>
  <c r="Y60" i="32"/>
  <c r="Y58" i="32"/>
  <c r="Y56" i="32"/>
  <c r="Y55" i="32"/>
  <c r="Y47" i="32"/>
  <c r="Y62" i="32"/>
  <c r="Y54" i="32"/>
  <c r="Y51" i="32"/>
  <c r="Y59" i="32"/>
  <c r="Y53" i="32"/>
  <c r="Y49" i="32"/>
  <c r="Y46" i="32"/>
  <c r="Y48" i="32"/>
  <c r="Y52" i="32"/>
  <c r="Y61" i="32"/>
  <c r="W95" i="32"/>
  <c r="W94" i="32"/>
  <c r="W93" i="32"/>
  <c r="W97" i="32"/>
  <c r="W92" i="32"/>
  <c r="W91" i="32"/>
  <c r="W85" i="32"/>
  <c r="W84" i="32"/>
  <c r="W87" i="32"/>
  <c r="W82" i="32"/>
  <c r="W80" i="32"/>
  <c r="W89" i="32"/>
  <c r="W88" i="32"/>
  <c r="W90" i="32"/>
  <c r="W79" i="32"/>
  <c r="W98" i="32" s="1"/>
  <c r="W86" i="32"/>
  <c r="W81" i="32"/>
  <c r="W83" i="32"/>
  <c r="W96" i="32"/>
  <c r="G95" i="32"/>
  <c r="G94" i="32"/>
  <c r="G98" i="32"/>
  <c r="G93" i="32"/>
  <c r="I93" i="32" s="1"/>
  <c r="G92" i="32"/>
  <c r="G99" i="32"/>
  <c r="G91" i="32"/>
  <c r="I91" i="32" s="1"/>
  <c r="G96" i="32"/>
  <c r="G85" i="32"/>
  <c r="G84" i="32"/>
  <c r="G86" i="32"/>
  <c r="I86" i="32" s="1"/>
  <c r="G83" i="32"/>
  <c r="I83" i="32" s="1"/>
  <c r="G81" i="32"/>
  <c r="G90" i="32"/>
  <c r="G89" i="32"/>
  <c r="I89" i="32" s="1"/>
  <c r="G88" i="32"/>
  <c r="G80" i="32"/>
  <c r="G87" i="32"/>
  <c r="G82" i="32"/>
  <c r="I82" i="32" s="1"/>
  <c r="G79" i="32"/>
  <c r="I79" i="32" s="1"/>
  <c r="U65" i="32"/>
  <c r="I51" i="32"/>
  <c r="W65" i="32"/>
  <c r="S28" i="32"/>
  <c r="S20" i="32"/>
  <c r="S27" i="32"/>
  <c r="S19" i="32"/>
  <c r="S31" i="32"/>
  <c r="S25" i="32"/>
  <c r="S17" i="32"/>
  <c r="S23" i="32"/>
  <c r="S15" i="32"/>
  <c r="S30" i="32"/>
  <c r="S22" i="32"/>
  <c r="S16" i="32"/>
  <c r="S24" i="32"/>
  <c r="S21" i="32"/>
  <c r="S18" i="32"/>
  <c r="S13" i="32"/>
  <c r="S14" i="32"/>
  <c r="S26" i="32"/>
  <c r="S29" i="32"/>
  <c r="O31" i="32"/>
  <c r="O24" i="32"/>
  <c r="O16" i="32"/>
  <c r="O23" i="32"/>
  <c r="O15" i="32"/>
  <c r="O30" i="32"/>
  <c r="O29" i="32"/>
  <c r="O21" i="32"/>
  <c r="O13" i="32"/>
  <c r="O27" i="32"/>
  <c r="O19" i="32"/>
  <c r="O26" i="32"/>
  <c r="O18" i="32"/>
  <c r="O28" i="32"/>
  <c r="O25" i="32"/>
  <c r="O22" i="32"/>
  <c r="O20" i="32"/>
  <c r="O17" i="32"/>
  <c r="O14" i="32"/>
  <c r="W31" i="32"/>
  <c r="W24" i="32"/>
  <c r="W16" i="32"/>
  <c r="W23" i="32"/>
  <c r="W15" i="32"/>
  <c r="W30" i="32"/>
  <c r="W29" i="32"/>
  <c r="W21" i="32"/>
  <c r="W13" i="32"/>
  <c r="W27" i="32"/>
  <c r="W19" i="32"/>
  <c r="W26" i="32"/>
  <c r="W18" i="32"/>
  <c r="W14" i="32"/>
  <c r="W20" i="32"/>
  <c r="W17" i="32"/>
  <c r="W28" i="32"/>
  <c r="W25" i="32"/>
  <c r="W22" i="32"/>
  <c r="Q127" i="32"/>
  <c r="Q119" i="32"/>
  <c r="Q126" i="32"/>
  <c r="Q118" i="32"/>
  <c r="Q130" i="32"/>
  <c r="Q125" i="32"/>
  <c r="Q117" i="32"/>
  <c r="Q124" i="32"/>
  <c r="Q116" i="32"/>
  <c r="Q123" i="32"/>
  <c r="Q115" i="32"/>
  <c r="Q122" i="32"/>
  <c r="Q114" i="32"/>
  <c r="Q129" i="32"/>
  <c r="Q121" i="32"/>
  <c r="Q113" i="32"/>
  <c r="Q112" i="32"/>
  <c r="Q128" i="32"/>
  <c r="Q120" i="32"/>
  <c r="P128" i="32"/>
  <c r="P120" i="32"/>
  <c r="P112" i="32"/>
  <c r="P127" i="32"/>
  <c r="P119" i="32"/>
  <c r="P126" i="32"/>
  <c r="P118" i="32"/>
  <c r="P130" i="32"/>
  <c r="P125" i="32"/>
  <c r="P117" i="32"/>
  <c r="P124" i="32"/>
  <c r="P116" i="32"/>
  <c r="P123" i="32"/>
  <c r="P115" i="32"/>
  <c r="P122" i="32"/>
  <c r="P114" i="32"/>
  <c r="P129" i="32"/>
  <c r="P121" i="32"/>
  <c r="P113" i="32"/>
  <c r="M123" i="32"/>
  <c r="M115" i="32"/>
  <c r="M122" i="32"/>
  <c r="M114" i="32"/>
  <c r="M129" i="32"/>
  <c r="M121" i="32"/>
  <c r="M113" i="32"/>
  <c r="M128" i="32"/>
  <c r="M120" i="32"/>
  <c r="M112" i="32"/>
  <c r="M127" i="32"/>
  <c r="M119" i="32"/>
  <c r="M126" i="32"/>
  <c r="M118" i="32"/>
  <c r="M125" i="32"/>
  <c r="M117" i="32"/>
  <c r="M124" i="32"/>
  <c r="M116" i="32"/>
  <c r="M130" i="32"/>
  <c r="I98" i="32"/>
  <c r="AD98" i="32" s="1"/>
  <c r="AC98" i="32"/>
  <c r="P58" i="32"/>
  <c r="P51" i="32"/>
  <c r="P64" i="32"/>
  <c r="P60" i="32"/>
  <c r="P57" i="32"/>
  <c r="P62" i="32"/>
  <c r="P56" i="32"/>
  <c r="P48" i="32"/>
  <c r="P55" i="32"/>
  <c r="P59" i="32"/>
  <c r="P61" i="32"/>
  <c r="P47" i="32"/>
  <c r="P49" i="32"/>
  <c r="P54" i="32"/>
  <c r="P52" i="32"/>
  <c r="P63" i="32"/>
  <c r="P46" i="32"/>
  <c r="P50" i="32"/>
  <c r="P53" i="32"/>
  <c r="N96" i="32"/>
  <c r="N95" i="32"/>
  <c r="N94" i="32"/>
  <c r="N93" i="32"/>
  <c r="N97" i="32"/>
  <c r="N92" i="32"/>
  <c r="N91" i="32"/>
  <c r="N86" i="32"/>
  <c r="N85" i="32"/>
  <c r="N88" i="32"/>
  <c r="N87" i="32"/>
  <c r="N84" i="32"/>
  <c r="N79" i="32"/>
  <c r="N81" i="32"/>
  <c r="N83" i="32"/>
  <c r="N80" i="32"/>
  <c r="N89" i="32"/>
  <c r="N90" i="32"/>
  <c r="N82" i="32"/>
  <c r="S91" i="32"/>
  <c r="S90" i="32"/>
  <c r="S96" i="32"/>
  <c r="S95" i="32"/>
  <c r="S94" i="32"/>
  <c r="S89" i="32"/>
  <c r="S81" i="32"/>
  <c r="S88" i="32"/>
  <c r="S80" i="32"/>
  <c r="S93" i="32"/>
  <c r="S83" i="32"/>
  <c r="S85" i="32"/>
  <c r="S97" i="32"/>
  <c r="S87" i="32"/>
  <c r="S82" i="32"/>
  <c r="S79" i="32"/>
  <c r="S92" i="32"/>
  <c r="S86" i="32"/>
  <c r="S84" i="32"/>
  <c r="I48" i="32"/>
  <c r="AC66" i="32"/>
  <c r="I66" i="32"/>
  <c r="AD66" i="32" s="1"/>
  <c r="N65" i="32"/>
  <c r="I96" i="32"/>
  <c r="R126" i="32"/>
  <c r="R118" i="32"/>
  <c r="R130" i="32"/>
  <c r="R125" i="32"/>
  <c r="R117" i="32"/>
  <c r="R124" i="32"/>
  <c r="R116" i="32"/>
  <c r="R123" i="32"/>
  <c r="R115" i="32"/>
  <c r="R122" i="32"/>
  <c r="R114" i="32"/>
  <c r="R129" i="32"/>
  <c r="R121" i="32"/>
  <c r="R113" i="32"/>
  <c r="R112" i="32"/>
  <c r="R128" i="32"/>
  <c r="R127" i="32"/>
  <c r="R120" i="32"/>
  <c r="R119" i="32"/>
  <c r="U123" i="32"/>
  <c r="U115" i="32"/>
  <c r="U122" i="32"/>
  <c r="U114" i="32"/>
  <c r="U129" i="32"/>
  <c r="U121" i="32"/>
  <c r="U113" i="32"/>
  <c r="U128" i="32"/>
  <c r="U120" i="32"/>
  <c r="U112" i="32"/>
  <c r="U127" i="32"/>
  <c r="U119" i="32"/>
  <c r="U126" i="32"/>
  <c r="U118" i="32"/>
  <c r="U124" i="32"/>
  <c r="U116" i="32"/>
  <c r="U130" i="32"/>
  <c r="U117" i="32"/>
  <c r="U125" i="32"/>
  <c r="I94" i="32"/>
  <c r="Q30" i="32"/>
  <c r="Q22" i="32"/>
  <c r="Q14" i="32"/>
  <c r="Q29" i="32"/>
  <c r="Q21" i="32"/>
  <c r="Q13" i="32"/>
  <c r="Q27" i="32"/>
  <c r="Q19" i="32"/>
  <c r="Q31" i="32"/>
  <c r="Q25" i="32"/>
  <c r="Q17" i="32"/>
  <c r="Q24" i="32"/>
  <c r="Q15" i="32"/>
  <c r="Q28" i="32"/>
  <c r="Q16" i="32"/>
  <c r="Q18" i="32"/>
  <c r="Q20" i="32"/>
  <c r="Q26" i="32"/>
  <c r="Q23" i="32"/>
  <c r="X58" i="32"/>
  <c r="X61" i="32"/>
  <c r="X51" i="32"/>
  <c r="X63" i="32"/>
  <c r="X57" i="32"/>
  <c r="X64" i="32"/>
  <c r="X60" i="32"/>
  <c r="X56" i="32"/>
  <c r="X48" i="32"/>
  <c r="X55" i="32"/>
  <c r="X62" i="32"/>
  <c r="X54" i="32"/>
  <c r="X52" i="32"/>
  <c r="X50" i="32"/>
  <c r="X47" i="32"/>
  <c r="X59" i="32"/>
  <c r="X53" i="32"/>
  <c r="X49" i="32"/>
  <c r="X46" i="32"/>
  <c r="V60" i="32"/>
  <c r="V64" i="32"/>
  <c r="V59" i="32"/>
  <c r="V53" i="32"/>
  <c r="V52" i="32"/>
  <c r="V61" i="32"/>
  <c r="V51" i="32"/>
  <c r="V63" i="32"/>
  <c r="V50" i="32"/>
  <c r="V58" i="32"/>
  <c r="V57" i="32"/>
  <c r="V48" i="32"/>
  <c r="V62" i="32"/>
  <c r="V54" i="32"/>
  <c r="V56" i="32"/>
  <c r="V47" i="32"/>
  <c r="V49" i="32"/>
  <c r="V46" i="32"/>
  <c r="V55" i="32"/>
  <c r="X94" i="32"/>
  <c r="X93" i="32"/>
  <c r="X97" i="32"/>
  <c r="X92" i="32"/>
  <c r="X91" i="32"/>
  <c r="X90" i="32"/>
  <c r="X84" i="32"/>
  <c r="X83" i="32"/>
  <c r="X89" i="32"/>
  <c r="X88" i="32"/>
  <c r="X87" i="32"/>
  <c r="X79" i="32"/>
  <c r="X98" i="32" s="1"/>
  <c r="X86" i="32"/>
  <c r="X81" i="32"/>
  <c r="X95" i="32"/>
  <c r="X96" i="32"/>
  <c r="X85" i="32"/>
  <c r="X82" i="32"/>
  <c r="X80" i="32"/>
  <c r="AA91" i="32"/>
  <c r="AA90" i="32"/>
  <c r="AA96" i="32"/>
  <c r="AA95" i="32"/>
  <c r="AA94" i="32"/>
  <c r="AA89" i="32"/>
  <c r="AA81" i="32"/>
  <c r="AA93" i="32"/>
  <c r="AA92" i="32"/>
  <c r="AA88" i="32"/>
  <c r="AA80" i="32"/>
  <c r="AA86" i="32"/>
  <c r="AA84" i="32"/>
  <c r="AA97" i="32"/>
  <c r="AA83" i="32"/>
  <c r="AA85" i="32"/>
  <c r="AA82" i="32"/>
  <c r="AA87" i="32"/>
  <c r="AA79" i="32"/>
  <c r="I56" i="32"/>
  <c r="AA63" i="32"/>
  <c r="AA62" i="32"/>
  <c r="AA64" i="32"/>
  <c r="AA60" i="32"/>
  <c r="AA58" i="32"/>
  <c r="AA56" i="32"/>
  <c r="AA48" i="32"/>
  <c r="AA55" i="32"/>
  <c r="AA54" i="32"/>
  <c r="AA53" i="32"/>
  <c r="AA59" i="32"/>
  <c r="AA52" i="32"/>
  <c r="AA61" i="32"/>
  <c r="AA51" i="32"/>
  <c r="AA47" i="32"/>
  <c r="AA57" i="32"/>
  <c r="AA49" i="32"/>
  <c r="AA46" i="32"/>
  <c r="AA50" i="32"/>
  <c r="Z126" i="32"/>
  <c r="Z118" i="32"/>
  <c r="Z130" i="32"/>
  <c r="Z125" i="32"/>
  <c r="Z117" i="32"/>
  <c r="Z124" i="32"/>
  <c r="Z116" i="32"/>
  <c r="Z123" i="32"/>
  <c r="Z115" i="32"/>
  <c r="Z122" i="32"/>
  <c r="Z114" i="32"/>
  <c r="Z129" i="32"/>
  <c r="Z121" i="32"/>
  <c r="Z113" i="32"/>
  <c r="Z112" i="32"/>
  <c r="Z120" i="32"/>
  <c r="Z128" i="32"/>
  <c r="Z119" i="32"/>
  <c r="Z127" i="32"/>
  <c r="N122" i="32"/>
  <c r="N114" i="32"/>
  <c r="N129" i="32"/>
  <c r="N121" i="32"/>
  <c r="N113" i="32"/>
  <c r="N128" i="32"/>
  <c r="N120" i="32"/>
  <c r="N112" i="32"/>
  <c r="N127" i="32"/>
  <c r="N119" i="32"/>
  <c r="N126" i="32"/>
  <c r="N118" i="32"/>
  <c r="N130" i="32"/>
  <c r="N125" i="32"/>
  <c r="N117" i="32"/>
  <c r="N124" i="32"/>
  <c r="N123" i="32"/>
  <c r="N116" i="32"/>
  <c r="N115" i="32"/>
  <c r="I84" i="32"/>
  <c r="U96" i="32"/>
  <c r="U95" i="32"/>
  <c r="U94" i="32"/>
  <c r="U93" i="32"/>
  <c r="U97" i="32"/>
  <c r="U92" i="32"/>
  <c r="U87" i="32"/>
  <c r="U79" i="32"/>
  <c r="U90" i="32"/>
  <c r="U86" i="32"/>
  <c r="U89" i="32"/>
  <c r="U85" i="32"/>
  <c r="U91" i="32"/>
  <c r="U82" i="32"/>
  <c r="U80" i="32"/>
  <c r="U88" i="32"/>
  <c r="U84" i="32"/>
  <c r="U81" i="32"/>
  <c r="U83" i="32"/>
  <c r="O64" i="32"/>
  <c r="O59" i="32"/>
  <c r="O63" i="32"/>
  <c r="O52" i="32"/>
  <c r="O51" i="32"/>
  <c r="O60" i="32"/>
  <c r="O58" i="32"/>
  <c r="O57" i="32"/>
  <c r="O49" i="32"/>
  <c r="O62" i="32"/>
  <c r="O56" i="32"/>
  <c r="O53" i="32"/>
  <c r="O61" i="32"/>
  <c r="O55" i="32"/>
  <c r="O47" i="32"/>
  <c r="O54" i="32"/>
  <c r="O46" i="32"/>
  <c r="O48" i="32"/>
  <c r="O50" i="32"/>
  <c r="M61" i="32"/>
  <c r="M60" i="32"/>
  <c r="M54" i="32"/>
  <c r="M46" i="32"/>
  <c r="M53" i="32"/>
  <c r="M64" i="32"/>
  <c r="M63" i="32"/>
  <c r="M52" i="32"/>
  <c r="M51" i="32"/>
  <c r="M58" i="32"/>
  <c r="M56" i="32"/>
  <c r="M50" i="32"/>
  <c r="M48" i="32"/>
  <c r="M62" i="32"/>
  <c r="M55" i="32"/>
  <c r="M47" i="32"/>
  <c r="M57" i="32"/>
  <c r="M49" i="32"/>
  <c r="M59" i="32"/>
  <c r="O95" i="32"/>
  <c r="O94" i="32"/>
  <c r="O93" i="32"/>
  <c r="O97" i="32"/>
  <c r="O92" i="32"/>
  <c r="O91" i="32"/>
  <c r="O85" i="32"/>
  <c r="O84" i="32"/>
  <c r="O87" i="32"/>
  <c r="O96" i="32"/>
  <c r="O79" i="32"/>
  <c r="O86" i="32"/>
  <c r="O81" i="32"/>
  <c r="O83" i="32"/>
  <c r="O90" i="32"/>
  <c r="O89" i="32"/>
  <c r="O82" i="32"/>
  <c r="O80" i="32"/>
  <c r="O88" i="32"/>
  <c r="T96" i="32"/>
  <c r="T95" i="32"/>
  <c r="T94" i="32"/>
  <c r="T93" i="32"/>
  <c r="T88" i="32"/>
  <c r="T80" i="32"/>
  <c r="T87" i="32"/>
  <c r="T79" i="32"/>
  <c r="T97" i="32"/>
  <c r="T83" i="32"/>
  <c r="T85" i="32"/>
  <c r="T91" i="32"/>
  <c r="T89" i="32"/>
  <c r="T82" i="32"/>
  <c r="T90" i="32"/>
  <c r="T92" i="32"/>
  <c r="T86" i="32"/>
  <c r="T84" i="32"/>
  <c r="T81" i="32"/>
  <c r="I59" i="32"/>
  <c r="R63" i="32"/>
  <c r="R58" i="32"/>
  <c r="R57" i="32"/>
  <c r="R49" i="32"/>
  <c r="R62" i="32"/>
  <c r="R56" i="32"/>
  <c r="R55" i="32"/>
  <c r="R59" i="32"/>
  <c r="R54" i="32"/>
  <c r="R61" i="32"/>
  <c r="R53" i="32"/>
  <c r="R52" i="32"/>
  <c r="R46" i="32"/>
  <c r="R48" i="32"/>
  <c r="R51" i="32"/>
  <c r="R50" i="32"/>
  <c r="R60" i="32"/>
  <c r="R64" i="32"/>
  <c r="R47" i="32"/>
  <c r="G129" i="32"/>
  <c r="I129" i="32" s="1"/>
  <c r="G121" i="32"/>
  <c r="I121" i="32" s="1"/>
  <c r="G113" i="32"/>
  <c r="I113" i="32" s="1"/>
  <c r="G128" i="32"/>
  <c r="G120" i="32"/>
  <c r="I120" i="32" s="1"/>
  <c r="G112" i="32"/>
  <c r="I112" i="32" s="1"/>
  <c r="G127" i="32"/>
  <c r="I127" i="32" s="1"/>
  <c r="G119" i="32"/>
  <c r="I119" i="32" s="1"/>
  <c r="G131" i="32"/>
  <c r="AC131" i="32" s="1"/>
  <c r="G126" i="32"/>
  <c r="G118" i="32"/>
  <c r="G125" i="32"/>
  <c r="G117" i="32"/>
  <c r="I117" i="32" s="1"/>
  <c r="G132" i="32"/>
  <c r="AC132" i="32" s="1"/>
  <c r="G124" i="32"/>
  <c r="I124" i="32" s="1"/>
  <c r="G116" i="32"/>
  <c r="I116" i="32" s="1"/>
  <c r="G123" i="32"/>
  <c r="I123" i="32" s="1"/>
  <c r="G122" i="32"/>
  <c r="I122" i="32" s="1"/>
  <c r="G115" i="32"/>
  <c r="G114" i="32"/>
  <c r="I114" i="32" s="1"/>
  <c r="V122" i="32"/>
  <c r="V114" i="32"/>
  <c r="V129" i="32"/>
  <c r="V121" i="32"/>
  <c r="V113" i="32"/>
  <c r="V128" i="32"/>
  <c r="V120" i="32"/>
  <c r="V112" i="32"/>
  <c r="V127" i="32"/>
  <c r="V119" i="32"/>
  <c r="V126" i="32"/>
  <c r="V118" i="32"/>
  <c r="V130" i="32"/>
  <c r="V125" i="32"/>
  <c r="V117" i="32"/>
  <c r="V124" i="32"/>
  <c r="V115" i="32"/>
  <c r="V123" i="32"/>
  <c r="V116" i="32"/>
  <c r="I95" i="32"/>
  <c r="R98" i="32"/>
  <c r="V31" i="32"/>
  <c r="V25" i="32"/>
  <c r="V17" i="32"/>
  <c r="V24" i="32"/>
  <c r="V16" i="32"/>
  <c r="V30" i="32"/>
  <c r="V22" i="32"/>
  <c r="V14" i="32"/>
  <c r="V28" i="32"/>
  <c r="V20" i="32"/>
  <c r="V27" i="32"/>
  <c r="V19" i="32"/>
  <c r="V21" i="32"/>
  <c r="V18" i="32"/>
  <c r="V13" i="32"/>
  <c r="V26" i="32"/>
  <c r="V23" i="32"/>
  <c r="V29" i="32"/>
  <c r="V15" i="32"/>
  <c r="Y93" i="32"/>
  <c r="Y97" i="32"/>
  <c r="Y92" i="32"/>
  <c r="Y91" i="32"/>
  <c r="Y96" i="32"/>
  <c r="Y83" i="32"/>
  <c r="Y82" i="32"/>
  <c r="Y90" i="32"/>
  <c r="Y88" i="32"/>
  <c r="Y87" i="32"/>
  <c r="Y79" i="32"/>
  <c r="Y86" i="32"/>
  <c r="Y84" i="32"/>
  <c r="Y81" i="32"/>
  <c r="Y94" i="32"/>
  <c r="Y95" i="32"/>
  <c r="Y85" i="32"/>
  <c r="Y80" i="32"/>
  <c r="Y89" i="32"/>
  <c r="AB96" i="32"/>
  <c r="AB95" i="32"/>
  <c r="AB94" i="32"/>
  <c r="AB93" i="32"/>
  <c r="AB92" i="32"/>
  <c r="AB88" i="32"/>
  <c r="AB80" i="32"/>
  <c r="AB91" i="32"/>
  <c r="AB87" i="32"/>
  <c r="AB79" i="32"/>
  <c r="AB97" i="32"/>
  <c r="AB81" i="32"/>
  <c r="AB90" i="32"/>
  <c r="AB83" i="32"/>
  <c r="AB85" i="32"/>
  <c r="AB82" i="32"/>
  <c r="AB89" i="32"/>
  <c r="AB86" i="32"/>
  <c r="AB84" i="32"/>
  <c r="I65" i="32"/>
  <c r="AD65" i="32" s="1"/>
  <c r="AC65" i="32"/>
  <c r="T62" i="32"/>
  <c r="T61" i="32"/>
  <c r="T55" i="32"/>
  <c r="T47" i="32"/>
  <c r="T59" i="32"/>
  <c r="T54" i="32"/>
  <c r="T53" i="32"/>
  <c r="T52" i="32"/>
  <c r="T64" i="32"/>
  <c r="T63" i="32"/>
  <c r="T60" i="32"/>
  <c r="T46" i="32"/>
  <c r="T57" i="32"/>
  <c r="T58" i="32"/>
  <c r="T51" i="32"/>
  <c r="T50" i="32"/>
  <c r="T48" i="32"/>
  <c r="T56" i="32"/>
  <c r="T49" i="32"/>
  <c r="Q65" i="32"/>
  <c r="R29" i="32"/>
  <c r="R21" i="32"/>
  <c r="R13" i="32"/>
  <c r="R28" i="32"/>
  <c r="R20" i="32"/>
  <c r="R26" i="32"/>
  <c r="R18" i="32"/>
  <c r="R31" i="32"/>
  <c r="R24" i="32"/>
  <c r="R16" i="32"/>
  <c r="R23" i="32"/>
  <c r="R30" i="32"/>
  <c r="R22" i="32"/>
  <c r="R27" i="32"/>
  <c r="R19" i="32"/>
  <c r="R15" i="32"/>
  <c r="R17" i="32"/>
  <c r="R14" i="32"/>
  <c r="R25" i="32"/>
  <c r="AA28" i="32"/>
  <c r="AA20" i="32"/>
  <c r="AA27" i="32"/>
  <c r="AA19" i="32"/>
  <c r="AA25" i="32"/>
  <c r="AA17" i="32"/>
  <c r="AA31" i="32"/>
  <c r="AA23" i="32"/>
  <c r="AA15" i="32"/>
  <c r="AA30" i="32"/>
  <c r="AA22" i="32"/>
  <c r="AA26" i="32"/>
  <c r="AA14" i="32"/>
  <c r="AA29" i="32"/>
  <c r="AA16" i="32"/>
  <c r="AA13" i="32"/>
  <c r="AA24" i="32"/>
  <c r="AA21" i="32"/>
  <c r="AA18" i="32"/>
  <c r="I125" i="32"/>
  <c r="I128" i="32"/>
  <c r="I88" i="32"/>
  <c r="S130" i="32"/>
  <c r="S125" i="32"/>
  <c r="S117" i="32"/>
  <c r="S124" i="32"/>
  <c r="S116" i="32"/>
  <c r="S123" i="32"/>
  <c r="S115" i="32"/>
  <c r="S122" i="32"/>
  <c r="S114" i="32"/>
  <c r="S129" i="32"/>
  <c r="S121" i="32"/>
  <c r="S113" i="32"/>
  <c r="S128" i="32"/>
  <c r="S120" i="32"/>
  <c r="S112" i="32"/>
  <c r="S127" i="32"/>
  <c r="S126" i="32"/>
  <c r="S119" i="32"/>
  <c r="S118" i="32"/>
  <c r="O129" i="32"/>
  <c r="O121" i="32"/>
  <c r="O113" i="32"/>
  <c r="O128" i="32"/>
  <c r="O120" i="32"/>
  <c r="O112" i="32"/>
  <c r="O127" i="32"/>
  <c r="O119" i="32"/>
  <c r="O126" i="32"/>
  <c r="O118" i="32"/>
  <c r="O130" i="32"/>
  <c r="O125" i="32"/>
  <c r="O117" i="32"/>
  <c r="O124" i="32"/>
  <c r="O116" i="32"/>
  <c r="O123" i="32"/>
  <c r="O115" i="32"/>
  <c r="O122" i="32"/>
  <c r="O114" i="32"/>
  <c r="I90" i="32"/>
  <c r="N25" i="32"/>
  <c r="N17" i="32"/>
  <c r="N24" i="32"/>
  <c r="N16" i="32"/>
  <c r="N30" i="32"/>
  <c r="N22" i="32"/>
  <c r="N14" i="32"/>
  <c r="N28" i="32"/>
  <c r="N20" i="32"/>
  <c r="N27" i="32"/>
  <c r="N19" i="32"/>
  <c r="N15" i="32"/>
  <c r="N21" i="32"/>
  <c r="N18" i="32"/>
  <c r="N13" i="32"/>
  <c r="N29" i="32"/>
  <c r="N31" i="32"/>
  <c r="N26" i="32"/>
  <c r="N23" i="32"/>
  <c r="P94" i="32"/>
  <c r="P93" i="32"/>
  <c r="P97" i="32"/>
  <c r="P92" i="32"/>
  <c r="P90" i="32"/>
  <c r="P84" i="32"/>
  <c r="P83" i="32"/>
  <c r="P96" i="32"/>
  <c r="P91" i="32"/>
  <c r="P79" i="32"/>
  <c r="P86" i="32"/>
  <c r="P81" i="32"/>
  <c r="P89" i="32"/>
  <c r="P85" i="32"/>
  <c r="P82" i="32"/>
  <c r="P80" i="32"/>
  <c r="P95" i="32"/>
  <c r="P88" i="32"/>
  <c r="P87" i="32"/>
  <c r="I57" i="32"/>
  <c r="I52" i="32"/>
  <c r="AB62" i="32"/>
  <c r="AB61" i="32"/>
  <c r="AB55" i="32"/>
  <c r="AB47" i="32"/>
  <c r="AB54" i="32"/>
  <c r="AB53" i="32"/>
  <c r="AB59" i="32"/>
  <c r="AB52" i="32"/>
  <c r="AB51" i="32"/>
  <c r="AB57" i="32"/>
  <c r="AB49" i="32"/>
  <c r="AB63" i="32"/>
  <c r="AB58" i="32"/>
  <c r="AB46" i="32"/>
  <c r="AB56" i="32"/>
  <c r="AB60" i="32"/>
  <c r="AB64" i="32"/>
  <c r="AB50" i="32"/>
  <c r="AB48" i="32"/>
  <c r="U26" i="32"/>
  <c r="U18" i="32"/>
  <c r="U31" i="32"/>
  <c r="U25" i="32"/>
  <c r="U17" i="32"/>
  <c r="U23" i="32"/>
  <c r="U15" i="32"/>
  <c r="U30" i="32"/>
  <c r="U29" i="32"/>
  <c r="U21" i="32"/>
  <c r="U28" i="32"/>
  <c r="U20" i="32"/>
  <c r="U24" i="32"/>
  <c r="U13" i="32"/>
  <c r="U27" i="32"/>
  <c r="U16" i="32"/>
  <c r="U14" i="32"/>
  <c r="U22" i="32"/>
  <c r="U19" i="32"/>
  <c r="M31" i="32"/>
  <c r="M26" i="32"/>
  <c r="M18" i="32"/>
  <c r="M25" i="32"/>
  <c r="M17" i="32"/>
  <c r="M23" i="32"/>
  <c r="M15" i="32"/>
  <c r="M30" i="32"/>
  <c r="M29" i="32"/>
  <c r="M21" i="32"/>
  <c r="M28" i="32"/>
  <c r="M20" i="32"/>
  <c r="M22" i="32"/>
  <c r="M19" i="32"/>
  <c r="M24" i="32"/>
  <c r="M16" i="32"/>
  <c r="M27" i="32"/>
  <c r="M13" i="32"/>
  <c r="M14" i="32"/>
  <c r="I118" i="32"/>
  <c r="I85" i="32"/>
  <c r="AA130" i="32"/>
  <c r="AA125" i="32"/>
  <c r="AA117" i="32"/>
  <c r="AA124" i="32"/>
  <c r="AA116" i="32"/>
  <c r="AA123" i="32"/>
  <c r="AA115" i="32"/>
  <c r="AA122" i="32"/>
  <c r="AA114" i="32"/>
  <c r="AA129" i="32"/>
  <c r="AA121" i="32"/>
  <c r="AA113" i="32"/>
  <c r="AA128" i="32"/>
  <c r="AA120" i="32"/>
  <c r="AA112" i="32"/>
  <c r="AA127" i="32"/>
  <c r="AA126" i="32"/>
  <c r="AA119" i="32"/>
  <c r="AA118" i="32"/>
  <c r="W129" i="32"/>
  <c r="W121" i="32"/>
  <c r="W113" i="32"/>
  <c r="W128" i="32"/>
  <c r="W120" i="32"/>
  <c r="W112" i="32"/>
  <c r="W127" i="32"/>
  <c r="W119" i="32"/>
  <c r="W126" i="32"/>
  <c r="W118" i="32"/>
  <c r="W130" i="32"/>
  <c r="W125" i="32"/>
  <c r="W117" i="32"/>
  <c r="W124" i="32"/>
  <c r="W116" i="32"/>
  <c r="W123" i="32"/>
  <c r="W115" i="32"/>
  <c r="W114" i="32"/>
  <c r="W122" i="32"/>
  <c r="AC99" i="32"/>
  <c r="I99" i="32"/>
  <c r="AD99" i="32" s="1"/>
  <c r="AD100" i="32" s="1"/>
  <c r="I54" i="32"/>
  <c r="V96" i="32"/>
  <c r="V95" i="32"/>
  <c r="V94" i="32"/>
  <c r="V93" i="32"/>
  <c r="V97" i="32"/>
  <c r="V92" i="32"/>
  <c r="V91" i="32"/>
  <c r="V90" i="32"/>
  <c r="V86" i="32"/>
  <c r="V85" i="32"/>
  <c r="V88" i="32"/>
  <c r="V82" i="32"/>
  <c r="V80" i="32"/>
  <c r="V89" i="32"/>
  <c r="V87" i="32"/>
  <c r="V84" i="32"/>
  <c r="V79" i="32"/>
  <c r="V98" i="32" s="1"/>
  <c r="V81" i="32"/>
  <c r="V83" i="32"/>
  <c r="Z97" i="32"/>
  <c r="Z92" i="32"/>
  <c r="Z91" i="32"/>
  <c r="Z90" i="32"/>
  <c r="Z96" i="32"/>
  <c r="Z95" i="32"/>
  <c r="Z82" i="32"/>
  <c r="Z89" i="32"/>
  <c r="Z81" i="32"/>
  <c r="Z93" i="32"/>
  <c r="Z87" i="32"/>
  <c r="Z79" i="32"/>
  <c r="Z86" i="32"/>
  <c r="Z84" i="32"/>
  <c r="Z94" i="32"/>
  <c r="Z83" i="32"/>
  <c r="Z85" i="32"/>
  <c r="Z80" i="32"/>
  <c r="Z88" i="32"/>
  <c r="S63" i="32"/>
  <c r="S62" i="32"/>
  <c r="S56" i="32"/>
  <c r="S48" i="32"/>
  <c r="S55" i="32"/>
  <c r="S59" i="32"/>
  <c r="S54" i="32"/>
  <c r="S61" i="32"/>
  <c r="S53" i="32"/>
  <c r="S52" i="32"/>
  <c r="S49" i="32"/>
  <c r="S46" i="32"/>
  <c r="S57" i="32"/>
  <c r="S58" i="32"/>
  <c r="S51" i="32"/>
  <c r="S50" i="32"/>
  <c r="S60" i="32"/>
  <c r="S64" i="32"/>
  <c r="S47" i="32"/>
  <c r="I58" i="32"/>
  <c r="T27" i="32"/>
  <c r="T19" i="32"/>
  <c r="T26" i="32"/>
  <c r="T18" i="32"/>
  <c r="T31" i="32"/>
  <c r="T24" i="32"/>
  <c r="T16" i="32"/>
  <c r="T30" i="32"/>
  <c r="T22" i="32"/>
  <c r="T14" i="32"/>
  <c r="T29" i="32"/>
  <c r="T21" i="32"/>
  <c r="T13" i="32"/>
  <c r="T20" i="32"/>
  <c r="T17" i="32"/>
  <c r="T23" i="32"/>
  <c r="T28" i="32"/>
  <c r="T25" i="32"/>
  <c r="T15" i="32"/>
  <c r="Z29" i="32"/>
  <c r="Z21" i="32"/>
  <c r="Z13" i="32"/>
  <c r="Z28" i="32"/>
  <c r="Z20" i="32"/>
  <c r="Z26" i="32"/>
  <c r="Z18" i="32"/>
  <c r="Z31" i="32"/>
  <c r="Z24" i="32"/>
  <c r="Z16" i="32"/>
  <c r="Z23" i="32"/>
  <c r="Z30" i="32"/>
  <c r="Z14" i="32"/>
  <c r="Z17" i="32"/>
  <c r="Z15" i="32"/>
  <c r="Z25" i="32"/>
  <c r="Z22" i="32"/>
  <c r="Z19" i="32"/>
  <c r="Z27" i="32"/>
  <c r="P23" i="32"/>
  <c r="P15" i="32"/>
  <c r="P30" i="32"/>
  <c r="P22" i="32"/>
  <c r="P14" i="32"/>
  <c r="P29" i="32"/>
  <c r="P28" i="32"/>
  <c r="P20" i="32"/>
  <c r="P26" i="32"/>
  <c r="P18" i="32"/>
  <c r="P31" i="32"/>
  <c r="P25" i="32"/>
  <c r="P17" i="32"/>
  <c r="P19" i="32"/>
  <c r="P24" i="32"/>
  <c r="P21" i="32"/>
  <c r="P16" i="32"/>
  <c r="P27" i="32"/>
  <c r="P13" i="32"/>
  <c r="I115" i="32"/>
  <c r="I126" i="32"/>
  <c r="I81" i="32"/>
  <c r="I80" i="32"/>
  <c r="T124" i="32"/>
  <c r="T116" i="32"/>
  <c r="T123" i="32"/>
  <c r="T115" i="32"/>
  <c r="T122" i="32"/>
  <c r="T114" i="32"/>
  <c r="T129" i="32"/>
  <c r="T121" i="32"/>
  <c r="T113" i="32"/>
  <c r="T128" i="32"/>
  <c r="T120" i="32"/>
  <c r="T112" i="32"/>
  <c r="T127" i="32"/>
  <c r="T119" i="32"/>
  <c r="T125" i="32"/>
  <c r="T117" i="32"/>
  <c r="T130" i="32"/>
  <c r="T126" i="32"/>
  <c r="T118" i="32"/>
  <c r="I87" i="32"/>
  <c r="I92" i="32"/>
  <c r="M96" i="32"/>
  <c r="M95" i="32"/>
  <c r="M94" i="32"/>
  <c r="M93" i="32"/>
  <c r="M97" i="32"/>
  <c r="M92" i="32"/>
  <c r="M87" i="32"/>
  <c r="M79" i="32"/>
  <c r="M86" i="32"/>
  <c r="M90" i="32"/>
  <c r="M89" i="32"/>
  <c r="M88" i="32"/>
  <c r="M82" i="32"/>
  <c r="AC82" i="32" s="1"/>
  <c r="AD82" i="32" s="1"/>
  <c r="M80" i="32"/>
  <c r="M84" i="32"/>
  <c r="M91" i="32"/>
  <c r="M81" i="32"/>
  <c r="M83" i="32"/>
  <c r="M85" i="32"/>
  <c r="Q93" i="32"/>
  <c r="Q97" i="32"/>
  <c r="Q92" i="32"/>
  <c r="Q91" i="32"/>
  <c r="Q96" i="32"/>
  <c r="Q83" i="32"/>
  <c r="Q82" i="32"/>
  <c r="Q95" i="32"/>
  <c r="Q86" i="32"/>
  <c r="Q84" i="32"/>
  <c r="Q81" i="32"/>
  <c r="Q94" i="32"/>
  <c r="Q89" i="32"/>
  <c r="Q85" i="32"/>
  <c r="Q80" i="32"/>
  <c r="Q90" i="32"/>
  <c r="Q88" i="32"/>
  <c r="Q87" i="32"/>
  <c r="Q79" i="32"/>
  <c r="I62" i="32"/>
  <c r="Y30" i="32"/>
  <c r="Y22" i="32"/>
  <c r="Y14" i="32"/>
  <c r="Y29" i="32"/>
  <c r="Y21" i="32"/>
  <c r="Y13" i="32"/>
  <c r="Y27" i="32"/>
  <c r="Y19" i="32"/>
  <c r="Y25" i="32"/>
  <c r="Y17" i="32"/>
  <c r="Y31" i="32"/>
  <c r="Y24" i="32"/>
  <c r="Y20" i="32"/>
  <c r="Y18" i="32"/>
  <c r="Y26" i="32"/>
  <c r="Y23" i="32"/>
  <c r="Y28" i="32"/>
  <c r="Y15" i="32"/>
  <c r="Y16" i="32"/>
  <c r="AB27" i="32"/>
  <c r="AB19" i="32"/>
  <c r="AB26" i="32"/>
  <c r="AB18" i="32"/>
  <c r="AB31" i="32"/>
  <c r="AB24" i="32"/>
  <c r="AB16" i="32"/>
  <c r="AB30" i="32"/>
  <c r="AB22" i="32"/>
  <c r="AB14" i="32"/>
  <c r="AB29" i="32"/>
  <c r="AB21" i="32"/>
  <c r="AB20" i="32"/>
  <c r="AB17" i="32"/>
  <c r="AB23" i="32"/>
  <c r="AB15" i="32"/>
  <c r="AB28" i="32"/>
  <c r="AB25" i="32"/>
  <c r="AB13" i="32"/>
  <c r="H33" i="32"/>
  <c r="H23" i="32"/>
  <c r="I23" i="32" s="1"/>
  <c r="H15" i="32"/>
  <c r="I15" i="32" s="1"/>
  <c r="H30" i="32"/>
  <c r="I30" i="32" s="1"/>
  <c r="H22" i="32"/>
  <c r="I22" i="32" s="1"/>
  <c r="H14" i="32"/>
  <c r="I14" i="32" s="1"/>
  <c r="H29" i="32"/>
  <c r="I29" i="32" s="1"/>
  <c r="H28" i="32"/>
  <c r="I28" i="32" s="1"/>
  <c r="H20" i="32"/>
  <c r="I20" i="32" s="1"/>
  <c r="H26" i="32"/>
  <c r="I26" i="32" s="1"/>
  <c r="H18" i="32"/>
  <c r="I18" i="32" s="1"/>
  <c r="H32" i="32"/>
  <c r="H25" i="32"/>
  <c r="I25" i="32" s="1"/>
  <c r="H17" i="32"/>
  <c r="I17" i="32" s="1"/>
  <c r="H13" i="32"/>
  <c r="I13" i="32" s="1"/>
  <c r="H16" i="32"/>
  <c r="I16" i="32" s="1"/>
  <c r="H19" i="32"/>
  <c r="I19" i="32" s="1"/>
  <c r="H27" i="32"/>
  <c r="I27" i="32" s="1"/>
  <c r="H24" i="32"/>
  <c r="I24" i="32" s="1"/>
  <c r="H21" i="32"/>
  <c r="I21" i="32" s="1"/>
  <c r="X23" i="32"/>
  <c r="X15" i="32"/>
  <c r="X30" i="32"/>
  <c r="X22" i="32"/>
  <c r="X14" i="32"/>
  <c r="X29" i="32"/>
  <c r="X28" i="32"/>
  <c r="X20" i="32"/>
  <c r="X26" i="32"/>
  <c r="X18" i="32"/>
  <c r="X25" i="32"/>
  <c r="X17" i="32"/>
  <c r="X27" i="32"/>
  <c r="X24" i="32"/>
  <c r="X31" i="32"/>
  <c r="X19" i="32"/>
  <c r="X16" i="32"/>
  <c r="X13" i="32"/>
  <c r="X21" i="32"/>
  <c r="Y131" i="31"/>
  <c r="V17" i="31"/>
  <c r="V21" i="31"/>
  <c r="V31" i="31"/>
  <c r="V18" i="31"/>
  <c r="V22" i="31"/>
  <c r="Z88" i="31"/>
  <c r="Z80" i="31"/>
  <c r="R98" i="31"/>
  <c r="V19" i="31"/>
  <c r="G90" i="31"/>
  <c r="G83" i="31"/>
  <c r="R126" i="31"/>
  <c r="R118" i="31"/>
  <c r="R130" i="31"/>
  <c r="R125" i="31"/>
  <c r="R117" i="31"/>
  <c r="R124" i="31"/>
  <c r="R116" i="31"/>
  <c r="R123" i="31"/>
  <c r="R115" i="31"/>
  <c r="R122" i="31"/>
  <c r="R114" i="31"/>
  <c r="R129" i="31"/>
  <c r="R121" i="31"/>
  <c r="R113" i="31"/>
  <c r="R120" i="31"/>
  <c r="R119" i="31"/>
  <c r="R128" i="31"/>
  <c r="R127" i="31"/>
  <c r="R112" i="31"/>
  <c r="U123" i="31"/>
  <c r="U115" i="31"/>
  <c r="U122" i="31"/>
  <c r="U114" i="31"/>
  <c r="U129" i="31"/>
  <c r="U121" i="31"/>
  <c r="U113" i="31"/>
  <c r="U128" i="31"/>
  <c r="U120" i="31"/>
  <c r="U112" i="31"/>
  <c r="U127" i="31"/>
  <c r="U119" i="31"/>
  <c r="U126" i="31"/>
  <c r="U118" i="31"/>
  <c r="U124" i="31"/>
  <c r="U130" i="31"/>
  <c r="U117" i="31"/>
  <c r="U125" i="31"/>
  <c r="U116" i="31"/>
  <c r="T95" i="31"/>
  <c r="T94" i="31"/>
  <c r="T93" i="31"/>
  <c r="T96" i="31"/>
  <c r="T90" i="31"/>
  <c r="T89" i="31"/>
  <c r="T81" i="31"/>
  <c r="T88" i="31"/>
  <c r="T80" i="31"/>
  <c r="T87" i="31"/>
  <c r="T79" i="31"/>
  <c r="T85" i="31"/>
  <c r="T97" i="31"/>
  <c r="T91" i="31"/>
  <c r="T84" i="31"/>
  <c r="T92" i="31"/>
  <c r="T83" i="31"/>
  <c r="T82" i="31"/>
  <c r="T86" i="31"/>
  <c r="N61" i="31"/>
  <c r="N63" i="31"/>
  <c r="N62" i="31"/>
  <c r="N54" i="31"/>
  <c r="N46" i="31"/>
  <c r="N60" i="31"/>
  <c r="N53" i="31"/>
  <c r="N52" i="31"/>
  <c r="N59" i="31"/>
  <c r="N51" i="31"/>
  <c r="N58" i="31"/>
  <c r="N50" i="31"/>
  <c r="N57" i="31"/>
  <c r="N49" i="31"/>
  <c r="N64" i="31"/>
  <c r="N55" i="31"/>
  <c r="N47" i="31"/>
  <c r="N56" i="31"/>
  <c r="N48" i="31"/>
  <c r="AA64" i="31"/>
  <c r="AA59" i="31"/>
  <c r="AA61" i="31"/>
  <c r="AA57" i="31"/>
  <c r="AA49" i="31"/>
  <c r="AA56" i="31"/>
  <c r="AA48" i="31"/>
  <c r="AA63" i="31"/>
  <c r="AA55" i="31"/>
  <c r="AA47" i="31"/>
  <c r="AA54" i="31"/>
  <c r="AA46" i="31"/>
  <c r="AA60" i="31"/>
  <c r="AA53" i="31"/>
  <c r="AA62" i="31"/>
  <c r="AA52" i="31"/>
  <c r="AA58" i="31"/>
  <c r="AA50" i="31"/>
  <c r="AA51" i="31"/>
  <c r="AA32" i="31"/>
  <c r="Y23" i="31"/>
  <c r="Y30" i="31"/>
  <c r="Y28" i="31"/>
  <c r="Y31" i="31"/>
  <c r="Y26" i="31"/>
  <c r="Y20" i="31"/>
  <c r="Y19" i="31"/>
  <c r="Y18" i="31"/>
  <c r="Y17" i="31"/>
  <c r="Y25" i="31"/>
  <c r="Y16" i="31"/>
  <c r="Y29" i="31"/>
  <c r="Y15" i="31"/>
  <c r="Y24" i="31"/>
  <c r="Y22" i="31"/>
  <c r="Y14" i="31"/>
  <c r="Y27" i="31"/>
  <c r="Y21" i="31"/>
  <c r="Y13" i="31"/>
  <c r="Z126" i="31"/>
  <c r="Z118" i="31"/>
  <c r="Z130" i="31"/>
  <c r="Z125" i="31"/>
  <c r="Z117" i="31"/>
  <c r="Z124" i="31"/>
  <c r="Z116" i="31"/>
  <c r="Z123" i="31"/>
  <c r="Z115" i="31"/>
  <c r="Z122" i="31"/>
  <c r="Z114" i="31"/>
  <c r="Z129" i="31"/>
  <c r="Z121" i="31"/>
  <c r="Z113" i="31"/>
  <c r="Z112" i="31"/>
  <c r="Z120" i="31"/>
  <c r="Z119" i="31"/>
  <c r="Z128" i="31"/>
  <c r="Z127" i="31"/>
  <c r="N122" i="31"/>
  <c r="N114" i="31"/>
  <c r="N129" i="31"/>
  <c r="N121" i="31"/>
  <c r="N113" i="31"/>
  <c r="N128" i="31"/>
  <c r="N120" i="31"/>
  <c r="N112" i="31"/>
  <c r="N127" i="31"/>
  <c r="N119" i="31"/>
  <c r="N126" i="31"/>
  <c r="N118" i="31"/>
  <c r="N130" i="31"/>
  <c r="N125" i="31"/>
  <c r="N117" i="31"/>
  <c r="N116" i="31"/>
  <c r="N115" i="31"/>
  <c r="N124" i="31"/>
  <c r="N123" i="31"/>
  <c r="X128" i="31"/>
  <c r="X120" i="31"/>
  <c r="X112" i="31"/>
  <c r="X127" i="31"/>
  <c r="X119" i="31"/>
  <c r="X126" i="31"/>
  <c r="X118" i="31"/>
  <c r="X130" i="31"/>
  <c r="X125" i="31"/>
  <c r="X117" i="31"/>
  <c r="X124" i="31"/>
  <c r="X116" i="31"/>
  <c r="X123" i="31"/>
  <c r="X115" i="31"/>
  <c r="X114" i="31"/>
  <c r="X122" i="31"/>
  <c r="X113" i="31"/>
  <c r="X121" i="31"/>
  <c r="X129" i="31"/>
  <c r="V95" i="31"/>
  <c r="V93" i="31"/>
  <c r="V97" i="31"/>
  <c r="V92" i="31"/>
  <c r="V91" i="31"/>
  <c r="V87" i="31"/>
  <c r="V79" i="31"/>
  <c r="V86" i="31"/>
  <c r="V85" i="31"/>
  <c r="V94" i="31"/>
  <c r="V83" i="31"/>
  <c r="V82" i="31"/>
  <c r="V90" i="31"/>
  <c r="V89" i="31"/>
  <c r="V81" i="31"/>
  <c r="V96" i="31"/>
  <c r="V88" i="31"/>
  <c r="V80" i="31"/>
  <c r="V84" i="31"/>
  <c r="AB95" i="31"/>
  <c r="AB94" i="31"/>
  <c r="AB93" i="31"/>
  <c r="AB91" i="31"/>
  <c r="AB89" i="31"/>
  <c r="AB81" i="31"/>
  <c r="AB88" i="31"/>
  <c r="AB80" i="31"/>
  <c r="AB92" i="31"/>
  <c r="AB90" i="31"/>
  <c r="AB87" i="31"/>
  <c r="AB79" i="31"/>
  <c r="AB98" i="31" s="1"/>
  <c r="AB96" i="31"/>
  <c r="AB85" i="31"/>
  <c r="AB84" i="31"/>
  <c r="AB83" i="31"/>
  <c r="AB82" i="31"/>
  <c r="AB97" i="31"/>
  <c r="AB86" i="31"/>
  <c r="V61" i="31"/>
  <c r="V63" i="31"/>
  <c r="V62" i="31"/>
  <c r="V54" i="31"/>
  <c r="V46" i="31"/>
  <c r="V53" i="31"/>
  <c r="V52" i="31"/>
  <c r="V51" i="31"/>
  <c r="V64" i="31"/>
  <c r="V58" i="31"/>
  <c r="V50" i="31"/>
  <c r="V60" i="31"/>
  <c r="V59" i="31"/>
  <c r="V57" i="31"/>
  <c r="V49" i="31"/>
  <c r="V55" i="31"/>
  <c r="V47" i="31"/>
  <c r="V56" i="31"/>
  <c r="V48" i="31"/>
  <c r="T63" i="31"/>
  <c r="T64" i="31"/>
  <c r="T56" i="31"/>
  <c r="T48" i="31"/>
  <c r="T55" i="31"/>
  <c r="T47" i="31"/>
  <c r="T61" i="31"/>
  <c r="T54" i="31"/>
  <c r="T46" i="31"/>
  <c r="T53" i="31"/>
  <c r="T52" i="31"/>
  <c r="T51" i="31"/>
  <c r="T62" i="31"/>
  <c r="T60" i="31"/>
  <c r="T59" i="31"/>
  <c r="T57" i="31"/>
  <c r="T49" i="31"/>
  <c r="T50" i="31"/>
  <c r="T58" i="31"/>
  <c r="Y65" i="31"/>
  <c r="S32" i="31"/>
  <c r="Q23" i="31"/>
  <c r="Q30" i="31"/>
  <c r="Q28" i="31"/>
  <c r="Q31" i="31"/>
  <c r="Q26" i="31"/>
  <c r="Q20" i="31"/>
  <c r="Q29" i="31"/>
  <c r="Q25" i="31"/>
  <c r="Q19" i="31"/>
  <c r="Q18" i="31"/>
  <c r="Q27" i="31"/>
  <c r="Q17" i="31"/>
  <c r="Q24" i="31"/>
  <c r="Q16" i="31"/>
  <c r="Q15" i="31"/>
  <c r="Q22" i="31"/>
  <c r="Q14" i="31"/>
  <c r="Q21" i="31"/>
  <c r="Q13" i="31"/>
  <c r="G129" i="31"/>
  <c r="I129" i="31" s="1"/>
  <c r="G121" i="31"/>
  <c r="G113" i="31"/>
  <c r="I113" i="31" s="1"/>
  <c r="G128" i="31"/>
  <c r="G120" i="31"/>
  <c r="I120" i="31" s="1"/>
  <c r="G112" i="31"/>
  <c r="I112" i="31" s="1"/>
  <c r="G127" i="31"/>
  <c r="I127" i="31" s="1"/>
  <c r="G119" i="31"/>
  <c r="I119" i="31" s="1"/>
  <c r="G131" i="31"/>
  <c r="G126" i="31"/>
  <c r="G118" i="31"/>
  <c r="G125" i="31"/>
  <c r="G117" i="31"/>
  <c r="G132" i="31"/>
  <c r="AC132" i="31" s="1"/>
  <c r="G124" i="31"/>
  <c r="I124" i="31" s="1"/>
  <c r="G116" i="31"/>
  <c r="I116" i="31" s="1"/>
  <c r="G115" i="31"/>
  <c r="G114" i="31"/>
  <c r="I114" i="31" s="1"/>
  <c r="G123" i="31"/>
  <c r="G122" i="31"/>
  <c r="V122" i="31"/>
  <c r="V114" i="31"/>
  <c r="V129" i="31"/>
  <c r="V121" i="31"/>
  <c r="V113" i="31"/>
  <c r="V128" i="31"/>
  <c r="V120" i="31"/>
  <c r="V112" i="31"/>
  <c r="V127" i="31"/>
  <c r="V119" i="31"/>
  <c r="V126" i="31"/>
  <c r="V118" i="31"/>
  <c r="V130" i="31"/>
  <c r="V125" i="31"/>
  <c r="V117" i="31"/>
  <c r="V116" i="31"/>
  <c r="V115" i="31"/>
  <c r="V124" i="31"/>
  <c r="V123" i="31"/>
  <c r="N95" i="31"/>
  <c r="N93" i="31"/>
  <c r="N97" i="31"/>
  <c r="N92" i="31"/>
  <c r="N91" i="31"/>
  <c r="N94" i="31"/>
  <c r="N87" i="31"/>
  <c r="N79" i="31"/>
  <c r="N86" i="31"/>
  <c r="N85" i="31"/>
  <c r="N83" i="31"/>
  <c r="N90" i="31"/>
  <c r="N82" i="31"/>
  <c r="N89" i="31"/>
  <c r="N81" i="31"/>
  <c r="N88" i="31"/>
  <c r="N80" i="31"/>
  <c r="N84" i="31"/>
  <c r="N96" i="31"/>
  <c r="P64" i="31"/>
  <c r="P63" i="31"/>
  <c r="P62" i="31"/>
  <c r="P61" i="31"/>
  <c r="P60" i="31"/>
  <c r="P52" i="31"/>
  <c r="P59" i="31"/>
  <c r="P51" i="31"/>
  <c r="P58" i="31"/>
  <c r="P50" i="31"/>
  <c r="P57" i="31"/>
  <c r="P49" i="31"/>
  <c r="P56" i="31"/>
  <c r="P48" i="31"/>
  <c r="P55" i="31"/>
  <c r="P47" i="31"/>
  <c r="P53" i="31"/>
  <c r="P54" i="31"/>
  <c r="P46" i="31"/>
  <c r="AB63" i="31"/>
  <c r="AB64" i="31"/>
  <c r="AB56" i="31"/>
  <c r="AB48" i="31"/>
  <c r="AB59" i="31"/>
  <c r="AB55" i="31"/>
  <c r="AB47" i="31"/>
  <c r="AB54" i="31"/>
  <c r="AB46" i="31"/>
  <c r="AB60" i="31"/>
  <c r="AB53" i="31"/>
  <c r="AB62" i="31"/>
  <c r="AB52" i="31"/>
  <c r="AB51" i="31"/>
  <c r="AB61" i="31"/>
  <c r="AB57" i="31"/>
  <c r="AB49" i="31"/>
  <c r="AB58" i="31"/>
  <c r="AB50" i="31"/>
  <c r="AB29" i="31"/>
  <c r="AB28" i="31"/>
  <c r="AB25" i="31"/>
  <c r="AB31" i="31"/>
  <c r="AB17" i="31"/>
  <c r="AB30" i="31"/>
  <c r="AB16" i="31"/>
  <c r="AB15" i="31"/>
  <c r="AB24" i="31"/>
  <c r="AB22" i="31"/>
  <c r="AB14" i="31"/>
  <c r="AB26" i="31"/>
  <c r="AB21" i="31"/>
  <c r="AB13" i="31"/>
  <c r="AB27" i="31"/>
  <c r="AB20" i="31"/>
  <c r="AB23" i="31"/>
  <c r="AB19" i="31"/>
  <c r="AB18" i="31"/>
  <c r="U65" i="31"/>
  <c r="Z30" i="31"/>
  <c r="Z29" i="31"/>
  <c r="Z27" i="31"/>
  <c r="Z25" i="31"/>
  <c r="Z23" i="31"/>
  <c r="Z19" i="31"/>
  <c r="Z31" i="31"/>
  <c r="Z18" i="31"/>
  <c r="Z28" i="31"/>
  <c r="Z17" i="31"/>
  <c r="Z16" i="31"/>
  <c r="Z15" i="31"/>
  <c r="Z26" i="31"/>
  <c r="Z24" i="31"/>
  <c r="Z22" i="31"/>
  <c r="Z14" i="31"/>
  <c r="Z21" i="31"/>
  <c r="Z13" i="31"/>
  <c r="Z20" i="31"/>
  <c r="W32" i="31"/>
  <c r="I117" i="31"/>
  <c r="S130" i="31"/>
  <c r="S125" i="31"/>
  <c r="S117" i="31"/>
  <c r="S124" i="31"/>
  <c r="S116" i="31"/>
  <c r="S123" i="31"/>
  <c r="S115" i="31"/>
  <c r="S122" i="31"/>
  <c r="S114" i="31"/>
  <c r="S129" i="31"/>
  <c r="S121" i="31"/>
  <c r="S113" i="31"/>
  <c r="S128" i="31"/>
  <c r="S120" i="31"/>
  <c r="S112" i="31"/>
  <c r="S127" i="31"/>
  <c r="S126" i="31"/>
  <c r="S119" i="31"/>
  <c r="S118" i="31"/>
  <c r="O129" i="31"/>
  <c r="O121" i="31"/>
  <c r="O113" i="31"/>
  <c r="O128" i="31"/>
  <c r="O120" i="31"/>
  <c r="O112" i="31"/>
  <c r="O127" i="31"/>
  <c r="O119" i="31"/>
  <c r="O126" i="31"/>
  <c r="O118" i="31"/>
  <c r="O130" i="31"/>
  <c r="O125" i="31"/>
  <c r="O117" i="31"/>
  <c r="O124" i="31"/>
  <c r="O116" i="31"/>
  <c r="O123" i="31"/>
  <c r="O122" i="31"/>
  <c r="O115" i="31"/>
  <c r="O114" i="31"/>
  <c r="W94" i="31"/>
  <c r="W97" i="31"/>
  <c r="W92" i="31"/>
  <c r="W93" i="31"/>
  <c r="W86" i="31"/>
  <c r="W85" i="31"/>
  <c r="W84" i="31"/>
  <c r="W95" i="31"/>
  <c r="W82" i="31"/>
  <c r="W90" i="31"/>
  <c r="W89" i="31"/>
  <c r="W81" i="31"/>
  <c r="W96" i="31"/>
  <c r="W88" i="31"/>
  <c r="W80" i="31"/>
  <c r="W87" i="31"/>
  <c r="W79" i="31"/>
  <c r="W91" i="31"/>
  <c r="W83" i="31"/>
  <c r="U98" i="31"/>
  <c r="X64" i="31"/>
  <c r="X63" i="31"/>
  <c r="X62" i="31"/>
  <c r="X61" i="31"/>
  <c r="X60" i="31"/>
  <c r="X52" i="31"/>
  <c r="X51" i="31"/>
  <c r="X58" i="31"/>
  <c r="X50" i="31"/>
  <c r="X59" i="31"/>
  <c r="X57" i="31"/>
  <c r="X49" i="31"/>
  <c r="X56" i="31"/>
  <c r="X48" i="31"/>
  <c r="X55" i="31"/>
  <c r="X47" i="31"/>
  <c r="X53" i="31"/>
  <c r="X54" i="31"/>
  <c r="X46" i="31"/>
  <c r="T29" i="31"/>
  <c r="T28" i="31"/>
  <c r="T25" i="31"/>
  <c r="T26" i="31"/>
  <c r="T17" i="31"/>
  <c r="T27" i="31"/>
  <c r="T24" i="31"/>
  <c r="T16" i="31"/>
  <c r="T15" i="31"/>
  <c r="T31" i="31"/>
  <c r="T22" i="31"/>
  <c r="T14" i="31"/>
  <c r="T30" i="31"/>
  <c r="T23" i="31"/>
  <c r="T21" i="31"/>
  <c r="T13" i="31"/>
  <c r="T20" i="31"/>
  <c r="T19" i="31"/>
  <c r="T18" i="31"/>
  <c r="R30" i="31"/>
  <c r="R27" i="31"/>
  <c r="R25" i="31"/>
  <c r="R29" i="31"/>
  <c r="R19" i="31"/>
  <c r="R26" i="31"/>
  <c r="R18" i="31"/>
  <c r="R17" i="31"/>
  <c r="R24" i="31"/>
  <c r="R16" i="31"/>
  <c r="R31" i="31"/>
  <c r="R15" i="31"/>
  <c r="R22" i="31"/>
  <c r="R14" i="31"/>
  <c r="R28" i="31"/>
  <c r="R23" i="31"/>
  <c r="R21" i="31"/>
  <c r="R13" i="31"/>
  <c r="R20" i="31"/>
  <c r="O65" i="31"/>
  <c r="I125" i="31"/>
  <c r="I128" i="31"/>
  <c r="AA130" i="31"/>
  <c r="AA125" i="31"/>
  <c r="AA117" i="31"/>
  <c r="AA124" i="31"/>
  <c r="AA116" i="31"/>
  <c r="AA123" i="31"/>
  <c r="AA115" i="31"/>
  <c r="AA122" i="31"/>
  <c r="AA114" i="31"/>
  <c r="AA129" i="31"/>
  <c r="AA121" i="31"/>
  <c r="AA113" i="31"/>
  <c r="AA128" i="31"/>
  <c r="AA120" i="31"/>
  <c r="AA112" i="31"/>
  <c r="AA119" i="31"/>
  <c r="AA118" i="31"/>
  <c r="AA127" i="31"/>
  <c r="AA126" i="31"/>
  <c r="W129" i="31"/>
  <c r="W121" i="31"/>
  <c r="W113" i="31"/>
  <c r="W128" i="31"/>
  <c r="W120" i="31"/>
  <c r="W112" i="31"/>
  <c r="W127" i="31"/>
  <c r="W119" i="31"/>
  <c r="W126" i="31"/>
  <c r="W118" i="31"/>
  <c r="W130" i="31"/>
  <c r="W125" i="31"/>
  <c r="W117" i="31"/>
  <c r="W124" i="31"/>
  <c r="W116" i="31"/>
  <c r="W115" i="31"/>
  <c r="W114" i="31"/>
  <c r="W123" i="31"/>
  <c r="W122" i="31"/>
  <c r="I121" i="31"/>
  <c r="X93" i="31"/>
  <c r="X97" i="31"/>
  <c r="X91" i="31"/>
  <c r="X85" i="31"/>
  <c r="X84" i="31"/>
  <c r="X83" i="31"/>
  <c r="X90" i="31"/>
  <c r="X89" i="31"/>
  <c r="X81" i="31"/>
  <c r="X96" i="31"/>
  <c r="X92" i="31"/>
  <c r="X88" i="31"/>
  <c r="X80" i="31"/>
  <c r="X87" i="31"/>
  <c r="X79" i="31"/>
  <c r="X86" i="31"/>
  <c r="X95" i="31"/>
  <c r="X82" i="31"/>
  <c r="X94" i="31"/>
  <c r="O94" i="31"/>
  <c r="O97" i="31"/>
  <c r="O92" i="31"/>
  <c r="O95" i="31"/>
  <c r="O91" i="31"/>
  <c r="O86" i="31"/>
  <c r="O85" i="31"/>
  <c r="O96" i="31"/>
  <c r="O84" i="31"/>
  <c r="O93" i="31"/>
  <c r="O90" i="31"/>
  <c r="O82" i="31"/>
  <c r="O89" i="31"/>
  <c r="O81" i="31"/>
  <c r="O88" i="31"/>
  <c r="O80" i="31"/>
  <c r="O87" i="31"/>
  <c r="O79" i="31"/>
  <c r="O83" i="31"/>
  <c r="X32" i="31"/>
  <c r="R61" i="31"/>
  <c r="R60" i="31"/>
  <c r="R64" i="31"/>
  <c r="R59" i="31"/>
  <c r="R58" i="31"/>
  <c r="R50" i="31"/>
  <c r="R62" i="31"/>
  <c r="R57" i="31"/>
  <c r="R49" i="31"/>
  <c r="R56" i="31"/>
  <c r="R48" i="31"/>
  <c r="R55" i="31"/>
  <c r="R47" i="31"/>
  <c r="R54" i="31"/>
  <c r="R46" i="31"/>
  <c r="R53" i="31"/>
  <c r="R63" i="31"/>
  <c r="R51" i="31"/>
  <c r="R52" i="31"/>
  <c r="H33" i="31"/>
  <c r="H24" i="31"/>
  <c r="I24" i="31" s="1"/>
  <c r="H29" i="31"/>
  <c r="I29" i="31" s="1"/>
  <c r="H32" i="31"/>
  <c r="H27" i="31"/>
  <c r="I27" i="31" s="1"/>
  <c r="H25" i="31"/>
  <c r="I25" i="31" s="1"/>
  <c r="H21" i="31"/>
  <c r="I21" i="31" s="1"/>
  <c r="H13" i="31"/>
  <c r="I13" i="31" s="1"/>
  <c r="H20" i="31"/>
  <c r="I20" i="31" s="1"/>
  <c r="H30" i="31"/>
  <c r="I30" i="31" s="1"/>
  <c r="H19" i="31"/>
  <c r="I19" i="31" s="1"/>
  <c r="H28" i="31"/>
  <c r="I28" i="31" s="1"/>
  <c r="H18" i="31"/>
  <c r="I18" i="31" s="1"/>
  <c r="H17" i="31"/>
  <c r="I17" i="31" s="1"/>
  <c r="H16" i="31"/>
  <c r="I16" i="31" s="1"/>
  <c r="H26" i="31"/>
  <c r="I26" i="31" s="1"/>
  <c r="H23" i="31"/>
  <c r="I23" i="31" s="1"/>
  <c r="H15" i="31"/>
  <c r="I15" i="31" s="1"/>
  <c r="H22" i="31"/>
  <c r="I22" i="31" s="1"/>
  <c r="H14" i="31"/>
  <c r="I14" i="31" s="1"/>
  <c r="I118" i="31"/>
  <c r="T124" i="31"/>
  <c r="T116" i="31"/>
  <c r="T123" i="31"/>
  <c r="T115" i="31"/>
  <c r="T122" i="31"/>
  <c r="T114" i="31"/>
  <c r="T129" i="31"/>
  <c r="T121" i="31"/>
  <c r="T113" i="31"/>
  <c r="T128" i="31"/>
  <c r="T120" i="31"/>
  <c r="T112" i="31"/>
  <c r="T127" i="31"/>
  <c r="T119" i="31"/>
  <c r="T125" i="31"/>
  <c r="T130" i="31"/>
  <c r="T118" i="31"/>
  <c r="T126" i="31"/>
  <c r="T117" i="31"/>
  <c r="P93" i="31"/>
  <c r="P91" i="31"/>
  <c r="P97" i="31"/>
  <c r="P85" i="31"/>
  <c r="P96" i="31"/>
  <c r="P92" i="31"/>
  <c r="P84" i="31"/>
  <c r="P83" i="31"/>
  <c r="P89" i="31"/>
  <c r="P81" i="31"/>
  <c r="P88" i="31"/>
  <c r="P80" i="31"/>
  <c r="P87" i="31"/>
  <c r="P79" i="31"/>
  <c r="P98" i="31" s="1"/>
  <c r="P95" i="31"/>
  <c r="P94" i="31"/>
  <c r="P86" i="31"/>
  <c r="P90" i="31"/>
  <c r="P82" i="31"/>
  <c r="P128" i="31"/>
  <c r="P120" i="31"/>
  <c r="P112" i="31"/>
  <c r="P127" i="31"/>
  <c r="P119" i="31"/>
  <c r="P126" i="31"/>
  <c r="P118" i="31"/>
  <c r="P130" i="31"/>
  <c r="P125" i="31"/>
  <c r="P117" i="31"/>
  <c r="P124" i="31"/>
  <c r="P116" i="31"/>
  <c r="P123" i="31"/>
  <c r="P115" i="31"/>
  <c r="P121" i="31"/>
  <c r="P129" i="31"/>
  <c r="P114" i="31"/>
  <c r="P122" i="31"/>
  <c r="P113" i="31"/>
  <c r="S90" i="31"/>
  <c r="S96" i="31"/>
  <c r="S95" i="31"/>
  <c r="S94" i="31"/>
  <c r="S82" i="31"/>
  <c r="S93" i="31"/>
  <c r="S89" i="31"/>
  <c r="S81" i="31"/>
  <c r="S88" i="31"/>
  <c r="S80" i="31"/>
  <c r="S86" i="31"/>
  <c r="S85" i="31"/>
  <c r="S97" i="31"/>
  <c r="S91" i="31"/>
  <c r="S84" i="31"/>
  <c r="S92" i="31"/>
  <c r="S83" i="31"/>
  <c r="S87" i="31"/>
  <c r="S79" i="31"/>
  <c r="P32" i="31"/>
  <c r="N27" i="31"/>
  <c r="N31" i="31"/>
  <c r="N26" i="31"/>
  <c r="N23" i="31"/>
  <c r="N29" i="31"/>
  <c r="N28" i="31"/>
  <c r="N15" i="31"/>
  <c r="N22" i="31"/>
  <c r="N14" i="31"/>
  <c r="N21" i="31"/>
  <c r="N13" i="31"/>
  <c r="N25" i="31"/>
  <c r="N20" i="31"/>
  <c r="N19" i="31"/>
  <c r="N18" i="31"/>
  <c r="N30" i="31"/>
  <c r="N24" i="31"/>
  <c r="N17" i="31"/>
  <c r="N16" i="31"/>
  <c r="Z61" i="31"/>
  <c r="Z60" i="31"/>
  <c r="Z64" i="31"/>
  <c r="Z59" i="31"/>
  <c r="Z58" i="31"/>
  <c r="Z50" i="31"/>
  <c r="Z57" i="31"/>
  <c r="Z49" i="31"/>
  <c r="Z56" i="31"/>
  <c r="Z48" i="31"/>
  <c r="Z63" i="31"/>
  <c r="Z55" i="31"/>
  <c r="Z47" i="31"/>
  <c r="Z54" i="31"/>
  <c r="Z46" i="31"/>
  <c r="Z53" i="31"/>
  <c r="Z62" i="31"/>
  <c r="Z51" i="31"/>
  <c r="Z52" i="31"/>
  <c r="I115" i="31"/>
  <c r="I126" i="31"/>
  <c r="AB124" i="31"/>
  <c r="AB116" i="31"/>
  <c r="AB123" i="31"/>
  <c r="AB115" i="31"/>
  <c r="AB122" i="31"/>
  <c r="AB114" i="31"/>
  <c r="AB129" i="31"/>
  <c r="AB121" i="31"/>
  <c r="AB113" i="31"/>
  <c r="AB128" i="31"/>
  <c r="AB120" i="31"/>
  <c r="AB112" i="31"/>
  <c r="AB127" i="31"/>
  <c r="AB119" i="31"/>
  <c r="AB130" i="31"/>
  <c r="AB118" i="31"/>
  <c r="AB126" i="31"/>
  <c r="AB117" i="31"/>
  <c r="AB125" i="31"/>
  <c r="I122" i="31"/>
  <c r="Y97" i="31"/>
  <c r="Y92" i="31"/>
  <c r="Y90" i="31"/>
  <c r="Y96" i="31"/>
  <c r="Y84" i="31"/>
  <c r="Y83" i="31"/>
  <c r="Y95" i="31"/>
  <c r="Y94" i="31"/>
  <c r="Y91" i="31"/>
  <c r="Y82" i="31"/>
  <c r="Y88" i="31"/>
  <c r="Y80" i="31"/>
  <c r="Y87" i="31"/>
  <c r="Y79" i="31"/>
  <c r="Y86" i="31"/>
  <c r="Y93" i="31"/>
  <c r="Y85" i="31"/>
  <c r="Y89" i="31"/>
  <c r="Y81" i="31"/>
  <c r="Q127" i="31"/>
  <c r="Q119" i="31"/>
  <c r="Q126" i="31"/>
  <c r="Q118" i="31"/>
  <c r="Q130" i="31"/>
  <c r="Q125" i="31"/>
  <c r="Q117" i="31"/>
  <c r="Q124" i="31"/>
  <c r="Q116" i="31"/>
  <c r="Q123" i="31"/>
  <c r="Q115" i="31"/>
  <c r="Q122" i="31"/>
  <c r="Q114" i="31"/>
  <c r="Q129" i="31"/>
  <c r="Q112" i="31"/>
  <c r="Q120" i="31"/>
  <c r="Q128" i="31"/>
  <c r="Q113" i="31"/>
  <c r="Q121" i="31"/>
  <c r="AA90" i="31"/>
  <c r="AA96" i="31"/>
  <c r="AA95" i="31"/>
  <c r="AA94" i="31"/>
  <c r="AA82" i="31"/>
  <c r="AA91" i="31"/>
  <c r="AA89" i="31"/>
  <c r="AA81" i="31"/>
  <c r="AA88" i="31"/>
  <c r="AA80" i="31"/>
  <c r="AA97" i="31"/>
  <c r="AA86" i="31"/>
  <c r="AA93" i="31"/>
  <c r="AA85" i="31"/>
  <c r="AA84" i="31"/>
  <c r="AA83" i="31"/>
  <c r="AA87" i="31"/>
  <c r="AA79" i="31"/>
  <c r="AA98" i="31" s="1"/>
  <c r="AA92" i="31"/>
  <c r="Z98" i="31"/>
  <c r="O31" i="31"/>
  <c r="O26" i="31"/>
  <c r="O25" i="31"/>
  <c r="O30" i="31"/>
  <c r="O28" i="31"/>
  <c r="O23" i="31"/>
  <c r="O22" i="31"/>
  <c r="O14" i="31"/>
  <c r="O21" i="31"/>
  <c r="O13" i="31"/>
  <c r="O29" i="31"/>
  <c r="O20" i="31"/>
  <c r="O19" i="31"/>
  <c r="O27" i="31"/>
  <c r="O18" i="31"/>
  <c r="O24" i="31"/>
  <c r="O17" i="31"/>
  <c r="O16" i="31"/>
  <c r="O15" i="31"/>
  <c r="G65" i="31"/>
  <c r="I65" i="31" s="1"/>
  <c r="AD65" i="31" s="1"/>
  <c r="G60" i="31"/>
  <c r="I60" i="31" s="1"/>
  <c r="G66" i="31"/>
  <c r="I66" i="31" s="1"/>
  <c r="AD66" i="31" s="1"/>
  <c r="G63" i="31"/>
  <c r="I63" i="31" s="1"/>
  <c r="G62" i="31"/>
  <c r="I62" i="31" s="1"/>
  <c r="G61" i="31"/>
  <c r="I61" i="31" s="1"/>
  <c r="G53" i="31"/>
  <c r="I53" i="31" s="1"/>
  <c r="G52" i="31"/>
  <c r="I52" i="31" s="1"/>
  <c r="G59" i="31"/>
  <c r="I59" i="31" s="1"/>
  <c r="G51" i="31"/>
  <c r="I51" i="31" s="1"/>
  <c r="G58" i="31"/>
  <c r="I58" i="31" s="1"/>
  <c r="G50" i="31"/>
  <c r="I50" i="31" s="1"/>
  <c r="G57" i="31"/>
  <c r="I57" i="31" s="1"/>
  <c r="G49" i="31"/>
  <c r="G56" i="31"/>
  <c r="I56" i="31" s="1"/>
  <c r="G48" i="31"/>
  <c r="I48" i="31" s="1"/>
  <c r="G54" i="31"/>
  <c r="I54" i="31" s="1"/>
  <c r="G46" i="31"/>
  <c r="I46" i="31" s="1"/>
  <c r="G55" i="31"/>
  <c r="I55" i="31" s="1"/>
  <c r="G47" i="31"/>
  <c r="I47" i="31" s="1"/>
  <c r="U28" i="31"/>
  <c r="U27" i="31"/>
  <c r="U31" i="31"/>
  <c r="U24" i="31"/>
  <c r="U30" i="31"/>
  <c r="U16" i="31"/>
  <c r="U15" i="31"/>
  <c r="U22" i="31"/>
  <c r="U14" i="31"/>
  <c r="U23" i="31"/>
  <c r="U21" i="31"/>
  <c r="U13" i="31"/>
  <c r="U20" i="31"/>
  <c r="U19" i="31"/>
  <c r="U18" i="31"/>
  <c r="U29" i="31"/>
  <c r="U26" i="31"/>
  <c r="U25" i="31"/>
  <c r="U17" i="31"/>
  <c r="W65" i="31"/>
  <c r="V32" i="31"/>
  <c r="I123" i="31"/>
  <c r="AC131" i="31"/>
  <c r="I131" i="31"/>
  <c r="AD131" i="31" s="1"/>
  <c r="M96" i="31"/>
  <c r="M94" i="31"/>
  <c r="M93" i="31"/>
  <c r="M97" i="31"/>
  <c r="M92" i="31"/>
  <c r="M88" i="31"/>
  <c r="M80" i="31"/>
  <c r="M95" i="31"/>
  <c r="M91" i="31"/>
  <c r="M87" i="31"/>
  <c r="M79" i="31"/>
  <c r="M86" i="31"/>
  <c r="M84" i="31"/>
  <c r="M83" i="31"/>
  <c r="M90" i="31"/>
  <c r="M82" i="31"/>
  <c r="M89" i="31"/>
  <c r="M81" i="31"/>
  <c r="M85" i="31"/>
  <c r="M123" i="31"/>
  <c r="AC123" i="31" s="1"/>
  <c r="AD123" i="31" s="1"/>
  <c r="M115" i="31"/>
  <c r="AC115" i="31" s="1"/>
  <c r="AD115" i="31" s="1"/>
  <c r="M122" i="31"/>
  <c r="AC122" i="31" s="1"/>
  <c r="AD122" i="31" s="1"/>
  <c r="M114" i="31"/>
  <c r="M129" i="31"/>
  <c r="AC129" i="31" s="1"/>
  <c r="AD129" i="31" s="1"/>
  <c r="M121" i="31"/>
  <c r="M113" i="31"/>
  <c r="AC113" i="31" s="1"/>
  <c r="AD113" i="31" s="1"/>
  <c r="M128" i="31"/>
  <c r="AC128" i="31" s="1"/>
  <c r="AD128" i="31" s="1"/>
  <c r="M120" i="31"/>
  <c r="AC120" i="31" s="1"/>
  <c r="AD120" i="31" s="1"/>
  <c r="M112" i="31"/>
  <c r="M127" i="31"/>
  <c r="AC127" i="31" s="1"/>
  <c r="AD127" i="31" s="1"/>
  <c r="M119" i="31"/>
  <c r="AC119" i="31" s="1"/>
  <c r="AD119" i="31" s="1"/>
  <c r="M126" i="31"/>
  <c r="AC126" i="31" s="1"/>
  <c r="AD126" i="31" s="1"/>
  <c r="M118" i="31"/>
  <c r="M117" i="31"/>
  <c r="AC117" i="31" s="1"/>
  <c r="AD117" i="31" s="1"/>
  <c r="M125" i="31"/>
  <c r="AC125" i="31" s="1"/>
  <c r="AD125" i="31" s="1"/>
  <c r="M116" i="31"/>
  <c r="AC116" i="31" s="1"/>
  <c r="AD116" i="31" s="1"/>
  <c r="M124" i="31"/>
  <c r="AC124" i="31" s="1"/>
  <c r="AD124" i="31" s="1"/>
  <c r="M130" i="31"/>
  <c r="AC130" i="31" s="1"/>
  <c r="AD130" i="31" s="1"/>
  <c r="Q97" i="31"/>
  <c r="Q92" i="31"/>
  <c r="Q96" i="31"/>
  <c r="Q84" i="31"/>
  <c r="Q83" i="31"/>
  <c r="Q90" i="31"/>
  <c r="Q82" i="31"/>
  <c r="Q88" i="31"/>
  <c r="Q80" i="31"/>
  <c r="Q87" i="31"/>
  <c r="Q79" i="31"/>
  <c r="Q95" i="31"/>
  <c r="Q94" i="31"/>
  <c r="Q86" i="31"/>
  <c r="Q91" i="31"/>
  <c r="Q85" i="31"/>
  <c r="Q93" i="31"/>
  <c r="Q89" i="31"/>
  <c r="Q81" i="31"/>
  <c r="H98" i="31"/>
  <c r="H93" i="31"/>
  <c r="I93" i="31" s="1"/>
  <c r="H99" i="31"/>
  <c r="H91" i="31"/>
  <c r="I91" i="31" s="1"/>
  <c r="H85" i="31"/>
  <c r="I85" i="31" s="1"/>
  <c r="H84" i="31"/>
  <c r="I84" i="31" s="1"/>
  <c r="H83" i="31"/>
  <c r="I83" i="31" s="1"/>
  <c r="H89" i="31"/>
  <c r="I89" i="31" s="1"/>
  <c r="H81" i="31"/>
  <c r="I81" i="31" s="1"/>
  <c r="H95" i="31"/>
  <c r="I95" i="31" s="1"/>
  <c r="H92" i="31"/>
  <c r="I92" i="31" s="1"/>
  <c r="H88" i="31"/>
  <c r="I88" i="31" s="1"/>
  <c r="H80" i="31"/>
  <c r="I80" i="31" s="1"/>
  <c r="H96" i="31"/>
  <c r="I96" i="31" s="1"/>
  <c r="H87" i="31"/>
  <c r="I87" i="31" s="1"/>
  <c r="H79" i="31"/>
  <c r="I79" i="31" s="1"/>
  <c r="H86" i="31"/>
  <c r="I86" i="31" s="1"/>
  <c r="H94" i="31"/>
  <c r="I94" i="31" s="1"/>
  <c r="H90" i="31"/>
  <c r="I90" i="31" s="1"/>
  <c r="H82" i="31"/>
  <c r="I82" i="31" s="1"/>
  <c r="M65" i="31"/>
  <c r="I49" i="31"/>
  <c r="AC65" i="31"/>
  <c r="S64" i="31"/>
  <c r="AC64" i="31" s="1"/>
  <c r="AD64" i="31" s="1"/>
  <c r="S59" i="31"/>
  <c r="S62" i="31"/>
  <c r="S60" i="31"/>
  <c r="AC60" i="31" s="1"/>
  <c r="AD60" i="31" s="1"/>
  <c r="S57" i="31"/>
  <c r="S49" i="31"/>
  <c r="AC49" i="31" s="1"/>
  <c r="AD49" i="31" s="1"/>
  <c r="S56" i="31"/>
  <c r="AC56" i="31" s="1"/>
  <c r="AD56" i="31" s="1"/>
  <c r="S48" i="31"/>
  <c r="S55" i="31"/>
  <c r="S47" i="31"/>
  <c r="S61" i="31"/>
  <c r="S54" i="31"/>
  <c r="S46" i="31"/>
  <c r="S53" i="31"/>
  <c r="AC53" i="31" s="1"/>
  <c r="AD53" i="31" s="1"/>
  <c r="S63" i="31"/>
  <c r="S52" i="31"/>
  <c r="S58" i="31"/>
  <c r="S50" i="31"/>
  <c r="AC50" i="31" s="1"/>
  <c r="AD50" i="31" s="1"/>
  <c r="S51" i="31"/>
  <c r="M28" i="31"/>
  <c r="AC28" i="31" s="1"/>
  <c r="AD28" i="31" s="1"/>
  <c r="M27" i="31"/>
  <c r="AC27" i="31" s="1"/>
  <c r="AD27" i="31" s="1"/>
  <c r="M31" i="31"/>
  <c r="AC31" i="31" s="1"/>
  <c r="AD31" i="31" s="1"/>
  <c r="M24" i="31"/>
  <c r="AC24" i="31" s="1"/>
  <c r="AD24" i="31" s="1"/>
  <c r="M30" i="31"/>
  <c r="M16" i="31"/>
  <c r="M23" i="31"/>
  <c r="AC23" i="31" s="1"/>
  <c r="AD23" i="31" s="1"/>
  <c r="M15" i="31"/>
  <c r="AC15" i="31" s="1"/>
  <c r="AD15" i="31" s="1"/>
  <c r="M22" i="31"/>
  <c r="AC22" i="31" s="1"/>
  <c r="AD22" i="31" s="1"/>
  <c r="M14" i="31"/>
  <c r="AC14" i="31" s="1"/>
  <c r="AD14" i="31" s="1"/>
  <c r="M29" i="31"/>
  <c r="AC29" i="31" s="1"/>
  <c r="AD29" i="31" s="1"/>
  <c r="M26" i="31"/>
  <c r="AC26" i="31" s="1"/>
  <c r="AD26" i="31" s="1"/>
  <c r="M21" i="31"/>
  <c r="AC21" i="31" s="1"/>
  <c r="AD21" i="31" s="1"/>
  <c r="M13" i="31"/>
  <c r="M25" i="31"/>
  <c r="AC25" i="31" s="1"/>
  <c r="AD25" i="31" s="1"/>
  <c r="M20" i="31"/>
  <c r="AC20" i="31" s="1"/>
  <c r="AD20" i="31" s="1"/>
  <c r="M19" i="31"/>
  <c r="AC19" i="31" s="1"/>
  <c r="AD19" i="31" s="1"/>
  <c r="M18" i="31"/>
  <c r="AC18" i="31" s="1"/>
  <c r="AD18" i="31" s="1"/>
  <c r="M17" i="31"/>
  <c r="AC17" i="31" s="1"/>
  <c r="AD17" i="31" s="1"/>
  <c r="Q65" i="31"/>
  <c r="AC22" i="25"/>
  <c r="AC27" i="25"/>
  <c r="O24" i="25"/>
  <c r="W24" i="25"/>
  <c r="P24" i="25"/>
  <c r="X24" i="25"/>
  <c r="V24" i="25"/>
  <c r="Q24" i="25"/>
  <c r="Y24" i="25"/>
  <c r="R24" i="25"/>
  <c r="Z24" i="25"/>
  <c r="S24" i="25"/>
  <c r="AA24" i="25"/>
  <c r="T24" i="25"/>
  <c r="AB24" i="25"/>
  <c r="U24" i="25"/>
  <c r="N24" i="25"/>
  <c r="Q26" i="25"/>
  <c r="Y26" i="25"/>
  <c r="R26" i="25"/>
  <c r="Z26" i="25"/>
  <c r="O26" i="25"/>
  <c r="S26" i="25"/>
  <c r="AA26" i="25"/>
  <c r="T26" i="25"/>
  <c r="AB26" i="25"/>
  <c r="P26" i="25"/>
  <c r="U26" i="25"/>
  <c r="N26" i="25"/>
  <c r="V26" i="25"/>
  <c r="W26" i="25"/>
  <c r="X26" i="25"/>
  <c r="X65" i="25"/>
  <c r="X131" i="25"/>
  <c r="P131" i="25"/>
  <c r="M123" i="25"/>
  <c r="M122" i="25"/>
  <c r="M114" i="25"/>
  <c r="M117" i="25"/>
  <c r="M129" i="25"/>
  <c r="M121" i="25"/>
  <c r="M113" i="25"/>
  <c r="M125" i="25"/>
  <c r="M128" i="25"/>
  <c r="M120" i="25"/>
  <c r="M112" i="25"/>
  <c r="M130" i="25"/>
  <c r="M127" i="25"/>
  <c r="M119" i="25"/>
  <c r="M126" i="25"/>
  <c r="M118" i="25"/>
  <c r="M116" i="25"/>
  <c r="M115" i="25"/>
  <c r="M124" i="25"/>
  <c r="R126" i="25"/>
  <c r="R130" i="25"/>
  <c r="R125" i="25"/>
  <c r="R117" i="25"/>
  <c r="R124" i="25"/>
  <c r="R116" i="25"/>
  <c r="R123" i="25"/>
  <c r="R115" i="25"/>
  <c r="R128" i="25"/>
  <c r="R120" i="25"/>
  <c r="R112" i="25"/>
  <c r="R122" i="25"/>
  <c r="R114" i="25"/>
  <c r="R129" i="25"/>
  <c r="R121" i="25"/>
  <c r="R113" i="25"/>
  <c r="R119" i="25"/>
  <c r="R118" i="25"/>
  <c r="R127" i="25"/>
  <c r="AB124" i="25"/>
  <c r="AB123" i="25"/>
  <c r="AB115" i="25"/>
  <c r="AB122" i="25"/>
  <c r="AB114" i="25"/>
  <c r="AB129" i="25"/>
  <c r="AB121" i="25"/>
  <c r="AB113" i="25"/>
  <c r="AB126" i="25"/>
  <c r="AB118" i="25"/>
  <c r="AB128" i="25"/>
  <c r="AB120" i="25"/>
  <c r="AB112" i="25"/>
  <c r="AB127" i="25"/>
  <c r="AB119" i="25"/>
  <c r="AB130" i="25"/>
  <c r="AB125" i="25"/>
  <c r="AB117" i="25"/>
  <c r="AB116" i="25"/>
  <c r="Y127" i="25"/>
  <c r="Y119" i="25"/>
  <c r="Y126" i="25"/>
  <c r="Y118" i="25"/>
  <c r="Y130" i="25"/>
  <c r="Y125" i="25"/>
  <c r="Y117" i="25"/>
  <c r="Y124" i="25"/>
  <c r="Y116" i="25"/>
  <c r="Y129" i="25"/>
  <c r="Y123" i="25"/>
  <c r="Y115" i="25"/>
  <c r="Y122" i="25"/>
  <c r="Y114" i="25"/>
  <c r="Y121" i="25"/>
  <c r="Y113" i="25"/>
  <c r="Y112" i="25"/>
  <c r="Y120" i="25"/>
  <c r="Y128" i="25"/>
  <c r="T124" i="25"/>
  <c r="T123" i="25"/>
  <c r="T115" i="25"/>
  <c r="T122" i="25"/>
  <c r="T114" i="25"/>
  <c r="T126" i="25"/>
  <c r="T129" i="25"/>
  <c r="T121" i="25"/>
  <c r="T113" i="25"/>
  <c r="T128" i="25"/>
  <c r="T120" i="25"/>
  <c r="T112" i="25"/>
  <c r="T127" i="25"/>
  <c r="T119" i="25"/>
  <c r="T118" i="25"/>
  <c r="T116" i="25"/>
  <c r="T130" i="25"/>
  <c r="T125" i="25"/>
  <c r="T117" i="25"/>
  <c r="W131" i="25"/>
  <c r="Z126" i="25"/>
  <c r="Z130" i="25"/>
  <c r="Z125" i="25"/>
  <c r="Z117" i="25"/>
  <c r="Z124" i="25"/>
  <c r="Z116" i="25"/>
  <c r="Z123" i="25"/>
  <c r="Z115" i="25"/>
  <c r="Z128" i="25"/>
  <c r="Z122" i="25"/>
  <c r="Z114" i="25"/>
  <c r="Z129" i="25"/>
  <c r="Z121" i="25"/>
  <c r="Z113" i="25"/>
  <c r="Z120" i="25"/>
  <c r="Z112" i="25"/>
  <c r="Z119" i="25"/>
  <c r="Z127" i="25"/>
  <c r="Z118" i="25"/>
  <c r="Q127" i="25"/>
  <c r="Q126" i="25"/>
  <c r="Q118" i="25"/>
  <c r="Q130" i="25"/>
  <c r="Q125" i="25"/>
  <c r="Q117" i="25"/>
  <c r="Q124" i="25"/>
  <c r="Q116" i="25"/>
  <c r="Q129" i="25"/>
  <c r="Q123" i="25"/>
  <c r="Q115" i="25"/>
  <c r="Q121" i="25"/>
  <c r="Q113" i="25"/>
  <c r="Q122" i="25"/>
  <c r="Q114" i="25"/>
  <c r="Q119" i="25"/>
  <c r="Q112" i="25"/>
  <c r="Q120" i="25"/>
  <c r="Q128" i="25"/>
  <c r="U123" i="25"/>
  <c r="U122" i="25"/>
  <c r="U114" i="25"/>
  <c r="U130" i="25"/>
  <c r="U129" i="25"/>
  <c r="U121" i="25"/>
  <c r="U113" i="25"/>
  <c r="U128" i="25"/>
  <c r="U120" i="25"/>
  <c r="U112" i="25"/>
  <c r="U127" i="25"/>
  <c r="U119" i="25"/>
  <c r="U125" i="25"/>
  <c r="U126" i="25"/>
  <c r="U118" i="25"/>
  <c r="U117" i="25"/>
  <c r="U115" i="25"/>
  <c r="U124" i="25"/>
  <c r="U116" i="25"/>
  <c r="AA130" i="25"/>
  <c r="AA125" i="25"/>
  <c r="AA124" i="25"/>
  <c r="AA116" i="25"/>
  <c r="AA123" i="25"/>
  <c r="AA115" i="25"/>
  <c r="AA122" i="25"/>
  <c r="AA114" i="25"/>
  <c r="AA129" i="25"/>
  <c r="AA121" i="25"/>
  <c r="AA113" i="25"/>
  <c r="AA119" i="25"/>
  <c r="AA128" i="25"/>
  <c r="AA120" i="25"/>
  <c r="AA112" i="25"/>
  <c r="AA127" i="25"/>
  <c r="AA126" i="25"/>
  <c r="AA118" i="25"/>
  <c r="AA117" i="25"/>
  <c r="O131" i="25"/>
  <c r="V131" i="25"/>
  <c r="S130" i="25"/>
  <c r="S125" i="25"/>
  <c r="S124" i="25"/>
  <c r="S116" i="25"/>
  <c r="S123" i="25"/>
  <c r="S115" i="25"/>
  <c r="S122" i="25"/>
  <c r="S114" i="25"/>
  <c r="S119" i="25"/>
  <c r="S129" i="25"/>
  <c r="S121" i="25"/>
  <c r="S113" i="25"/>
  <c r="S127" i="25"/>
  <c r="S128" i="25"/>
  <c r="S120" i="25"/>
  <c r="S112" i="25"/>
  <c r="S126" i="25"/>
  <c r="S118" i="25"/>
  <c r="S117" i="25"/>
  <c r="N122" i="25"/>
  <c r="N129" i="25"/>
  <c r="N121" i="25"/>
  <c r="N113" i="25"/>
  <c r="N128" i="25"/>
  <c r="N120" i="25"/>
  <c r="N112" i="25"/>
  <c r="N127" i="25"/>
  <c r="N119" i="25"/>
  <c r="N124" i="25"/>
  <c r="N126" i="25"/>
  <c r="N118" i="25"/>
  <c r="N116" i="25"/>
  <c r="N130" i="25"/>
  <c r="N125" i="25"/>
  <c r="N117" i="25"/>
  <c r="N115" i="25"/>
  <c r="N123" i="25"/>
  <c r="N114" i="25"/>
  <c r="G129" i="25"/>
  <c r="I129" i="25" s="1"/>
  <c r="G121" i="25"/>
  <c r="I121" i="25" s="1"/>
  <c r="G128" i="25"/>
  <c r="I128" i="25" s="1"/>
  <c r="G120" i="25"/>
  <c r="I120" i="25" s="1"/>
  <c r="G112" i="25"/>
  <c r="I112" i="25" s="1"/>
  <c r="G127" i="25"/>
  <c r="I127" i="25" s="1"/>
  <c r="G119" i="25"/>
  <c r="G131" i="25"/>
  <c r="AC131" i="25" s="1"/>
  <c r="G126" i="25"/>
  <c r="I126" i="25" s="1"/>
  <c r="G118" i="25"/>
  <c r="I118" i="25" s="1"/>
  <c r="G115" i="25"/>
  <c r="I115" i="25" s="1"/>
  <c r="G125" i="25"/>
  <c r="I125" i="25" s="1"/>
  <c r="G117" i="25"/>
  <c r="I117" i="25" s="1"/>
  <c r="G123" i="25"/>
  <c r="I123" i="25" s="1"/>
  <c r="G132" i="25"/>
  <c r="I132" i="25" s="1"/>
  <c r="AD132" i="25" s="1"/>
  <c r="G124" i="25"/>
  <c r="I124" i="25" s="1"/>
  <c r="G116" i="25"/>
  <c r="I116" i="25" s="1"/>
  <c r="G122" i="25"/>
  <c r="I122" i="25" s="1"/>
  <c r="G113" i="25"/>
  <c r="I113" i="25" s="1"/>
  <c r="G114" i="25"/>
  <c r="I114" i="25" s="1"/>
  <c r="I119" i="25"/>
  <c r="O96" i="25"/>
  <c r="O88" i="25"/>
  <c r="O80" i="25"/>
  <c r="O90" i="25"/>
  <c r="O95" i="25"/>
  <c r="O87" i="25"/>
  <c r="O79" i="25"/>
  <c r="O82" i="25"/>
  <c r="O94" i="25"/>
  <c r="O86" i="25"/>
  <c r="O93" i="25"/>
  <c r="O85" i="25"/>
  <c r="O97" i="25"/>
  <c r="O92" i="25"/>
  <c r="O84" i="25"/>
  <c r="O89" i="25"/>
  <c r="O91" i="25"/>
  <c r="O83" i="25"/>
  <c r="O81" i="25"/>
  <c r="Z93" i="25"/>
  <c r="Z85" i="25"/>
  <c r="Z97" i="25"/>
  <c r="Z92" i="25"/>
  <c r="Z84" i="25"/>
  <c r="Z95" i="25"/>
  <c r="Z87" i="25"/>
  <c r="Z91" i="25"/>
  <c r="Z83" i="25"/>
  <c r="Z79" i="25"/>
  <c r="Z94" i="25"/>
  <c r="Z90" i="25"/>
  <c r="Z82" i="25"/>
  <c r="Z89" i="25"/>
  <c r="Z81" i="25"/>
  <c r="Z86" i="25"/>
  <c r="Z96" i="25"/>
  <c r="Z88" i="25"/>
  <c r="Z80" i="25"/>
  <c r="P98" i="25"/>
  <c r="R93" i="25"/>
  <c r="R85" i="25"/>
  <c r="R95" i="25"/>
  <c r="R97" i="25"/>
  <c r="R92" i="25"/>
  <c r="R84" i="25"/>
  <c r="R79" i="25"/>
  <c r="R91" i="25"/>
  <c r="R83" i="25"/>
  <c r="R90" i="25"/>
  <c r="R82" i="25"/>
  <c r="R89" i="25"/>
  <c r="R81" i="25"/>
  <c r="R87" i="25"/>
  <c r="R94" i="25"/>
  <c r="R86" i="25"/>
  <c r="R96" i="25"/>
  <c r="R88" i="25"/>
  <c r="R80" i="25"/>
  <c r="U90" i="25"/>
  <c r="U82" i="25"/>
  <c r="U97" i="25"/>
  <c r="U89" i="25"/>
  <c r="U81" i="25"/>
  <c r="U92" i="25"/>
  <c r="U96" i="25"/>
  <c r="U88" i="25"/>
  <c r="U80" i="25"/>
  <c r="U95" i="25"/>
  <c r="U87" i="25"/>
  <c r="U79" i="25"/>
  <c r="U84" i="25"/>
  <c r="U94" i="25"/>
  <c r="U86" i="25"/>
  <c r="U93" i="25"/>
  <c r="U85" i="25"/>
  <c r="U91" i="25"/>
  <c r="U83" i="25"/>
  <c r="W98" i="25"/>
  <c r="V89" i="25"/>
  <c r="V81" i="25"/>
  <c r="V96" i="25"/>
  <c r="V88" i="25"/>
  <c r="V80" i="25"/>
  <c r="V95" i="25"/>
  <c r="V87" i="25"/>
  <c r="V79" i="25"/>
  <c r="V91" i="25"/>
  <c r="V90" i="25"/>
  <c r="V94" i="25"/>
  <c r="V86" i="25"/>
  <c r="V83" i="25"/>
  <c r="V93" i="25"/>
  <c r="V85" i="25"/>
  <c r="V97" i="25"/>
  <c r="V92" i="25"/>
  <c r="V84" i="25"/>
  <c r="V82" i="25"/>
  <c r="M90" i="25"/>
  <c r="M82" i="25"/>
  <c r="M89" i="25"/>
  <c r="M81" i="25"/>
  <c r="M97" i="25"/>
  <c r="M96" i="25"/>
  <c r="M88" i="25"/>
  <c r="M80" i="25"/>
  <c r="M92" i="25"/>
  <c r="M91" i="25"/>
  <c r="M95" i="25"/>
  <c r="M87" i="25"/>
  <c r="M79" i="25"/>
  <c r="M94" i="25"/>
  <c r="M86" i="25"/>
  <c r="M93" i="25"/>
  <c r="M85" i="25"/>
  <c r="M84" i="25"/>
  <c r="M83" i="25"/>
  <c r="AA97" i="25"/>
  <c r="AA92" i="25"/>
  <c r="AA84" i="25"/>
  <c r="AA91" i="25"/>
  <c r="AA83" i="25"/>
  <c r="AA90" i="25"/>
  <c r="AA82" i="25"/>
  <c r="AA94" i="25"/>
  <c r="AA93" i="25"/>
  <c r="AA85" i="25"/>
  <c r="AA89" i="25"/>
  <c r="AA81" i="25"/>
  <c r="AA86" i="25"/>
  <c r="AA96" i="25"/>
  <c r="AA88" i="25"/>
  <c r="AA80" i="25"/>
  <c r="AA95" i="25"/>
  <c r="AA87" i="25"/>
  <c r="AA79" i="25"/>
  <c r="N89" i="25"/>
  <c r="N81" i="25"/>
  <c r="N96" i="25"/>
  <c r="N88" i="25"/>
  <c r="N80" i="25"/>
  <c r="N95" i="25"/>
  <c r="N87" i="25"/>
  <c r="N79" i="25"/>
  <c r="N83" i="25"/>
  <c r="N94" i="25"/>
  <c r="N86" i="25"/>
  <c r="N93" i="25"/>
  <c r="N85" i="25"/>
  <c r="N91" i="25"/>
  <c r="N90" i="25"/>
  <c r="N97" i="25"/>
  <c r="N92" i="25"/>
  <c r="N84" i="25"/>
  <c r="N82" i="25"/>
  <c r="S97" i="25"/>
  <c r="S92" i="25"/>
  <c r="S84" i="25"/>
  <c r="S94" i="25"/>
  <c r="S91" i="25"/>
  <c r="S83" i="25"/>
  <c r="S90" i="25"/>
  <c r="S82" i="25"/>
  <c r="S93" i="25"/>
  <c r="S89" i="25"/>
  <c r="S81" i="25"/>
  <c r="S96" i="25"/>
  <c r="S88" i="25"/>
  <c r="S80" i="25"/>
  <c r="S86" i="25"/>
  <c r="S85" i="25"/>
  <c r="S95" i="25"/>
  <c r="S87" i="25"/>
  <c r="S79" i="25"/>
  <c r="X98" i="25"/>
  <c r="Y94" i="25"/>
  <c r="Y86" i="25"/>
  <c r="Y96" i="25"/>
  <c r="Y93" i="25"/>
  <c r="Y85" i="25"/>
  <c r="Y97" i="25"/>
  <c r="Y92" i="25"/>
  <c r="Y84" i="25"/>
  <c r="Y95" i="25"/>
  <c r="Y91" i="25"/>
  <c r="Y83" i="25"/>
  <c r="Y90" i="25"/>
  <c r="Y82" i="25"/>
  <c r="Y88" i="25"/>
  <c r="Y87" i="25"/>
  <c r="Y89" i="25"/>
  <c r="Y81" i="25"/>
  <c r="Y80" i="25"/>
  <c r="Y79" i="25"/>
  <c r="G96" i="25"/>
  <c r="I96" i="25" s="1"/>
  <c r="G88" i="25"/>
  <c r="I88" i="25" s="1"/>
  <c r="G80" i="25"/>
  <c r="I80" i="25" s="1"/>
  <c r="G90" i="25"/>
  <c r="I90" i="25" s="1"/>
  <c r="G95" i="25"/>
  <c r="I95" i="25" s="1"/>
  <c r="G87" i="25"/>
  <c r="I87" i="25" s="1"/>
  <c r="G79" i="25"/>
  <c r="G94" i="25"/>
  <c r="I94" i="25" s="1"/>
  <c r="G86" i="25"/>
  <c r="I86" i="25" s="1"/>
  <c r="G98" i="25"/>
  <c r="G93" i="25"/>
  <c r="I93" i="25" s="1"/>
  <c r="G85" i="25"/>
  <c r="I85" i="25" s="1"/>
  <c r="G82" i="25"/>
  <c r="I82" i="25" s="1"/>
  <c r="G92" i="25"/>
  <c r="I92" i="25" s="1"/>
  <c r="G84" i="25"/>
  <c r="I84" i="25" s="1"/>
  <c r="G89" i="25"/>
  <c r="I89" i="25" s="1"/>
  <c r="G99" i="25"/>
  <c r="AC99" i="25" s="1"/>
  <c r="G91" i="25"/>
  <c r="I91" i="25" s="1"/>
  <c r="G83" i="25"/>
  <c r="I83" i="25" s="1"/>
  <c r="G81" i="25"/>
  <c r="I81" i="25" s="1"/>
  <c r="Q94" i="25"/>
  <c r="Q86" i="25"/>
  <c r="Q93" i="25"/>
  <c r="Q85" i="25"/>
  <c r="Q96" i="25"/>
  <c r="Q88" i="25"/>
  <c r="Q80" i="25"/>
  <c r="Q97" i="25"/>
  <c r="Q92" i="25"/>
  <c r="Q84" i="25"/>
  <c r="Q95" i="25"/>
  <c r="Q91" i="25"/>
  <c r="Q83" i="25"/>
  <c r="Q90" i="25"/>
  <c r="Q82" i="25"/>
  <c r="Q87" i="25"/>
  <c r="Q89" i="25"/>
  <c r="Q81" i="25"/>
  <c r="Q79" i="25"/>
  <c r="AB91" i="25"/>
  <c r="AB83" i="25"/>
  <c r="AB90" i="25"/>
  <c r="AB82" i="25"/>
  <c r="AB89" i="25"/>
  <c r="AB81" i="25"/>
  <c r="AB93" i="25"/>
  <c r="AB92" i="25"/>
  <c r="AB96" i="25"/>
  <c r="AB88" i="25"/>
  <c r="AB80" i="25"/>
  <c r="AB95" i="25"/>
  <c r="AB87" i="25"/>
  <c r="AB79" i="25"/>
  <c r="AB85" i="25"/>
  <c r="AB97" i="25"/>
  <c r="AB94" i="25"/>
  <c r="AB86" i="25"/>
  <c r="AB84" i="25"/>
  <c r="I79" i="25"/>
  <c r="AC98" i="25"/>
  <c r="I98" i="25"/>
  <c r="AD98" i="25" s="1"/>
  <c r="T91" i="25"/>
  <c r="T83" i="25"/>
  <c r="T93" i="25"/>
  <c r="T90" i="25"/>
  <c r="T82" i="25"/>
  <c r="T85" i="25"/>
  <c r="T97" i="25"/>
  <c r="T89" i="25"/>
  <c r="T81" i="25"/>
  <c r="T92" i="25"/>
  <c r="T84" i="25"/>
  <c r="T96" i="25"/>
  <c r="T88" i="25"/>
  <c r="T80" i="25"/>
  <c r="T95" i="25"/>
  <c r="T87" i="25"/>
  <c r="T79" i="25"/>
  <c r="T94" i="25"/>
  <c r="T86" i="25"/>
  <c r="AA64" i="25"/>
  <c r="AA59" i="25"/>
  <c r="AA51" i="25"/>
  <c r="AA58" i="25"/>
  <c r="AA50" i="25"/>
  <c r="AA57" i="25"/>
  <c r="AA49" i="25"/>
  <c r="AA48" i="25"/>
  <c r="AA56" i="25"/>
  <c r="AA63" i="25"/>
  <c r="AA55" i="25"/>
  <c r="AA47" i="25"/>
  <c r="AA62" i="25"/>
  <c r="AA54" i="25"/>
  <c r="AA46" i="25"/>
  <c r="AA61" i="25"/>
  <c r="AA53" i="25"/>
  <c r="AA60" i="25"/>
  <c r="AA52" i="25"/>
  <c r="P65" i="25"/>
  <c r="U57" i="25"/>
  <c r="U49" i="25"/>
  <c r="U56" i="25"/>
  <c r="U48" i="25"/>
  <c r="U46" i="25"/>
  <c r="U63" i="25"/>
  <c r="U55" i="25"/>
  <c r="U47" i="25"/>
  <c r="U54" i="25"/>
  <c r="U62" i="25"/>
  <c r="U61" i="25"/>
  <c r="U53" i="25"/>
  <c r="U60" i="25"/>
  <c r="U52" i="25"/>
  <c r="U64" i="25"/>
  <c r="U59" i="25"/>
  <c r="U51" i="25"/>
  <c r="U58" i="25"/>
  <c r="U50" i="25"/>
  <c r="S64" i="25"/>
  <c r="S59" i="25"/>
  <c r="S51" i="25"/>
  <c r="S58" i="25"/>
  <c r="S50" i="25"/>
  <c r="S48" i="25"/>
  <c r="S57" i="25"/>
  <c r="S49" i="25"/>
  <c r="S56" i="25"/>
  <c r="S63" i="25"/>
  <c r="S55" i="25"/>
  <c r="S47" i="25"/>
  <c r="S62" i="25"/>
  <c r="S54" i="25"/>
  <c r="S46" i="25"/>
  <c r="S61" i="25"/>
  <c r="S53" i="25"/>
  <c r="S60" i="25"/>
  <c r="S52" i="25"/>
  <c r="W65" i="25"/>
  <c r="M57" i="25"/>
  <c r="M49" i="25"/>
  <c r="M56" i="25"/>
  <c r="M48" i="25"/>
  <c r="M46" i="25"/>
  <c r="M63" i="25"/>
  <c r="M55" i="25"/>
  <c r="M47" i="25"/>
  <c r="M54" i="25"/>
  <c r="M62" i="25"/>
  <c r="M61" i="25"/>
  <c r="M53" i="25"/>
  <c r="M60" i="25"/>
  <c r="M52" i="25"/>
  <c r="M64" i="25"/>
  <c r="M59" i="25"/>
  <c r="M51" i="25"/>
  <c r="M50" i="25"/>
  <c r="M58" i="25"/>
  <c r="G63" i="25"/>
  <c r="I63" i="25" s="1"/>
  <c r="G55" i="25"/>
  <c r="G47" i="25"/>
  <c r="I47" i="25" s="1"/>
  <c r="G62" i="25"/>
  <c r="I62" i="25" s="1"/>
  <c r="G54" i="25"/>
  <c r="I54" i="25" s="1"/>
  <c r="G46" i="25"/>
  <c r="I46" i="25" s="1"/>
  <c r="G52" i="25"/>
  <c r="G61" i="25"/>
  <c r="G53" i="25"/>
  <c r="I53" i="25" s="1"/>
  <c r="G65" i="25"/>
  <c r="G60" i="25"/>
  <c r="I60" i="25" s="1"/>
  <c r="G59" i="25"/>
  <c r="I59" i="25" s="1"/>
  <c r="G51" i="25"/>
  <c r="G66" i="25"/>
  <c r="I66" i="25" s="1"/>
  <c r="AD66" i="25" s="1"/>
  <c r="G58" i="25"/>
  <c r="I58" i="25" s="1"/>
  <c r="G50" i="25"/>
  <c r="G57" i="25"/>
  <c r="I57" i="25" s="1"/>
  <c r="G49" i="25"/>
  <c r="G56" i="25"/>
  <c r="I56" i="25" s="1"/>
  <c r="G48" i="25"/>
  <c r="I48" i="25" s="1"/>
  <c r="Y61" i="25"/>
  <c r="Y53" i="25"/>
  <c r="Y60" i="25"/>
  <c r="Y52" i="25"/>
  <c r="Y50" i="25"/>
  <c r="Y64" i="25"/>
  <c r="Y59" i="25"/>
  <c r="Y51" i="25"/>
  <c r="Y58" i="25"/>
  <c r="Y57" i="25"/>
  <c r="Y49" i="25"/>
  <c r="Y56" i="25"/>
  <c r="Y48" i="25"/>
  <c r="Y63" i="25"/>
  <c r="Y55" i="25"/>
  <c r="Y47" i="25"/>
  <c r="Y62" i="25"/>
  <c r="Y54" i="25"/>
  <c r="Y46" i="25"/>
  <c r="O63" i="25"/>
  <c r="O55" i="25"/>
  <c r="O47" i="25"/>
  <c r="O62" i="25"/>
  <c r="O54" i="25"/>
  <c r="O46" i="25"/>
  <c r="O52" i="25"/>
  <c r="O61" i="25"/>
  <c r="O53" i="25"/>
  <c r="O60" i="25"/>
  <c r="O64" i="25"/>
  <c r="O59" i="25"/>
  <c r="O51" i="25"/>
  <c r="O58" i="25"/>
  <c r="O50" i="25"/>
  <c r="O57" i="25"/>
  <c r="O49" i="25"/>
  <c r="O56" i="25"/>
  <c r="O48" i="25"/>
  <c r="I51" i="25"/>
  <c r="Q61" i="25"/>
  <c r="Q53" i="25"/>
  <c r="Q60" i="25"/>
  <c r="Q52" i="25"/>
  <c r="Q50" i="25"/>
  <c r="Q64" i="25"/>
  <c r="Q59" i="25"/>
  <c r="Q51" i="25"/>
  <c r="Q58" i="25"/>
  <c r="Q57" i="25"/>
  <c r="Q49" i="25"/>
  <c r="Q56" i="25"/>
  <c r="Q48" i="25"/>
  <c r="Q63" i="25"/>
  <c r="Q55" i="25"/>
  <c r="Q47" i="25"/>
  <c r="Q62" i="25"/>
  <c r="Q54" i="25"/>
  <c r="Q46" i="25"/>
  <c r="I49" i="25"/>
  <c r="I50" i="25"/>
  <c r="Z60" i="25"/>
  <c r="Z52" i="25"/>
  <c r="Z64" i="25"/>
  <c r="Z59" i="25"/>
  <c r="Z51" i="25"/>
  <c r="Z49" i="25"/>
  <c r="Z58" i="25"/>
  <c r="Z50" i="25"/>
  <c r="Z57" i="25"/>
  <c r="Z56" i="25"/>
  <c r="Z48" i="25"/>
  <c r="Z63" i="25"/>
  <c r="Z55" i="25"/>
  <c r="Z47" i="25"/>
  <c r="Z62" i="25"/>
  <c r="Z54" i="25"/>
  <c r="Z46" i="25"/>
  <c r="Z61" i="25"/>
  <c r="Z53" i="25"/>
  <c r="I55" i="25"/>
  <c r="I61" i="25"/>
  <c r="V56" i="25"/>
  <c r="V48" i="25"/>
  <c r="V63" i="25"/>
  <c r="V55" i="25"/>
  <c r="V47" i="25"/>
  <c r="V62" i="25"/>
  <c r="V54" i="25"/>
  <c r="V46" i="25"/>
  <c r="V53" i="25"/>
  <c r="V61" i="25"/>
  <c r="V60" i="25"/>
  <c r="V52" i="25"/>
  <c r="V64" i="25"/>
  <c r="V59" i="25"/>
  <c r="V51" i="25"/>
  <c r="V58" i="25"/>
  <c r="V50" i="25"/>
  <c r="V57" i="25"/>
  <c r="V49" i="25"/>
  <c r="AC65" i="25"/>
  <c r="I65" i="25"/>
  <c r="AD65" i="25" s="1"/>
  <c r="I52" i="25"/>
  <c r="AB65" i="25"/>
  <c r="R60" i="25"/>
  <c r="R52" i="25"/>
  <c r="R64" i="25"/>
  <c r="R59" i="25"/>
  <c r="R51" i="25"/>
  <c r="R49" i="25"/>
  <c r="R58" i="25"/>
  <c r="R50" i="25"/>
  <c r="R57" i="25"/>
  <c r="R56" i="25"/>
  <c r="R48" i="25"/>
  <c r="R63" i="25"/>
  <c r="R55" i="25"/>
  <c r="R47" i="25"/>
  <c r="R62" i="25"/>
  <c r="R54" i="25"/>
  <c r="R46" i="25"/>
  <c r="R61" i="25"/>
  <c r="R53" i="25"/>
  <c r="N56" i="25"/>
  <c r="N48" i="25"/>
  <c r="N63" i="25"/>
  <c r="N55" i="25"/>
  <c r="N47" i="25"/>
  <c r="N53" i="25"/>
  <c r="N62" i="25"/>
  <c r="N54" i="25"/>
  <c r="N46" i="25"/>
  <c r="N61" i="25"/>
  <c r="N60" i="25"/>
  <c r="N52" i="25"/>
  <c r="N64" i="25"/>
  <c r="N59" i="25"/>
  <c r="N51" i="25"/>
  <c r="N58" i="25"/>
  <c r="N50" i="25"/>
  <c r="N57" i="25"/>
  <c r="N49" i="25"/>
  <c r="T65" i="25"/>
  <c r="AC30" i="25"/>
  <c r="H26" i="25"/>
  <c r="G26" i="25"/>
  <c r="M24" i="25"/>
  <c r="M26" i="25"/>
  <c r="AC120" i="33" l="1"/>
  <c r="AD120" i="33" s="1"/>
  <c r="AC125" i="33"/>
  <c r="AD125" i="33" s="1"/>
  <c r="AC129" i="33"/>
  <c r="AD129" i="33" s="1"/>
  <c r="AC128" i="33"/>
  <c r="AD128" i="33" s="1"/>
  <c r="AC130" i="33"/>
  <c r="AD130" i="33" s="1"/>
  <c r="AC114" i="33"/>
  <c r="AD114" i="33" s="1"/>
  <c r="U65" i="33"/>
  <c r="AC118" i="33"/>
  <c r="AD118" i="33" s="1"/>
  <c r="AC122" i="33"/>
  <c r="AD122" i="33" s="1"/>
  <c r="AC25" i="33"/>
  <c r="AD25" i="33" s="1"/>
  <c r="V98" i="33"/>
  <c r="AB65" i="33"/>
  <c r="R65" i="33"/>
  <c r="AC115" i="33"/>
  <c r="AD115" i="33" s="1"/>
  <c r="Y98" i="33"/>
  <c r="AB98" i="33"/>
  <c r="AC119" i="33"/>
  <c r="AD119" i="33" s="1"/>
  <c r="AC127" i="33"/>
  <c r="AD127" i="33" s="1"/>
  <c r="T98" i="33"/>
  <c r="Y131" i="33"/>
  <c r="AA98" i="33"/>
  <c r="W98" i="33"/>
  <c r="Z98" i="33"/>
  <c r="X98" i="33"/>
  <c r="AC117" i="33"/>
  <c r="AD117" i="33" s="1"/>
  <c r="O65" i="33"/>
  <c r="AC116" i="33"/>
  <c r="AD116" i="33" s="1"/>
  <c r="X32" i="33"/>
  <c r="AC54" i="33"/>
  <c r="AD54" i="33" s="1"/>
  <c r="AC55" i="33"/>
  <c r="AD55" i="33" s="1"/>
  <c r="AD90" i="33"/>
  <c r="AD89" i="33"/>
  <c r="AD96" i="33"/>
  <c r="AA65" i="33"/>
  <c r="AC124" i="33"/>
  <c r="AD124" i="33" s="1"/>
  <c r="AC113" i="33"/>
  <c r="AD113" i="33" s="1"/>
  <c r="AC58" i="33"/>
  <c r="AD58" i="33" s="1"/>
  <c r="AC64" i="33"/>
  <c r="AD64" i="33" s="1"/>
  <c r="AD92" i="33"/>
  <c r="AD86" i="33"/>
  <c r="T131" i="33"/>
  <c r="AC57" i="33"/>
  <c r="AD57" i="33" s="1"/>
  <c r="AC48" i="33"/>
  <c r="AD48" i="33" s="1"/>
  <c r="AC131" i="33"/>
  <c r="I131" i="33"/>
  <c r="AD131" i="33" s="1"/>
  <c r="AD133" i="33" s="1"/>
  <c r="Y65" i="33"/>
  <c r="AD80" i="33"/>
  <c r="AC79" i="33"/>
  <c r="AD79" i="33" s="1"/>
  <c r="M98" i="33"/>
  <c r="N65" i="33"/>
  <c r="P32" i="33"/>
  <c r="Z131" i="33"/>
  <c r="M65" i="33"/>
  <c r="AC46" i="33"/>
  <c r="AD46" i="33" s="1"/>
  <c r="AC56" i="33"/>
  <c r="AD56" i="33" s="1"/>
  <c r="P65" i="33"/>
  <c r="AC98" i="33"/>
  <c r="AD82" i="33"/>
  <c r="AD87" i="33"/>
  <c r="AC59" i="33"/>
  <c r="AD59" i="33" s="1"/>
  <c r="AC52" i="33"/>
  <c r="AD52" i="33" s="1"/>
  <c r="AC62" i="33"/>
  <c r="AD62" i="33" s="1"/>
  <c r="R32" i="33"/>
  <c r="AD83" i="33"/>
  <c r="AD91" i="33"/>
  <c r="W65" i="33"/>
  <c r="AB131" i="33"/>
  <c r="V65" i="33"/>
  <c r="Q32" i="33"/>
  <c r="AC13" i="33"/>
  <c r="AD13" i="33" s="1"/>
  <c r="AC49" i="33"/>
  <c r="AD49" i="33" s="1"/>
  <c r="AC53" i="33"/>
  <c r="AD53" i="33" s="1"/>
  <c r="AC63" i="33"/>
  <c r="AD63" i="33" s="1"/>
  <c r="AC132" i="33"/>
  <c r="X65" i="33"/>
  <c r="AD84" i="33"/>
  <c r="AD97" i="33"/>
  <c r="Q131" i="33"/>
  <c r="N131" i="33"/>
  <c r="S65" i="33"/>
  <c r="AC50" i="33"/>
  <c r="AD50" i="33" s="1"/>
  <c r="AC61" i="33"/>
  <c r="AD61" i="33" s="1"/>
  <c r="AC60" i="33"/>
  <c r="AD60" i="33" s="1"/>
  <c r="Q65" i="33"/>
  <c r="AD85" i="33"/>
  <c r="AD95" i="33"/>
  <c r="AD93" i="33"/>
  <c r="AD100" i="33"/>
  <c r="T65" i="33"/>
  <c r="R131" i="33"/>
  <c r="V131" i="33"/>
  <c r="O131" i="33"/>
  <c r="Z65" i="33"/>
  <c r="AC51" i="33"/>
  <c r="AD51" i="33" s="1"/>
  <c r="AC47" i="33"/>
  <c r="AD47" i="33" s="1"/>
  <c r="S131" i="33"/>
  <c r="AD88" i="33"/>
  <c r="AD81" i="33"/>
  <c r="AD94" i="33"/>
  <c r="AC112" i="33"/>
  <c r="AD112" i="33" s="1"/>
  <c r="AA131" i="33"/>
  <c r="AB131" i="32"/>
  <c r="Z131" i="32"/>
  <c r="Q131" i="32"/>
  <c r="X32" i="32"/>
  <c r="AC85" i="32"/>
  <c r="AD85" i="32" s="1"/>
  <c r="AC89" i="32"/>
  <c r="AD89" i="32" s="1"/>
  <c r="AC94" i="32"/>
  <c r="AD94" i="32" s="1"/>
  <c r="T32" i="32"/>
  <c r="Z98" i="32"/>
  <c r="AC22" i="32"/>
  <c r="AD22" i="32" s="1"/>
  <c r="AC17" i="32"/>
  <c r="AD17" i="32" s="1"/>
  <c r="AA32" i="32"/>
  <c r="R32" i="32"/>
  <c r="AC59" i="32"/>
  <c r="AD59" i="32" s="1"/>
  <c r="AC56" i="32"/>
  <c r="AD56" i="32" s="1"/>
  <c r="AC54" i="32"/>
  <c r="AD54" i="32" s="1"/>
  <c r="X65" i="32"/>
  <c r="Q32" i="32"/>
  <c r="S98" i="32"/>
  <c r="AC119" i="32"/>
  <c r="AD119" i="32" s="1"/>
  <c r="AC114" i="32"/>
  <c r="AD114" i="32" s="1"/>
  <c r="AC83" i="32"/>
  <c r="AD83" i="32" s="1"/>
  <c r="AC90" i="32"/>
  <c r="AD90" i="32" s="1"/>
  <c r="AC95" i="32"/>
  <c r="AD95" i="32" s="1"/>
  <c r="AA131" i="32"/>
  <c r="AC20" i="32"/>
  <c r="AD20" i="32" s="1"/>
  <c r="AC25" i="32"/>
  <c r="AD25" i="32" s="1"/>
  <c r="O131" i="32"/>
  <c r="AC49" i="32"/>
  <c r="AD49" i="32" s="1"/>
  <c r="AC58" i="32"/>
  <c r="AD58" i="32" s="1"/>
  <c r="AC60" i="32"/>
  <c r="AD60" i="32" s="1"/>
  <c r="U98" i="32"/>
  <c r="I132" i="32"/>
  <c r="AD132" i="32" s="1"/>
  <c r="U131" i="32"/>
  <c r="AC130" i="32"/>
  <c r="AD130" i="32" s="1"/>
  <c r="AC127" i="32"/>
  <c r="AD127" i="32" s="1"/>
  <c r="AC122" i="32"/>
  <c r="AD122" i="32" s="1"/>
  <c r="O32" i="32"/>
  <c r="I32" i="32"/>
  <c r="AD32" i="32" s="1"/>
  <c r="AC32" i="32"/>
  <c r="AC81" i="32"/>
  <c r="AD81" i="32" s="1"/>
  <c r="AC86" i="32"/>
  <c r="AD86" i="32" s="1"/>
  <c r="AC96" i="32"/>
  <c r="AD96" i="32" s="1"/>
  <c r="AC14" i="32"/>
  <c r="AD14" i="32" s="1"/>
  <c r="AC28" i="32"/>
  <c r="AD28" i="32" s="1"/>
  <c r="AC18" i="32"/>
  <c r="AD18" i="32" s="1"/>
  <c r="U32" i="32"/>
  <c r="AB98" i="32"/>
  <c r="AC57" i="32"/>
  <c r="AD57" i="32" s="1"/>
  <c r="AC51" i="32"/>
  <c r="AD51" i="32" s="1"/>
  <c r="AC61" i="32"/>
  <c r="AD61" i="32" s="1"/>
  <c r="AD67" i="32"/>
  <c r="AC116" i="32"/>
  <c r="AD116" i="32" s="1"/>
  <c r="M131" i="32"/>
  <c r="AC112" i="32"/>
  <c r="AD112" i="32" s="1"/>
  <c r="AC115" i="32"/>
  <c r="AD115" i="32" s="1"/>
  <c r="Y65" i="32"/>
  <c r="Y131" i="32"/>
  <c r="AC91" i="32"/>
  <c r="AD91" i="32" s="1"/>
  <c r="AC79" i="32"/>
  <c r="AD79" i="32" s="1"/>
  <c r="M98" i="32"/>
  <c r="M32" i="32"/>
  <c r="AC13" i="32"/>
  <c r="AD13" i="32" s="1"/>
  <c r="AC21" i="32"/>
  <c r="AD21" i="32" s="1"/>
  <c r="AC26" i="32"/>
  <c r="AD26" i="32" s="1"/>
  <c r="S131" i="32"/>
  <c r="T65" i="32"/>
  <c r="V32" i="32"/>
  <c r="AC47" i="32"/>
  <c r="AD47" i="32" s="1"/>
  <c r="AC52" i="32"/>
  <c r="AD52" i="32" s="1"/>
  <c r="AC124" i="32"/>
  <c r="AD124" i="32" s="1"/>
  <c r="AC120" i="32"/>
  <c r="AD120" i="32" s="1"/>
  <c r="AC123" i="32"/>
  <c r="AD123" i="32" s="1"/>
  <c r="AC84" i="32"/>
  <c r="AD84" i="32" s="1"/>
  <c r="AC87" i="32"/>
  <c r="AD87" i="32" s="1"/>
  <c r="T131" i="32"/>
  <c r="P32" i="32"/>
  <c r="AC27" i="32"/>
  <c r="AD27" i="32" s="1"/>
  <c r="AC29" i="32"/>
  <c r="AD29" i="32" s="1"/>
  <c r="AC31" i="32"/>
  <c r="AD31" i="32" s="1"/>
  <c r="N32" i="32"/>
  <c r="Y98" i="32"/>
  <c r="R65" i="32"/>
  <c r="AC55" i="32"/>
  <c r="AD55" i="32" s="1"/>
  <c r="AC63" i="32"/>
  <c r="AD63" i="32" s="1"/>
  <c r="AA65" i="32"/>
  <c r="AC117" i="32"/>
  <c r="AD117" i="32" s="1"/>
  <c r="AC128" i="32"/>
  <c r="AD128" i="32" s="1"/>
  <c r="P131" i="32"/>
  <c r="AC33" i="32"/>
  <c r="I33" i="32"/>
  <c r="AD33" i="32" s="1"/>
  <c r="Q98" i="32"/>
  <c r="AC80" i="32"/>
  <c r="AD80" i="32" s="1"/>
  <c r="AC92" i="32"/>
  <c r="AD92" i="32" s="1"/>
  <c r="S65" i="32"/>
  <c r="AC16" i="32"/>
  <c r="AD16" i="32" s="1"/>
  <c r="AC30" i="32"/>
  <c r="AD30" i="32" s="1"/>
  <c r="AB65" i="32"/>
  <c r="T98" i="32"/>
  <c r="O98" i="32"/>
  <c r="AC62" i="32"/>
  <c r="AD62" i="32" s="1"/>
  <c r="AC64" i="32"/>
  <c r="AD64" i="32" s="1"/>
  <c r="O65" i="32"/>
  <c r="N131" i="32"/>
  <c r="P65" i="32"/>
  <c r="AC125" i="32"/>
  <c r="AD125" i="32" s="1"/>
  <c r="AC113" i="32"/>
  <c r="AD113" i="32" s="1"/>
  <c r="S32" i="32"/>
  <c r="I131" i="32"/>
  <c r="AD131" i="32" s="1"/>
  <c r="AB32" i="32"/>
  <c r="Y32" i="32"/>
  <c r="AC97" i="32"/>
  <c r="AD97" i="32" s="1"/>
  <c r="AC24" i="32"/>
  <c r="AD24" i="32" s="1"/>
  <c r="AC15" i="32"/>
  <c r="AD15" i="32" s="1"/>
  <c r="P98" i="32"/>
  <c r="AC48" i="32"/>
  <c r="AD48" i="32" s="1"/>
  <c r="AC53" i="32"/>
  <c r="AD53" i="32" s="1"/>
  <c r="V65" i="32"/>
  <c r="N98" i="32"/>
  <c r="AC118" i="32"/>
  <c r="AD118" i="32" s="1"/>
  <c r="AC121" i="32"/>
  <c r="AD121" i="32" s="1"/>
  <c r="W32" i="32"/>
  <c r="AC88" i="32"/>
  <c r="AD88" i="32" s="1"/>
  <c r="AC93" i="32"/>
  <c r="AD93" i="32" s="1"/>
  <c r="Z32" i="32"/>
  <c r="W131" i="32"/>
  <c r="AC19" i="32"/>
  <c r="AD19" i="32" s="1"/>
  <c r="AC23" i="32"/>
  <c r="AD23" i="32" s="1"/>
  <c r="V131" i="32"/>
  <c r="AC50" i="32"/>
  <c r="AD50" i="32" s="1"/>
  <c r="AC46" i="32"/>
  <c r="AD46" i="32" s="1"/>
  <c r="M65" i="32"/>
  <c r="AA98" i="32"/>
  <c r="R131" i="32"/>
  <c r="AC126" i="32"/>
  <c r="AD126" i="32" s="1"/>
  <c r="AC129" i="32"/>
  <c r="AD129" i="32" s="1"/>
  <c r="X131" i="32"/>
  <c r="AC63" i="31"/>
  <c r="AD63" i="31" s="1"/>
  <c r="AC61" i="31"/>
  <c r="AD61" i="31" s="1"/>
  <c r="AC58" i="31"/>
  <c r="AD58" i="31" s="1"/>
  <c r="Y98" i="31"/>
  <c r="AC62" i="31"/>
  <c r="AD62" i="31" s="1"/>
  <c r="AC16" i="31"/>
  <c r="AD16" i="31" s="1"/>
  <c r="AC30" i="31"/>
  <c r="AD30" i="31" s="1"/>
  <c r="AC118" i="31"/>
  <c r="AD118" i="31" s="1"/>
  <c r="AC121" i="31"/>
  <c r="AD121" i="31" s="1"/>
  <c r="AC89" i="31"/>
  <c r="AD89" i="31" s="1"/>
  <c r="AC91" i="31"/>
  <c r="AD91" i="31" s="1"/>
  <c r="AC47" i="31"/>
  <c r="AD47" i="31" s="1"/>
  <c r="AC51" i="31"/>
  <c r="AD51" i="31" s="1"/>
  <c r="AC52" i="31"/>
  <c r="AD52" i="31" s="1"/>
  <c r="AC48" i="31"/>
  <c r="AD48" i="31" s="1"/>
  <c r="AC55" i="31"/>
  <c r="AD55" i="31" s="1"/>
  <c r="AC59" i="31"/>
  <c r="AD59" i="31" s="1"/>
  <c r="AC114" i="31"/>
  <c r="AD114" i="31" s="1"/>
  <c r="AC90" i="31"/>
  <c r="AD90" i="31" s="1"/>
  <c r="AD67" i="31"/>
  <c r="AC54" i="31"/>
  <c r="AD54" i="31" s="1"/>
  <c r="Q98" i="31"/>
  <c r="AC96" i="31"/>
  <c r="AD96" i="31" s="1"/>
  <c r="O32" i="31"/>
  <c r="Z65" i="31"/>
  <c r="AC33" i="31"/>
  <c r="I33" i="31"/>
  <c r="AD33" i="31" s="1"/>
  <c r="AA131" i="31"/>
  <c r="T32" i="31"/>
  <c r="X65" i="31"/>
  <c r="P65" i="31"/>
  <c r="S65" i="31"/>
  <c r="AC46" i="31"/>
  <c r="AD46" i="31" s="1"/>
  <c r="AC82" i="31"/>
  <c r="AD82" i="31" s="1"/>
  <c r="AC95" i="31"/>
  <c r="AD95" i="31" s="1"/>
  <c r="X98" i="31"/>
  <c r="N131" i="31"/>
  <c r="AA65" i="31"/>
  <c r="U131" i="31"/>
  <c r="AC80" i="31"/>
  <c r="AD80" i="31" s="1"/>
  <c r="P131" i="31"/>
  <c r="O131" i="31"/>
  <c r="AC83" i="31"/>
  <c r="AD83" i="31" s="1"/>
  <c r="AC88" i="31"/>
  <c r="AD88" i="31" s="1"/>
  <c r="O98" i="31"/>
  <c r="R32" i="31"/>
  <c r="AC66" i="31"/>
  <c r="N98" i="31"/>
  <c r="I132" i="31"/>
  <c r="AD132" i="31" s="1"/>
  <c r="AD133" i="31" s="1"/>
  <c r="V65" i="31"/>
  <c r="X131" i="31"/>
  <c r="AC57" i="31"/>
  <c r="AD57" i="31" s="1"/>
  <c r="N65" i="31"/>
  <c r="R131" i="31"/>
  <c r="M131" i="31"/>
  <c r="AC112" i="31"/>
  <c r="AD112" i="31" s="1"/>
  <c r="AC84" i="31"/>
  <c r="AD84" i="31" s="1"/>
  <c r="AC92" i="31"/>
  <c r="AD92" i="31" s="1"/>
  <c r="Q131" i="31"/>
  <c r="W98" i="31"/>
  <c r="S131" i="31"/>
  <c r="T65" i="31"/>
  <c r="V98" i="31"/>
  <c r="T98" i="31"/>
  <c r="M32" i="31"/>
  <c r="AC13" i="31"/>
  <c r="AD13" i="31" s="1"/>
  <c r="AC99" i="31"/>
  <c r="I99" i="31"/>
  <c r="AD99" i="31" s="1"/>
  <c r="AC86" i="31"/>
  <c r="AD86" i="31" s="1"/>
  <c r="AC97" i="31"/>
  <c r="AD97" i="31" s="1"/>
  <c r="U32" i="31"/>
  <c r="AC32" i="31"/>
  <c r="I32" i="31"/>
  <c r="AD32" i="31" s="1"/>
  <c r="R65" i="31"/>
  <c r="Q32" i="31"/>
  <c r="Z131" i="31"/>
  <c r="AC85" i="31"/>
  <c r="AD85" i="31" s="1"/>
  <c r="M98" i="31"/>
  <c r="AC79" i="31"/>
  <c r="AD79" i="31" s="1"/>
  <c r="AC93" i="31"/>
  <c r="AD93" i="31" s="1"/>
  <c r="AB131" i="31"/>
  <c r="W131" i="31"/>
  <c r="V131" i="31"/>
  <c r="Y32" i="31"/>
  <c r="I98" i="31"/>
  <c r="AD98" i="31" s="1"/>
  <c r="AC98" i="31"/>
  <c r="AC81" i="31"/>
  <c r="AD81" i="31" s="1"/>
  <c r="AC87" i="31"/>
  <c r="AD87" i="31" s="1"/>
  <c r="AC94" i="31"/>
  <c r="AD94" i="31" s="1"/>
  <c r="N32" i="31"/>
  <c r="S98" i="31"/>
  <c r="T131" i="31"/>
  <c r="Z32" i="31"/>
  <c r="AB32" i="31"/>
  <c r="AB65" i="31"/>
  <c r="AC66" i="25"/>
  <c r="AC26" i="25"/>
  <c r="AC24" i="25"/>
  <c r="AC132" i="25"/>
  <c r="I131" i="25"/>
  <c r="AD131" i="25" s="1"/>
  <c r="AD133" i="25" s="1"/>
  <c r="AD67" i="25"/>
  <c r="Z131" i="25"/>
  <c r="AA98" i="25"/>
  <c r="AC118" i="25"/>
  <c r="AD118" i="25" s="1"/>
  <c r="AC125" i="25"/>
  <c r="AD125" i="25" s="1"/>
  <c r="AB131" i="25"/>
  <c r="AC126" i="25"/>
  <c r="AD126" i="25" s="1"/>
  <c r="AC113" i="25"/>
  <c r="AD113" i="25" s="1"/>
  <c r="T131" i="25"/>
  <c r="Y131" i="25"/>
  <c r="R131" i="25"/>
  <c r="AC119" i="25"/>
  <c r="AD119" i="25" s="1"/>
  <c r="AC121" i="25"/>
  <c r="AD121" i="25" s="1"/>
  <c r="Q131" i="25"/>
  <c r="AC127" i="25"/>
  <c r="AD127" i="25" s="1"/>
  <c r="AC129" i="25"/>
  <c r="AD129" i="25" s="1"/>
  <c r="S131" i="25"/>
  <c r="AC130" i="25"/>
  <c r="AD130" i="25" s="1"/>
  <c r="AC117" i="25"/>
  <c r="AD117" i="25" s="1"/>
  <c r="AA131" i="25"/>
  <c r="U131" i="25"/>
  <c r="AC124" i="25"/>
  <c r="AD124" i="25" s="1"/>
  <c r="M131" i="25"/>
  <c r="AC112" i="25"/>
  <c r="AD112" i="25" s="1"/>
  <c r="AC114" i="25"/>
  <c r="AD114" i="25" s="1"/>
  <c r="AC115" i="25"/>
  <c r="AD115" i="25" s="1"/>
  <c r="AC120" i="25"/>
  <c r="AD120" i="25" s="1"/>
  <c r="AC122" i="25"/>
  <c r="AD122" i="25" s="1"/>
  <c r="N131" i="25"/>
  <c r="AC116" i="25"/>
  <c r="AD116" i="25" s="1"/>
  <c r="AC128" i="25"/>
  <c r="AD128" i="25" s="1"/>
  <c r="AC123" i="25"/>
  <c r="AD123" i="25" s="1"/>
  <c r="AC86" i="25"/>
  <c r="AD86" i="25" s="1"/>
  <c r="AC88" i="25"/>
  <c r="AD88" i="25" s="1"/>
  <c r="Z98" i="25"/>
  <c r="N98" i="25"/>
  <c r="AC94" i="25"/>
  <c r="AD94" i="25" s="1"/>
  <c r="AC96" i="25"/>
  <c r="AD96" i="25" s="1"/>
  <c r="O98" i="25"/>
  <c r="S98" i="25"/>
  <c r="M98" i="25"/>
  <c r="AC79" i="25"/>
  <c r="AD79" i="25" s="1"/>
  <c r="AC97" i="25"/>
  <c r="AD97" i="25" s="1"/>
  <c r="V98" i="25"/>
  <c r="I99" i="25"/>
  <c r="AD99" i="25" s="1"/>
  <c r="AD100" i="25" s="1"/>
  <c r="AC87" i="25"/>
  <c r="AD87" i="25" s="1"/>
  <c r="AC81" i="25"/>
  <c r="AD81" i="25" s="1"/>
  <c r="U98" i="25"/>
  <c r="AC83" i="25"/>
  <c r="AD83" i="25" s="1"/>
  <c r="AC95" i="25"/>
  <c r="AD95" i="25" s="1"/>
  <c r="AC89" i="25"/>
  <c r="AD89" i="25" s="1"/>
  <c r="R98" i="25"/>
  <c r="T98" i="25"/>
  <c r="Q98" i="25"/>
  <c r="AC84" i="25"/>
  <c r="AD84" i="25" s="1"/>
  <c r="AC91" i="25"/>
  <c r="AD91" i="25" s="1"/>
  <c r="AC82" i="25"/>
  <c r="AD82" i="25" s="1"/>
  <c r="Y98" i="25"/>
  <c r="AC85" i="25"/>
  <c r="AD85" i="25" s="1"/>
  <c r="AC92" i="25"/>
  <c r="AD92" i="25" s="1"/>
  <c r="AC90" i="25"/>
  <c r="AD90" i="25" s="1"/>
  <c r="AB98" i="25"/>
  <c r="AC93" i="25"/>
  <c r="AD93" i="25" s="1"/>
  <c r="AC80" i="25"/>
  <c r="AD80" i="25" s="1"/>
  <c r="O65" i="25"/>
  <c r="AC50" i="25"/>
  <c r="AD50" i="25" s="1"/>
  <c r="AC62" i="25"/>
  <c r="AD62" i="25" s="1"/>
  <c r="AC49" i="25"/>
  <c r="AD49" i="25" s="1"/>
  <c r="AC51" i="25"/>
  <c r="AD51" i="25" s="1"/>
  <c r="AC54" i="25"/>
  <c r="AD54" i="25" s="1"/>
  <c r="AC57" i="25"/>
  <c r="AD57" i="25" s="1"/>
  <c r="S65" i="25"/>
  <c r="AA65" i="25"/>
  <c r="R65" i="25"/>
  <c r="V65" i="25"/>
  <c r="AC59" i="25"/>
  <c r="AD59" i="25" s="1"/>
  <c r="AC47" i="25"/>
  <c r="AD47" i="25" s="1"/>
  <c r="AC64" i="25"/>
  <c r="AD64" i="25" s="1"/>
  <c r="AC55" i="25"/>
  <c r="AD55" i="25" s="1"/>
  <c r="Q65" i="25"/>
  <c r="AC52" i="25"/>
  <c r="AD52" i="25" s="1"/>
  <c r="AC63" i="25"/>
  <c r="AD63" i="25" s="1"/>
  <c r="AC60" i="25"/>
  <c r="AD60" i="25" s="1"/>
  <c r="M65" i="25"/>
  <c r="AC46" i="25"/>
  <c r="AD46" i="25" s="1"/>
  <c r="AC53" i="25"/>
  <c r="AD53" i="25" s="1"/>
  <c r="AC48" i="25"/>
  <c r="AD48" i="25" s="1"/>
  <c r="U65" i="25"/>
  <c r="N65" i="25"/>
  <c r="Z65" i="25"/>
  <c r="Y65" i="25"/>
  <c r="AC58" i="25"/>
  <c r="AD58" i="25" s="1"/>
  <c r="AC61" i="25"/>
  <c r="AD61" i="25" s="1"/>
  <c r="AC56" i="25"/>
  <c r="AD56" i="25" s="1"/>
  <c r="I26" i="25"/>
  <c r="O6" i="22"/>
  <c r="AD34" i="32" l="1"/>
  <c r="AD133" i="32"/>
  <c r="AD100" i="31"/>
  <c r="AD34" i="31"/>
  <c r="J19" i="25" l="1"/>
  <c r="J20" i="25"/>
  <c r="J21" i="25"/>
  <c r="J23" i="25"/>
  <c r="J25" i="25"/>
  <c r="J28" i="25"/>
  <c r="J29" i="25"/>
  <c r="M6" i="22" l="1"/>
  <c r="Q6" i="22"/>
  <c r="G24" i="25"/>
  <c r="E4" i="1"/>
  <c r="J5" i="21" l="1"/>
  <c r="I5" i="21"/>
  <c r="H5" i="21"/>
  <c r="Q5" i="21"/>
  <c r="H24" i="25"/>
  <c r="I24" i="25" s="1"/>
  <c r="E5" i="21"/>
  <c r="D5" i="21"/>
  <c r="M5" i="21"/>
  <c r="F5" i="21"/>
  <c r="F33" i="25"/>
  <c r="F32" i="25"/>
  <c r="K31" i="25"/>
  <c r="L31" i="25" s="1"/>
  <c r="K29" i="25"/>
  <c r="L29" i="25" s="1"/>
  <c r="F29" i="25"/>
  <c r="K28" i="25"/>
  <c r="L28" i="25" s="1"/>
  <c r="F28" i="25"/>
  <c r="K25" i="25"/>
  <c r="L25" i="25" s="1"/>
  <c r="F25" i="25"/>
  <c r="K23" i="25"/>
  <c r="L23" i="25" s="1"/>
  <c r="F23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T21" i="25" l="1"/>
  <c r="AB21" i="25"/>
  <c r="U21" i="25"/>
  <c r="Z21" i="25"/>
  <c r="N21" i="25"/>
  <c r="V21" i="25"/>
  <c r="S21" i="25"/>
  <c r="O21" i="25"/>
  <c r="W21" i="25"/>
  <c r="R21" i="25"/>
  <c r="AA21" i="25"/>
  <c r="P21" i="25"/>
  <c r="X21" i="25"/>
  <c r="Q21" i="25"/>
  <c r="Y21" i="25"/>
  <c r="N29" i="25"/>
  <c r="V29" i="25"/>
  <c r="M29" i="25"/>
  <c r="O29" i="25"/>
  <c r="W29" i="25"/>
  <c r="P29" i="25"/>
  <c r="X29" i="25"/>
  <c r="Q29" i="25"/>
  <c r="Y29" i="25"/>
  <c r="T29" i="25"/>
  <c r="R29" i="25"/>
  <c r="Z29" i="25"/>
  <c r="U29" i="25"/>
  <c r="S29" i="25"/>
  <c r="AA29" i="25"/>
  <c r="AB29" i="25"/>
  <c r="N23" i="25"/>
  <c r="V23" i="25"/>
  <c r="O23" i="25"/>
  <c r="W23" i="25"/>
  <c r="P23" i="25"/>
  <c r="X23" i="25"/>
  <c r="T23" i="25"/>
  <c r="Q23" i="25"/>
  <c r="Y23" i="25"/>
  <c r="R23" i="25"/>
  <c r="Z23" i="25"/>
  <c r="S23" i="25"/>
  <c r="AA23" i="25"/>
  <c r="AB23" i="25"/>
  <c r="U23" i="25"/>
  <c r="P25" i="25"/>
  <c r="X25" i="25"/>
  <c r="Q25" i="25"/>
  <c r="Y25" i="25"/>
  <c r="R25" i="25"/>
  <c r="Z25" i="25"/>
  <c r="S25" i="25"/>
  <c r="AA25" i="25"/>
  <c r="N25" i="25"/>
  <c r="T25" i="25"/>
  <c r="AB25" i="25"/>
  <c r="V25" i="25"/>
  <c r="W25" i="25"/>
  <c r="U25" i="25"/>
  <c r="O25" i="25"/>
  <c r="S28" i="25"/>
  <c r="AA28" i="25"/>
  <c r="T28" i="25"/>
  <c r="AB28" i="25"/>
  <c r="U28" i="25"/>
  <c r="R28" i="25"/>
  <c r="N28" i="25"/>
  <c r="V28" i="25"/>
  <c r="O28" i="25"/>
  <c r="W28" i="25"/>
  <c r="Q28" i="25"/>
  <c r="P28" i="25"/>
  <c r="X28" i="25"/>
  <c r="Z28" i="25"/>
  <c r="Y28" i="25"/>
  <c r="S19" i="25"/>
  <c r="AA19" i="25"/>
  <c r="T19" i="25"/>
  <c r="AB19" i="25"/>
  <c r="U19" i="25"/>
  <c r="N19" i="25"/>
  <c r="V19" i="25"/>
  <c r="O19" i="25"/>
  <c r="W19" i="25"/>
  <c r="P19" i="25"/>
  <c r="X19" i="25"/>
  <c r="Q19" i="25"/>
  <c r="Y19" i="25"/>
  <c r="R19" i="25"/>
  <c r="Z19" i="25"/>
  <c r="O15" i="25"/>
  <c r="W15" i="25"/>
  <c r="P15" i="25"/>
  <c r="X15" i="25"/>
  <c r="Q15" i="25"/>
  <c r="Y15" i="25"/>
  <c r="R15" i="25"/>
  <c r="Z15" i="25"/>
  <c r="S15" i="25"/>
  <c r="AA15" i="25"/>
  <c r="T15" i="25"/>
  <c r="AB15" i="25"/>
  <c r="U15" i="25"/>
  <c r="N15" i="25"/>
  <c r="V15" i="25"/>
  <c r="P16" i="25"/>
  <c r="X16" i="25"/>
  <c r="Q16" i="25"/>
  <c r="Y16" i="25"/>
  <c r="R16" i="25"/>
  <c r="Z16" i="25"/>
  <c r="S16" i="25"/>
  <c r="AA16" i="25"/>
  <c r="T16" i="25"/>
  <c r="AB16" i="25"/>
  <c r="U16" i="25"/>
  <c r="N16" i="25"/>
  <c r="V16" i="25"/>
  <c r="O16" i="25"/>
  <c r="W16" i="25"/>
  <c r="T20" i="25"/>
  <c r="AB20" i="25"/>
  <c r="U20" i="25"/>
  <c r="N20" i="25"/>
  <c r="V20" i="25"/>
  <c r="O20" i="25"/>
  <c r="W20" i="25"/>
  <c r="P20" i="25"/>
  <c r="X20" i="25"/>
  <c r="Q20" i="25"/>
  <c r="Y20" i="25"/>
  <c r="R20" i="25"/>
  <c r="Z20" i="25"/>
  <c r="S20" i="25"/>
  <c r="AA20" i="25"/>
  <c r="U13" i="25"/>
  <c r="N13" i="25"/>
  <c r="V13" i="25"/>
  <c r="O13" i="25"/>
  <c r="W13" i="25"/>
  <c r="P13" i="25"/>
  <c r="X13" i="25"/>
  <c r="Q13" i="25"/>
  <c r="Y13" i="25"/>
  <c r="R13" i="25"/>
  <c r="Z13" i="25"/>
  <c r="S13" i="25"/>
  <c r="AA13" i="25"/>
  <c r="T13" i="25"/>
  <c r="AB13" i="25"/>
  <c r="Q17" i="25"/>
  <c r="Y17" i="25"/>
  <c r="R17" i="25"/>
  <c r="Z17" i="25"/>
  <c r="S17" i="25"/>
  <c r="AA17" i="25"/>
  <c r="T17" i="25"/>
  <c r="AB17" i="25"/>
  <c r="U17" i="25"/>
  <c r="N17" i="25"/>
  <c r="V17" i="25"/>
  <c r="O17" i="25"/>
  <c r="W17" i="25"/>
  <c r="P17" i="25"/>
  <c r="X17" i="25"/>
  <c r="R18" i="25"/>
  <c r="Z18" i="25"/>
  <c r="S18" i="25"/>
  <c r="AA18" i="25"/>
  <c r="T18" i="25"/>
  <c r="AB18" i="25"/>
  <c r="U18" i="25"/>
  <c r="N18" i="25"/>
  <c r="V18" i="25"/>
  <c r="O18" i="25"/>
  <c r="W18" i="25"/>
  <c r="P18" i="25"/>
  <c r="X18" i="25"/>
  <c r="Q18" i="25"/>
  <c r="Y18" i="25"/>
  <c r="N14" i="25"/>
  <c r="V14" i="25"/>
  <c r="O14" i="25"/>
  <c r="W14" i="25"/>
  <c r="P14" i="25"/>
  <c r="X14" i="25"/>
  <c r="Q14" i="25"/>
  <c r="Y14" i="25"/>
  <c r="R14" i="25"/>
  <c r="Z14" i="25"/>
  <c r="S14" i="25"/>
  <c r="AA14" i="25"/>
  <c r="T14" i="25"/>
  <c r="AB14" i="25"/>
  <c r="U14" i="25"/>
  <c r="S11" i="25"/>
  <c r="X11" i="25"/>
  <c r="H11" i="25"/>
  <c r="P11" i="25"/>
  <c r="W11" i="25"/>
  <c r="U11" i="25"/>
  <c r="G11" i="25"/>
  <c r="T11" i="25"/>
  <c r="Z11" i="25"/>
  <c r="V11" i="25"/>
  <c r="N11" i="25"/>
  <c r="AA11" i="25"/>
  <c r="O11" i="25"/>
  <c r="AB11" i="25"/>
  <c r="Q11" i="25"/>
  <c r="Y11" i="25"/>
  <c r="R11" i="25"/>
  <c r="M11" i="25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AB32" i="25" l="1"/>
  <c r="X32" i="25"/>
  <c r="T32" i="25"/>
  <c r="P32" i="25"/>
  <c r="AA32" i="25"/>
  <c r="W32" i="25"/>
  <c r="S32" i="25"/>
  <c r="O32" i="25"/>
  <c r="Z32" i="25"/>
  <c r="V32" i="25"/>
  <c r="R32" i="25"/>
  <c r="N32" i="25"/>
  <c r="Y32" i="25"/>
  <c r="U32" i="25"/>
  <c r="AC29" i="25"/>
  <c r="Q32" i="25"/>
  <c r="A4" i="1"/>
  <c r="G25" i="25" l="1"/>
  <c r="G20" i="25"/>
  <c r="G16" i="25"/>
  <c r="G18" i="25"/>
  <c r="G13" i="25"/>
  <c r="G33" i="25"/>
  <c r="G15" i="25"/>
  <c r="G28" i="25"/>
  <c r="G23" i="25"/>
  <c r="G17" i="25"/>
  <c r="G19" i="25"/>
  <c r="G32" i="25"/>
  <c r="G21" i="25"/>
  <c r="G14" i="25"/>
  <c r="G29" i="25"/>
  <c r="AD22" i="25" l="1"/>
  <c r="AD30" i="25"/>
  <c r="AD27" i="25"/>
  <c r="AD26" i="25"/>
  <c r="AD24" i="2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H14" i="25" l="1"/>
  <c r="I14" i="25" s="1"/>
  <c r="H33" i="25"/>
  <c r="H32" i="25"/>
  <c r="S31" i="25"/>
  <c r="H18" i="25"/>
  <c r="I18" i="25" s="1"/>
  <c r="P31" i="25"/>
  <c r="H13" i="25"/>
  <c r="I13" i="25" s="1"/>
  <c r="C5" i="21" s="1"/>
  <c r="X31" i="25"/>
  <c r="H25" i="25"/>
  <c r="I25" i="25" s="1"/>
  <c r="H29" i="25"/>
  <c r="I29" i="25" s="1"/>
  <c r="H17" i="25"/>
  <c r="I17" i="25" s="1"/>
  <c r="Z31" i="25"/>
  <c r="H28" i="25"/>
  <c r="I28" i="25" s="1"/>
  <c r="V31" i="25"/>
  <c r="U31" i="25"/>
  <c r="H16" i="25"/>
  <c r="I16" i="25" s="1"/>
  <c r="H23" i="25"/>
  <c r="I23" i="25" s="1"/>
  <c r="H20" i="25"/>
  <c r="I20" i="25" s="1"/>
  <c r="H15" i="25"/>
  <c r="I15" i="25" s="1"/>
  <c r="W31" i="25"/>
  <c r="H19" i="25"/>
  <c r="I19" i="25" s="1"/>
  <c r="H21" i="25"/>
  <c r="I21" i="25" s="1"/>
  <c r="T31" i="25"/>
  <c r="AA31" i="25"/>
  <c r="N31" i="25"/>
  <c r="O31" i="25"/>
  <c r="AB31" i="25"/>
  <c r="M14" i="25"/>
  <c r="R31" i="25"/>
  <c r="M21" i="25"/>
  <c r="M18" i="25"/>
  <c r="M15" i="25"/>
  <c r="M13" i="25"/>
  <c r="M20" i="25"/>
  <c r="M16" i="25"/>
  <c r="M23" i="25"/>
  <c r="AC23" i="25" s="1"/>
  <c r="Y31" i="25"/>
  <c r="M25" i="25"/>
  <c r="AC25" i="25" s="1"/>
  <c r="M31" i="25"/>
  <c r="Q31" i="25"/>
  <c r="M19" i="25"/>
  <c r="M17" i="25"/>
  <c r="M28" i="25"/>
  <c r="AC28" i="25" s="1"/>
  <c r="AD28" i="25" s="1"/>
  <c r="M32" i="25" l="1"/>
  <c r="AC17" i="25"/>
  <c r="AD17" i="25" s="1"/>
  <c r="AC16" i="25"/>
  <c r="AD16" i="25" s="1"/>
  <c r="AC19" i="25"/>
  <c r="AD19" i="25" s="1"/>
  <c r="AC18" i="25"/>
  <c r="AD18" i="25" s="1"/>
  <c r="AD25" i="25"/>
  <c r="AC13" i="25"/>
  <c r="AD13" i="25" s="1"/>
  <c r="G5" i="21" s="1"/>
  <c r="I32" i="25"/>
  <c r="AD32" i="25" s="1"/>
  <c r="AC32" i="25"/>
  <c r="AC15" i="25"/>
  <c r="AD15" i="25" s="1"/>
  <c r="I33" i="25"/>
  <c r="AD33" i="25" s="1"/>
  <c r="AC33" i="25"/>
  <c r="AD23" i="25"/>
  <c r="AC20" i="25"/>
  <c r="AD20" i="25" s="1"/>
  <c r="AD29" i="25"/>
  <c r="AC31" i="25"/>
  <c r="AD31" i="25" s="1"/>
  <c r="AC21" i="25"/>
  <c r="AD21" i="25" s="1"/>
  <c r="AC14" i="25"/>
  <c r="AD14" i="25" s="1"/>
  <c r="AD34" i="25" l="1"/>
  <c r="A76" i="1" l="1"/>
  <c r="E6" i="22" l="1"/>
  <c r="G6" i="22"/>
</calcChain>
</file>

<file path=xl/sharedStrings.xml><?xml version="1.0" encoding="utf-8"?>
<sst xmlns="http://schemas.openxmlformats.org/spreadsheetml/2006/main" count="1358" uniqueCount="110">
  <si>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</si>
  <si>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</si>
  <si>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</si>
  <si>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</si>
  <si>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</si>
  <si>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</si>
  <si>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</si>
  <si>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</si>
  <si>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</si>
  <si>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</si>
  <si>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</si>
  <si>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</si>
  <si>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</si>
  <si>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</si>
  <si>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</si>
  <si>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</si>
  <si>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</si>
  <si>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</si>
  <si>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</si>
  <si>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</si>
  <si>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</si>
  <si>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</si>
  <si>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</si>
  <si>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</si>
  <si>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</si>
  <si>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</si>
  <si>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</si>
  <si>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</si>
  <si>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</si>
  <si>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</si>
  <si>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</si>
  <si>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</si>
  <si>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</si>
  <si>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</si>
  <si>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</si>
  <si>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</si>
  <si>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</si>
  <si>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</si>
  <si>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</si>
  <si>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</si>
  <si>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</si>
  <si>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</si>
  <si>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</si>
  <si>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</si>
  <si>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</si>
  <si>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</si>
  <si>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</si>
  <si>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</si>
  <si>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</si>
  <si>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</si>
  <si>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</si>
  <si>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</si>
  <si>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</si>
  <si>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</si>
  <si>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</si>
  <si>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</si>
  <si>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</si>
  <si>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</si>
  <si>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</si>
  <si>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</si>
  <si>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</si>
  <si>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</si>
  <si>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</si>
  <si>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</si>
  <si>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</si>
  <si>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</si>
  <si>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</si>
  <si>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</si>
  <si>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</si>
  <si>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</si>
  <si>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</si>
  <si>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</si>
  <si>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</si>
  <si>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</si>
  <si>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</si>
  <si>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</si>
  <si>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</si>
  <si>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CLUSTER_APTA4</t>
  </si>
  <si>
    <t>TSD_POP_EMP_PCT</t>
  </si>
  <si>
    <t>PER_CAPITA_TNC_TRIPS_LOW_OPEX_BUS</t>
  </si>
  <si>
    <t>TSD_POP_EMP_PCT_FAC</t>
  </si>
  <si>
    <t>PER_CAPITA_TNC_TRIPS_LOW_OPEX_BUS_FAC</t>
  </si>
  <si>
    <t>Percent of total employees living and working in Transit Supportive Density in an MSA</t>
  </si>
  <si>
    <t>Per capita TNC trips</t>
  </si>
  <si>
    <t>PER_CAPITA_TNC_TRIPS_HINY_BUS</t>
  </si>
  <si>
    <t>PER_CAPITA_TNC_TRIPS_MID_OPEX_BUS</t>
  </si>
  <si>
    <t>PER_CAPITA_TNC_TRIPS_HINY_RAIL</t>
  </si>
  <si>
    <t>PER_CAPITA_TNC_TRIPS_MIDLOW_RAIL</t>
  </si>
  <si>
    <t>PER_CAPITA_TNC_TRIPS_HINY_BUS_FAC</t>
  </si>
  <si>
    <t>PER_CAPITA_TNC_TRIPS_MID_OPEX_BUS_FAC</t>
  </si>
  <si>
    <t>PER_CAPITA_TNC_TRIPS_HINY_RAIL_FAC</t>
  </si>
  <si>
    <t>PER_CAPITA_TNC_TRIPS_MIDLOW_RAIL_FAC</t>
  </si>
  <si>
    <t>TNC_TRIPS_PER_CAPITA_CLUSTER_BUS_HI_OPEX</t>
  </si>
  <si>
    <t>TNC_TRIPS_PER_CAPITA_CLUSTER_BUS_MID_OPEX</t>
  </si>
  <si>
    <t>TNC_TRIPS_PER_CAPITA_CLUSTER_BUS_LOW_OPEX</t>
  </si>
  <si>
    <t>TNC_TRIPS_PER_CAPITA_CLUSTER_BUS_NEW_YORK</t>
  </si>
  <si>
    <t>TNC_TRIPS_PER_CAPITA_CLUSTER_RAIL_HI_OPEX</t>
  </si>
  <si>
    <t>TNC_TRIPS_PER_CAPITA_CLUSTER_RAIL_MID_OPEX</t>
  </si>
  <si>
    <t>TNC_TRIPS_PER_CAPITA_CLUSTER_RAIL_NEW_YORK</t>
  </si>
  <si>
    <t>scooter_flag_BUS</t>
  </si>
  <si>
    <t>scooter_flag_RAIL</t>
  </si>
  <si>
    <t>TNC_TRIPS_PER_CAPITA_CLUSTER_BUS_HI_OPEX_FAC</t>
  </si>
  <si>
    <t>TNC_TRIPS_PER_CAPITA_CLUSTER_BUS_MID_OPEX_FAC</t>
  </si>
  <si>
    <t>TNC_TRIPS_PER_CAPITA_CLUSTER_BUS_LOW_OPEX_FAC</t>
  </si>
  <si>
    <t>TNC_TRIPS_PER_CAPITA_CLUSTER_BUS_NEW_YORK_FAC</t>
  </si>
  <si>
    <t>TNC_TRIPS_PER_CAPITA_CLUSTER_RAIL_HI_OPEX_FAC</t>
  </si>
  <si>
    <t>TNC_TRIPS_PER_CAPITA_CLUSTER_RAIL_MID_OPEX_FAC</t>
  </si>
  <si>
    <t>TNC_TRIPS_PER_CAPITA_CLUSTER_RAIL_NEW_YORK_FAC</t>
  </si>
  <si>
    <t>scooter_flag_BUS_FAC</t>
  </si>
  <si>
    <t>scooter_flag_RAIL_FAC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</si>
</sst>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5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7" fontId="4" fillId="0" borderId="7" xfId="0" applyNumberFormat="1" applyFont="1" applyBorder="1"/>
    <xf numFmtId="167" fontId="4" fillId="0" borderId="8" xfId="0" applyNumberFormat="1" applyFont="1" applyBorder="1"/>
    <xf numFmtId="0" fontId="4" fillId="0" borderId="8" xfId="0" applyFont="1" applyFill="1" applyBorder="1" applyAlignment="1">
      <alignment vertical="center" wrapText="1"/>
    </xf>
    <xf numFmtId="167" fontId="4" fillId="0" borderId="3" xfId="0" applyNumberFormat="1" applyFont="1" applyBorder="1"/>
    <xf numFmtId="0" fontId="4" fillId="0" borderId="4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167" fontId="4" fillId="0" borderId="6" xfId="0" applyNumberFormat="1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2" xfId="0" applyBorder="1"/>
    <xf numFmtId="0" fontId="4" fillId="0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7"/>
  <sheetViews>
    <sheetView showGridLines="0" workbookViewId="0">
      <selection activeCell="B3" sqref="B3:J26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3" width="8" customWidth="1"/>
    <col min="4" max="4" width="16" customWidth="1"/>
    <col min="5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59" t="s">
        <v>67</v>
      </c>
      <c r="L1" s="59" t="s">
        <v>68</v>
      </c>
    </row>
    <row r="2" spans="2:20" ht="17" thickBot="1" x14ac:dyDescent="0.25"/>
    <row r="3" spans="2:20" ht="17" thickTop="1" x14ac:dyDescent="0.2">
      <c r="B3" s="54"/>
      <c r="C3" s="84" t="s">
        <v>69</v>
      </c>
      <c r="D3" s="84"/>
      <c r="E3" s="84"/>
      <c r="F3" s="84"/>
      <c r="G3" s="84" t="s">
        <v>63</v>
      </c>
      <c r="H3" s="84"/>
      <c r="I3" s="84"/>
      <c r="J3" s="84"/>
      <c r="L3" s="54"/>
      <c r="M3" s="84" t="s">
        <v>69</v>
      </c>
      <c r="N3" s="84"/>
      <c r="O3" s="84"/>
      <c r="P3" s="84"/>
      <c r="Q3" s="84" t="s">
        <v>63</v>
      </c>
      <c r="R3" s="84"/>
      <c r="S3" s="84"/>
      <c r="T3" s="84"/>
    </row>
    <row r="4" spans="2:20" x14ac:dyDescent="0.2">
      <c r="B4" s="10" t="s">
        <v>21</v>
      </c>
      <c r="C4" s="28" t="s">
        <v>64</v>
      </c>
      <c r="D4" s="28" t="s">
        <v>65</v>
      </c>
      <c r="E4" s="28" t="s">
        <v>66</v>
      </c>
      <c r="F4" s="28" t="s">
        <v>31</v>
      </c>
      <c r="G4" s="28" t="s">
        <v>64</v>
      </c>
      <c r="H4" s="28" t="s">
        <v>65</v>
      </c>
      <c r="I4" s="28" t="s">
        <v>66</v>
      </c>
      <c r="J4" s="28" t="s">
        <v>31</v>
      </c>
      <c r="L4" s="10" t="s">
        <v>21</v>
      </c>
      <c r="M4" s="28" t="s">
        <v>64</v>
      </c>
      <c r="N4" s="28" t="s">
        <v>65</v>
      </c>
      <c r="O4" s="28" t="s">
        <v>66</v>
      </c>
      <c r="P4" s="28" t="s">
        <v>31</v>
      </c>
      <c r="Q4" s="28" t="s">
        <v>64</v>
      </c>
      <c r="R4" s="28" t="s">
        <v>65</v>
      </c>
      <c r="S4" s="28" t="s">
        <v>66</v>
      </c>
      <c r="T4" s="28" t="s">
        <v>31</v>
      </c>
    </row>
    <row r="5" spans="2:20" x14ac:dyDescent="0.2">
      <c r="B5" s="27" t="s">
        <v>37</v>
      </c>
      <c r="C5" s="56">
        <f>'FAC 2002-2018 BUS'!I13</f>
        <v>-5.1640963635259496E-2</v>
      </c>
      <c r="D5" s="56">
        <f>'FAC 2002-2018 BUS'!I46</f>
        <v>-6.1740043774212827E-2</v>
      </c>
      <c r="E5" s="56">
        <f>'FAC 2002-2018 BUS'!I79</f>
        <v>-0.1374414923706182</v>
      </c>
      <c r="F5" s="56">
        <f>'FAC 2002-2018 BUS'!I112</f>
        <v>-9.1542864082622688E-2</v>
      </c>
      <c r="G5" s="56">
        <f>'FAC 2002-2018 BUS'!AD13</f>
        <v>-1.8881487397358909E-2</v>
      </c>
      <c r="H5" s="56">
        <f>'FAC 2002-2018 BUS'!AD46</f>
        <v>8.7434352724490391E-2</v>
      </c>
      <c r="I5" s="56">
        <f>'FAC 2002-2018 BUS'!AD79</f>
        <v>0.38615945036660682</v>
      </c>
      <c r="J5" s="56">
        <f>'FAC 2002-2018 BUS'!AD112</f>
        <v>-5.8326167684308337E-2</v>
      </c>
      <c r="L5" s="27" t="s">
        <v>37</v>
      </c>
      <c r="M5" s="56">
        <f>'FAC 2012-2018 BUS'!I13</f>
        <v>4.177845989896567E-2</v>
      </c>
      <c r="N5" s="56">
        <f>'FAC 2012-2018 BUS'!I46</f>
        <v>0.11990898910643488</v>
      </c>
      <c r="O5" s="56">
        <f>'FAC 2012-2018 BUS'!I79</f>
        <v>7.5532380307083757E-2</v>
      </c>
      <c r="P5" s="56">
        <f>'FAC 2012-2018 BUS'!I112</f>
        <v>1.1857274652532057E-2</v>
      </c>
      <c r="Q5" s="56">
        <f>'FAC 2012-2018 BUS'!AD13</f>
        <v>3.9378353436841304E-2</v>
      </c>
      <c r="R5" s="56">
        <f>'FAC 2012-2018 BUS'!AD46</f>
        <v>7.3918778845719027E-2</v>
      </c>
      <c r="S5" s="56">
        <f>'FAC 2012-2018 BUS'!AD79</f>
        <v>6.5970887548671489E-2</v>
      </c>
      <c r="T5" s="56">
        <f>'FAC 2012-2018 BUS'!AD112</f>
        <v>8.6019960950700081E-3</v>
      </c>
    </row>
    <row r="6" spans="2:20" x14ac:dyDescent="0.2">
      <c r="B6" s="27" t="s">
        <v>60</v>
      </c>
      <c r="C6" s="56">
        <f>'FAC 2002-2018 BUS'!I14</f>
        <v>0.12624061206053017</v>
      </c>
      <c r="D6" s="56">
        <f>'FAC 2002-2018 BUS'!I47</f>
        <v>9.0862123603902667E-2</v>
      </c>
      <c r="E6" s="56">
        <f>'FAC 2002-2018 BUS'!I80</f>
        <v>7.9550123846972909E-2</v>
      </c>
      <c r="F6" s="56">
        <f>'FAC 2002-2018 BUS'!I113</f>
        <v>0.75919208340029121</v>
      </c>
      <c r="G6" s="56">
        <f>'FAC 2002-2018 BUS'!AD14</f>
        <v>-3.3109014626129654E-2</v>
      </c>
      <c r="H6" s="56">
        <f>'FAC 2002-2018 BUS'!AD47</f>
        <v>-3.7758964734314997E-2</v>
      </c>
      <c r="I6" s="56">
        <f>'FAC 2002-2018 BUS'!AD80</f>
        <v>-8.0516334486270991E-2</v>
      </c>
      <c r="J6" s="56">
        <f>'FAC 2002-2018 BUS'!AD113</f>
        <v>-7.3634011416176468E-2</v>
      </c>
      <c r="L6" s="27" t="s">
        <v>60</v>
      </c>
      <c r="M6" s="56">
        <f>'FAC 2012-2018 BUS'!I14</f>
        <v>-6.6765853483756743E-3</v>
      </c>
      <c r="N6" s="56">
        <f>'FAC 2012-2018 BUS'!I47</f>
        <v>1.7055714380290743E-2</v>
      </c>
      <c r="O6" s="56">
        <f>'FAC 2012-2018 BUS'!I80</f>
        <v>0.17176819957675948</v>
      </c>
      <c r="P6" s="56">
        <f>'FAC 2012-2018 BUS'!I113</f>
        <v>0.25866623537223865</v>
      </c>
      <c r="Q6" s="56">
        <f>'FAC 2012-2018 BUS'!AD14</f>
        <v>-2.1848298381574763E-3</v>
      </c>
      <c r="R6" s="56">
        <f>'FAC 2012-2018 BUS'!AD47</f>
        <v>-2.901742590933524E-3</v>
      </c>
      <c r="S6" s="56">
        <f>'FAC 2012-2018 BUS'!AD80</f>
        <v>-2.9444106296027946E-2</v>
      </c>
      <c r="T6" s="56">
        <f>'FAC 2012-2018 BUS'!AD113</f>
        <v>-5.6045673484043136E-2</v>
      </c>
    </row>
    <row r="7" spans="2:20" x14ac:dyDescent="0.2">
      <c r="B7" s="27" t="s">
        <v>56</v>
      </c>
      <c r="C7" s="56">
        <f>'FAC 2002-2018 BUS'!I15</f>
        <v>0.11166468741086666</v>
      </c>
      <c r="D7" s="56">
        <f>'FAC 2002-2018 BUS'!I48</f>
        <v>0.13870965757458964</v>
      </c>
      <c r="E7" s="56">
        <f>'FAC 2002-2018 BUS'!I81</f>
        <v>2.3900870642930006E-2</v>
      </c>
      <c r="F7" s="56">
        <f>'FAC 2002-2018 BUS'!I114</f>
        <v>0.15994463230777156</v>
      </c>
      <c r="G7" s="56">
        <f>'FAC 2002-2018 BUS'!AD15</f>
        <v>6.3535247056130451E-2</v>
      </c>
      <c r="H7" s="56">
        <f>'FAC 2002-2018 BUS'!AD48</f>
        <v>8.6028174967569621E-2</v>
      </c>
      <c r="I7" s="56">
        <f>'FAC 2002-2018 BUS'!AD81</f>
        <v>0.13893035455161473</v>
      </c>
      <c r="J7" s="56">
        <f>'FAC 2002-2018 BUS'!AD114</f>
        <v>3.9101186294487389E-2</v>
      </c>
      <c r="L7" s="27" t="s">
        <v>56</v>
      </c>
      <c r="M7" s="56">
        <f>'FAC 2012-2018 BUS'!I15</f>
        <v>6.1571415696952458E-2</v>
      </c>
      <c r="N7" s="56">
        <f>'FAC 2012-2018 BUS'!I48</f>
        <v>7.9607674868761302E-2</v>
      </c>
      <c r="O7" s="56">
        <f>'FAC 2012-2018 BUS'!I81</f>
        <v>3.4114196442027955E-2</v>
      </c>
      <c r="P7" s="56">
        <f>'FAC 2012-2018 BUS'!I114</f>
        <v>6.8027813555046501E-2</v>
      </c>
      <c r="Q7" s="56">
        <f>'FAC 2012-2018 BUS'!AD15</f>
        <v>1.9536473250805104E-2</v>
      </c>
      <c r="R7" s="56">
        <f>'FAC 2012-2018 BUS'!AD48</f>
        <v>2.2331403535523639E-2</v>
      </c>
      <c r="S7" s="56">
        <f>'FAC 2012-2018 BUS'!AD81</f>
        <v>1.5295134369089013E-2</v>
      </c>
      <c r="T7" s="56">
        <f>'FAC 2012-2018 BUS'!AD114</f>
        <v>1.893657037194273E-2</v>
      </c>
    </row>
    <row r="8" spans="2:20" ht="30" x14ac:dyDescent="0.2">
      <c r="B8" s="27" t="s">
        <v>82</v>
      </c>
      <c r="C8" s="56">
        <f>'FAC 2002-2018 BUS'!I16</f>
        <v>3.8330759896907374E-3</v>
      </c>
      <c r="D8" s="56">
        <f>'FAC 2002-2018 BUS'!I49</f>
        <v>-0.10715445527904455</v>
      </c>
      <c r="E8" s="56">
        <f>'FAC 2002-2018 BUS'!I82</f>
        <v>-0.16136330752967409</v>
      </c>
      <c r="F8" s="56">
        <f>'FAC 2002-2018 BUS'!I115</f>
        <v>-4.75040529289813E-2</v>
      </c>
      <c r="G8" s="56">
        <f>'FAC 2002-2018 BUS'!AD16</f>
        <v>5.5384205764659011E-4</v>
      </c>
      <c r="H8" s="56">
        <f>'FAC 2002-2018 BUS'!AD49</f>
        <v>-1.1492878500955421E-3</v>
      </c>
      <c r="I8" s="56">
        <f>'FAC 2002-2018 BUS'!AD82</f>
        <v>-1.9792910421833907E-3</v>
      </c>
      <c r="J8" s="56">
        <f>'FAC 2002-2018 BUS'!AD115</f>
        <v>-5.7178158553766072E-4</v>
      </c>
      <c r="L8" s="27" t="s">
        <v>82</v>
      </c>
      <c r="M8" s="56">
        <f>'FAC 2012-2018 BUS'!I16</f>
        <v>-2.2900170046380453E-3</v>
      </c>
      <c r="N8" s="56">
        <f>'FAC 2012-2018 BUS'!I49</f>
        <v>-1.204264095305374E-2</v>
      </c>
      <c r="O8" s="56">
        <f>'FAC 2012-2018 BUS'!I82</f>
        <v>-2.7262960621274202E-2</v>
      </c>
      <c r="P8" s="56">
        <f>'FAC 2012-2018 BUS'!I115</f>
        <v>-4.6506920664753926E-3</v>
      </c>
      <c r="Q8" s="56">
        <f>'FAC 2012-2018 BUS'!AD16</f>
        <v>-3.7777775551616479E-5</v>
      </c>
      <c r="R8" s="56">
        <f>'FAC 2012-2018 BUS'!AD49</f>
        <v>-1.133634534665756E-4</v>
      </c>
      <c r="S8" s="56">
        <f>'FAC 2012-2018 BUS'!AD82</f>
        <v>-9.0327859724875374E-5</v>
      </c>
      <c r="T8" s="56">
        <f>'FAC 2012-2018 BUS'!AD115</f>
        <v>-6.0257634037433005E-5</v>
      </c>
    </row>
    <row r="9" spans="2:20" x14ac:dyDescent="0.2">
      <c r="B9" s="27" t="s">
        <v>57</v>
      </c>
      <c r="C9" s="56">
        <f>'FAC 2002-2018 BUS'!I17</f>
        <v>0.52543554498714129</v>
      </c>
      <c r="D9" s="56">
        <f>'FAC 2002-2018 BUS'!I50</f>
        <v>0.4698579877410396</v>
      </c>
      <c r="E9" s="56">
        <f>'FAC 2002-2018 BUS'!I83</f>
        <v>0.4555474716107677</v>
      </c>
      <c r="F9" s="56">
        <f>'FAC 2002-2018 BUS'!I116</f>
        <v>0.4792299898682828</v>
      </c>
      <c r="G9" s="56">
        <f>'FAC 2002-2018 BUS'!AD17</f>
        <v>5.2801200825419038E-2</v>
      </c>
      <c r="H9" s="56">
        <f>'FAC 2002-2018 BUS'!AD50</f>
        <v>4.3683239616763798E-2</v>
      </c>
      <c r="I9" s="56">
        <f>'FAC 2002-2018 BUS'!AD83</f>
        <v>1.7114046828306952E-2</v>
      </c>
      <c r="J9" s="56">
        <f>'FAC 2002-2018 BUS'!AD116</f>
        <v>4.8736463863534231E-2</v>
      </c>
      <c r="L9" s="27" t="s">
        <v>57</v>
      </c>
      <c r="M9" s="56">
        <f>'FAC 2012-2018 BUS'!I17</f>
        <v>-0.26323041540581371</v>
      </c>
      <c r="N9" s="56">
        <f>'FAC 2012-2018 BUS'!I50</f>
        <v>-0.28935252726126637</v>
      </c>
      <c r="O9" s="56">
        <f>'FAC 2012-2018 BUS'!I83</f>
        <v>-0.29626525277870908</v>
      </c>
      <c r="P9" s="56">
        <f>'FAC 2012-2018 BUS'!I116</f>
        <v>-0.28941668897379358</v>
      </c>
      <c r="Q9" s="56">
        <f>'FAC 2012-2018 BUS'!AD17</f>
        <v>-4.1207944610290259E-2</v>
      </c>
      <c r="R9" s="56">
        <f>'FAC 2012-2018 BUS'!AD50</f>
        <v>-4.4294112949053381E-2</v>
      </c>
      <c r="S9" s="56">
        <f>'FAC 2012-2018 BUS'!AD83</f>
        <v>-4.6909317873991302E-2</v>
      </c>
      <c r="T9" s="56">
        <f>'FAC 2012-2018 BUS'!AD116</f>
        <v>-4.3902482491479621E-2</v>
      </c>
    </row>
    <row r="10" spans="2:20" x14ac:dyDescent="0.2">
      <c r="B10" s="27" t="s">
        <v>54</v>
      </c>
      <c r="C10" s="56">
        <f>'FAC 2002-2018 BUS'!I18</f>
        <v>-5.8502334851365356E-2</v>
      </c>
      <c r="D10" s="56">
        <f>'FAC 2002-2018 BUS'!I51</f>
        <v>-0.11508760326573209</v>
      </c>
      <c r="E10" s="56">
        <f>'FAC 2002-2018 BUS'!I84</f>
        <v>-0.17986709423267133</v>
      </c>
      <c r="F10" s="56">
        <f>'FAC 2002-2018 BUS'!I117</f>
        <v>-0.13283925250491235</v>
      </c>
      <c r="G10" s="56">
        <f>'FAC 2002-2018 BUS'!AD18</f>
        <v>2.6936974543389145E-2</v>
      </c>
      <c r="H10" s="56">
        <f>'FAC 2002-2018 BUS'!AD51</f>
        <v>3.7891135076611508E-2</v>
      </c>
      <c r="I10" s="56">
        <f>'FAC 2002-2018 BUS'!AD84</f>
        <v>4.3895107426641752E-2</v>
      </c>
      <c r="J10" s="56">
        <f>'FAC 2002-2018 BUS'!AD117</f>
        <v>3.5146556138437327E-2</v>
      </c>
      <c r="L10" s="27" t="s">
        <v>54</v>
      </c>
      <c r="M10" s="56">
        <f>'FAC 2012-2018 BUS'!I18</f>
        <v>0.12345544134360553</v>
      </c>
      <c r="N10" s="56">
        <f>'FAC 2012-2018 BUS'!I51</f>
        <v>9.4950259192504438E-2</v>
      </c>
      <c r="O10" s="56">
        <f>'FAC 2012-2018 BUS'!I84</f>
        <v>7.8369261483390629E-2</v>
      </c>
      <c r="P10" s="56">
        <f>'FAC 2012-2018 BUS'!I117</f>
        <v>8.3566354398319831E-2</v>
      </c>
      <c r="Q10" s="56">
        <f>'FAC 2012-2018 BUS'!AD18</f>
        <v>-2.6756467025397496E-2</v>
      </c>
      <c r="R10" s="56">
        <f>'FAC 2012-2018 BUS'!AD51</f>
        <v>-2.0346239133058122E-2</v>
      </c>
      <c r="S10" s="56">
        <f>'FAC 2012-2018 BUS'!AD84</f>
        <v>-1.9426891378206784E-2</v>
      </c>
      <c r="T10" s="56">
        <f>'FAC 2012-2018 BUS'!AD117</f>
        <v>-1.8376249278781145E-2</v>
      </c>
    </row>
    <row r="11" spans="2:20" x14ac:dyDescent="0.2">
      <c r="B11" s="27" t="s">
        <v>72</v>
      </c>
      <c r="C11" s="56">
        <f>'FAC 2002-2018 BUS'!I19</f>
        <v>-8.6858946687330185E-2</v>
      </c>
      <c r="D11" s="56">
        <f>'FAC 2002-2018 BUS'!I52</f>
        <v>-8.1122630710957155E-2</v>
      </c>
      <c r="E11" s="56">
        <f>'FAC 2002-2018 BUS'!I85</f>
        <v>4.5461830371849699E-2</v>
      </c>
      <c r="F11" s="56">
        <f>'FAC 2002-2018 BUS'!I118</f>
        <v>-5.3610848312832027E-2</v>
      </c>
      <c r="G11" s="56">
        <f>'FAC 2002-2018 BUS'!AD19</f>
        <v>-8.8204185877069421E-3</v>
      </c>
      <c r="H11" s="56">
        <f>'FAC 2002-2018 BUS'!AD52</f>
        <v>-4.8385407251204235E-3</v>
      </c>
      <c r="I11" s="56">
        <f>'FAC 2002-2018 BUS'!AD85</f>
        <v>9.8062822211820548E-3</v>
      </c>
      <c r="J11" s="56">
        <f>'FAC 2002-2018 BUS'!AD118</f>
        <v>-1.5932312817482853E-2</v>
      </c>
      <c r="L11" s="27" t="s">
        <v>72</v>
      </c>
      <c r="M11" s="56">
        <f>'FAC 2012-2018 BUS'!I19</f>
        <v>-8.6333790217252071E-2</v>
      </c>
      <c r="N11" s="56">
        <f>'FAC 2012-2018 BUS'!I52</f>
        <v>-0.12776729526044928</v>
      </c>
      <c r="O11" s="56">
        <f>'FAC 2012-2018 BUS'!I85</f>
        <v>-5.6386440552903094E-2</v>
      </c>
      <c r="P11" s="56">
        <f>'FAC 2012-2018 BUS'!I118</f>
        <v>-4.7603935258648034E-2</v>
      </c>
      <c r="Q11" s="56">
        <f>'FAC 2012-2018 BUS'!AD19</f>
        <v>-8.444013332059068E-3</v>
      </c>
      <c r="R11" s="56">
        <f>'FAC 2012-2018 BUS'!AD52</f>
        <v>-9.7732322198304661E-3</v>
      </c>
      <c r="S11" s="56">
        <f>'FAC 2012-2018 BUS'!AD85</f>
        <v>-3.027290035307583E-3</v>
      </c>
      <c r="T11" s="56">
        <f>'FAC 2012-2018 BUS'!AD118</f>
        <v>-1.5250796269425E-2</v>
      </c>
    </row>
    <row r="12" spans="2:20" x14ac:dyDescent="0.2">
      <c r="B12" s="27" t="s">
        <v>55</v>
      </c>
      <c r="C12" s="56">
        <f>'FAC 2002-2018 BUS'!I20</f>
        <v>0.54984475247568643</v>
      </c>
      <c r="D12" s="56">
        <f>'FAC 2002-2018 BUS'!I53</f>
        <v>0.66280315159252212</v>
      </c>
      <c r="E12" s="56">
        <f>'FAC 2002-2018 BUS'!I86</f>
        <v>0.55292231968554151</v>
      </c>
      <c r="F12" s="56">
        <f>'FAC 2002-2018 BUS'!I119</f>
        <v>0.31428571428571428</v>
      </c>
      <c r="G12" s="56">
        <f>'FAC 2002-2018 BUS'!AD20</f>
        <v>-1.0406206737415158E-2</v>
      </c>
      <c r="H12" s="56">
        <f>'FAC 2002-2018 BUS'!AD53</f>
        <v>-1.1085090814442524E-2</v>
      </c>
      <c r="I12" s="56">
        <f>'FAC 2002-2018 BUS'!AD86</f>
        <v>-2.0322262784226584E-2</v>
      </c>
      <c r="J12" s="56">
        <f>'FAC 2002-2018 BUS'!AD119</f>
        <v>-3.8447704479965686E-3</v>
      </c>
      <c r="L12" s="27" t="s">
        <v>55</v>
      </c>
      <c r="M12" s="56">
        <f>'FAC 2012-2018 BUS'!I20</f>
        <v>0.22580162756034383</v>
      </c>
      <c r="N12" s="56">
        <f>'FAC 2012-2018 BUS'!I53</f>
        <v>0.32986447638737482</v>
      </c>
      <c r="O12" s="56">
        <f>'FAC 2012-2018 BUS'!I86</f>
        <v>0.35191214780981017</v>
      </c>
      <c r="P12" s="56">
        <f>'FAC 2012-2018 BUS'!I119</f>
        <v>0.12195121951219523</v>
      </c>
      <c r="Q12" s="56">
        <f>'FAC 2012-2018 BUS'!AD20</f>
        <v>-4.3081241320288071E-3</v>
      </c>
      <c r="R12" s="56">
        <f>'FAC 2012-2018 BUS'!AD53</f>
        <v>-4.9733137536950543E-3</v>
      </c>
      <c r="S12" s="56">
        <f>'FAC 2012-2018 BUS'!AD86</f>
        <v>-4.9242854972674681E-3</v>
      </c>
      <c r="T12" s="56">
        <f>'FAC 2012-2018 BUS'!AD119</f>
        <v>-1.9171087050012757E-3</v>
      </c>
    </row>
    <row r="13" spans="2:20" x14ac:dyDescent="0.2">
      <c r="B13" s="13" t="s">
        <v>83</v>
      </c>
      <c r="C13" s="56" t="str">
        <f>'FAC 2002-2018 BUS'!I21</f>
        <v>-</v>
      </c>
      <c r="D13" s="56" t="str">
        <f>'FAC 2002-2018 BUS'!I54</f>
        <v>-</v>
      </c>
      <c r="E13" s="56" t="str">
        <f>'FAC 2002-2018 BUS'!I87</f>
        <v>-</v>
      </c>
      <c r="F13" s="56" t="str">
        <f>'FAC 2002-2018 BUS'!I120</f>
        <v>-</v>
      </c>
      <c r="G13" s="56">
        <f>'FAC 2002-2018 BUS'!AD21</f>
        <v>-0.10212526866342096</v>
      </c>
      <c r="H13" s="56">
        <f>'FAC 2002-2018 BUS'!AD54</f>
        <v>0</v>
      </c>
      <c r="I13" s="56">
        <f>'FAC 2002-2018 BUS'!AD87</f>
        <v>0</v>
      </c>
      <c r="J13" s="56">
        <f>'FAC 2002-2018 BUS'!AD120</f>
        <v>0</v>
      </c>
      <c r="L13" s="13" t="s">
        <v>83</v>
      </c>
      <c r="M13" s="56">
        <f>'FAC 2012-2018 BUS'!I21</f>
        <v>45.970934645229207</v>
      </c>
      <c r="N13" s="56" t="str">
        <f>'FAC 2012-2018 BUS'!I54</f>
        <v>-</v>
      </c>
      <c r="O13" s="56" t="str">
        <f>'FAC 2012-2018 BUS'!I87</f>
        <v>-</v>
      </c>
      <c r="P13" s="56" t="str">
        <f>'FAC 2012-2018 BUS'!I120</f>
        <v>-</v>
      </c>
      <c r="Q13" s="56">
        <f>'FAC 2012-2018 BUS'!AD21</f>
        <v>-8.1186714397757584E-2</v>
      </c>
      <c r="R13" s="56">
        <f>'FAC 2012-2018 BUS'!AD54</f>
        <v>0</v>
      </c>
      <c r="S13" s="56">
        <f>'FAC 2012-2018 BUS'!AD87</f>
        <v>0</v>
      </c>
      <c r="T13" s="56">
        <f>'FAC 2012-2018 BUS'!AD120</f>
        <v>0</v>
      </c>
    </row>
    <row r="14" spans="2:20" x14ac:dyDescent="0.2">
      <c r="B14" s="13" t="s">
        <v>83</v>
      </c>
      <c r="C14" s="56" t="str">
        <f>'FAC 2002-2018 BUS'!I22</f>
        <v>-</v>
      </c>
      <c r="D14" s="56" t="str">
        <f>'FAC 2002-2018 BUS'!I55</f>
        <v>-</v>
      </c>
      <c r="E14" s="56" t="str">
        <f>'FAC 2002-2018 BUS'!I88</f>
        <v>-</v>
      </c>
      <c r="F14" s="56" t="str">
        <f>'FAC 2002-2018 BUS'!I121</f>
        <v>-</v>
      </c>
      <c r="G14" s="56">
        <f>'FAC 2002-2018 BUS'!AD22</f>
        <v>0</v>
      </c>
      <c r="H14" s="56">
        <f>'FAC 2002-2018 BUS'!AD55</f>
        <v>-0.12056901438368645</v>
      </c>
      <c r="I14" s="56">
        <f>'FAC 2002-2018 BUS'!AD88</f>
        <v>0</v>
      </c>
      <c r="J14" s="56">
        <f>'FAC 2002-2018 BUS'!AD121</f>
        <v>0</v>
      </c>
      <c r="L14" s="13" t="s">
        <v>83</v>
      </c>
      <c r="M14" s="56" t="str">
        <f>'FAC 2012-2018 BUS'!I22</f>
        <v>-</v>
      </c>
      <c r="N14" s="56" t="str">
        <f>'FAC 2012-2018 BUS'!I55</f>
        <v>-</v>
      </c>
      <c r="O14" s="56" t="str">
        <f>'FAC 2012-2018 BUS'!I88</f>
        <v>-</v>
      </c>
      <c r="P14" s="56" t="str">
        <f>'FAC 2012-2018 BUS'!I121</f>
        <v>-</v>
      </c>
      <c r="Q14" s="56">
        <f>'FAC 2012-2018 BUS'!AD22</f>
        <v>0</v>
      </c>
      <c r="R14" s="56">
        <f>'FAC 2012-2018 BUS'!AD55</f>
        <v>-8.5110632362785654E-2</v>
      </c>
      <c r="S14" s="56">
        <f>'FAC 2012-2018 BUS'!AD88</f>
        <v>0</v>
      </c>
      <c r="T14" s="56">
        <f>'FAC 2012-2018 BUS'!AD121</f>
        <v>0</v>
      </c>
    </row>
    <row r="15" spans="2:20" x14ac:dyDescent="0.2">
      <c r="B15" s="13" t="s">
        <v>83</v>
      </c>
      <c r="C15" s="56" t="str">
        <f>'FAC 2002-2018 BUS'!I23</f>
        <v>-</v>
      </c>
      <c r="D15" s="56" t="str">
        <f>'FAC 2002-2018 BUS'!I56</f>
        <v>-</v>
      </c>
      <c r="E15" s="56" t="str">
        <f>'FAC 2002-2018 BUS'!I89</f>
        <v>-</v>
      </c>
      <c r="F15" s="56" t="str">
        <f>'FAC 2002-2018 BUS'!I122</f>
        <v>-</v>
      </c>
      <c r="G15" s="56">
        <f>'FAC 2002-2018 BUS'!AD23</f>
        <v>0</v>
      </c>
      <c r="H15" s="56">
        <f>'FAC 2002-2018 BUS'!AD56</f>
        <v>0</v>
      </c>
      <c r="I15" s="56">
        <f>'FAC 2002-2018 BUS'!AD89</f>
        <v>-0.20630503472570072</v>
      </c>
      <c r="J15" s="56">
        <f>'FAC 2002-2018 BUS'!AD122</f>
        <v>0</v>
      </c>
      <c r="L15" s="13" t="s">
        <v>83</v>
      </c>
      <c r="M15" s="56" t="str">
        <f>'FAC 2012-2018 BUS'!I23</f>
        <v>-</v>
      </c>
      <c r="N15" s="56" t="str">
        <f>'FAC 2012-2018 BUS'!I56</f>
        <v>-</v>
      </c>
      <c r="O15" s="56" t="str">
        <f>'FAC 2012-2018 BUS'!I89</f>
        <v>-</v>
      </c>
      <c r="P15" s="56" t="str">
        <f>'FAC 2012-2018 BUS'!I122</f>
        <v>-</v>
      </c>
      <c r="Q15" s="56">
        <f>'FAC 2012-2018 BUS'!AD23</f>
        <v>0</v>
      </c>
      <c r="R15" s="56">
        <f>'FAC 2012-2018 BUS'!AD56</f>
        <v>0</v>
      </c>
      <c r="S15" s="56">
        <f>'FAC 2012-2018 BUS'!AD89</f>
        <v>-6.351865058676788E-2</v>
      </c>
      <c r="T15" s="56">
        <f>'FAC 2012-2018 BUS'!AD122</f>
        <v>0</v>
      </c>
    </row>
    <row r="16" spans="2:20" x14ac:dyDescent="0.2">
      <c r="B16" s="13" t="s">
        <v>83</v>
      </c>
      <c r="C16" s="56" t="str">
        <f>'FAC 2002-2018 BUS'!I24</f>
        <v>-</v>
      </c>
      <c r="D16" s="56" t="str">
        <f>'FAC 2002-2018 BUS'!I57</f>
        <v>-</v>
      </c>
      <c r="E16" s="56" t="str">
        <f>'FAC 2002-2018 BUS'!I90</f>
        <v>-</v>
      </c>
      <c r="F16" s="56" t="str">
        <f>'FAC 2002-2018 BUS'!I123</f>
        <v>-</v>
      </c>
      <c r="G16" s="56">
        <f>'FAC 2002-2018 BUS'!AD24</f>
        <v>0</v>
      </c>
      <c r="H16" s="56">
        <f>'FAC 2002-2018 BUS'!AD57</f>
        <v>0</v>
      </c>
      <c r="I16" s="56">
        <f>'FAC 2002-2018 BUS'!AD90</f>
        <v>0</v>
      </c>
      <c r="J16" s="56">
        <f>'FAC 2002-2018 BUS'!AD123</f>
        <v>-2.5653597652460513E-2</v>
      </c>
      <c r="L16" s="13" t="s">
        <v>83</v>
      </c>
      <c r="M16" s="56" t="str">
        <f>'FAC 2012-2018 BUS'!I24</f>
        <v>-</v>
      </c>
      <c r="N16" s="56" t="str">
        <f>'FAC 2012-2018 BUS'!I57</f>
        <v>-</v>
      </c>
      <c r="O16" s="56" t="str">
        <f>'FAC 2012-2018 BUS'!I90</f>
        <v>-</v>
      </c>
      <c r="P16" s="56">
        <f>'FAC 2012-2018 BUS'!I123</f>
        <v>27.6</v>
      </c>
      <c r="Q16" s="56">
        <f>'FAC 2012-2018 BUS'!AD24</f>
        <v>0</v>
      </c>
      <c r="R16" s="56">
        <f>'FAC 2012-2018 BUS'!AD57</f>
        <v>0</v>
      </c>
      <c r="S16" s="56">
        <f>'FAC 2012-2018 BUS'!AD90</f>
        <v>0</v>
      </c>
      <c r="T16" s="56">
        <f>'FAC 2012-2018 BUS'!AD123</f>
        <v>-2.8746616841797804E-2</v>
      </c>
    </row>
    <row r="17" spans="2:20" x14ac:dyDescent="0.2">
      <c r="B17" s="13" t="s">
        <v>83</v>
      </c>
      <c r="C17" s="56" t="str">
        <f>'FAC 2002-2018 BUS'!I25</f>
        <v>-</v>
      </c>
      <c r="D17" s="56" t="str">
        <f>'FAC 2002-2018 BUS'!I58</f>
        <v>-</v>
      </c>
      <c r="E17" s="56" t="str">
        <f>'FAC 2002-2018 BUS'!I91</f>
        <v>-</v>
      </c>
      <c r="F17" s="56" t="str">
        <f>'FAC 2002-2018 BUS'!I124</f>
        <v>-</v>
      </c>
      <c r="G17" s="56">
        <f>'FAC 2002-2018 BUS'!AD25</f>
        <v>0</v>
      </c>
      <c r="H17" s="56">
        <f>'FAC 2002-2018 BUS'!AD58</f>
        <v>0</v>
      </c>
      <c r="I17" s="56">
        <f>'FAC 2002-2018 BUS'!AD91</f>
        <v>0</v>
      </c>
      <c r="J17" s="56">
        <f>'FAC 2002-2018 BUS'!AD124</f>
        <v>0</v>
      </c>
      <c r="L17" s="13" t="s">
        <v>83</v>
      </c>
      <c r="M17" s="56" t="str">
        <f>'FAC 2012-2018 BUS'!I25</f>
        <v>-</v>
      </c>
      <c r="N17" s="56" t="str">
        <f>'FAC 2012-2018 BUS'!I58</f>
        <v>-</v>
      </c>
      <c r="O17" s="56" t="str">
        <f>'FAC 2012-2018 BUS'!I91</f>
        <v>-</v>
      </c>
      <c r="P17" s="56" t="str">
        <f>'FAC 2012-2018 BUS'!I124</f>
        <v>-</v>
      </c>
      <c r="Q17" s="56">
        <f>'FAC 2012-2018 BUS'!AD25</f>
        <v>0</v>
      </c>
      <c r="R17" s="56">
        <f>'FAC 2012-2018 BUS'!AD58</f>
        <v>0</v>
      </c>
      <c r="S17" s="56">
        <f>'FAC 2012-2018 BUS'!AD91</f>
        <v>0</v>
      </c>
      <c r="T17" s="56">
        <f>'FAC 2012-2018 BUS'!AD124</f>
        <v>0</v>
      </c>
    </row>
    <row r="18" spans="2:20" x14ac:dyDescent="0.2">
      <c r="B18" s="13" t="s">
        <v>83</v>
      </c>
      <c r="C18" s="56" t="str">
        <f>'FAC 2002-2018 BUS'!I26</f>
        <v>-</v>
      </c>
      <c r="D18" s="56" t="str">
        <f>'FAC 2002-2018 BUS'!I59</f>
        <v>-</v>
      </c>
      <c r="E18" s="56" t="str">
        <f>'FAC 2002-2018 BUS'!I92</f>
        <v>-</v>
      </c>
      <c r="F18" s="56" t="str">
        <f>'FAC 2002-2018 BUS'!I125</f>
        <v>-</v>
      </c>
      <c r="G18" s="56">
        <f>'FAC 2002-2018 BUS'!AD26</f>
        <v>0</v>
      </c>
      <c r="H18" s="56">
        <f>'FAC 2002-2018 BUS'!AD59</f>
        <v>0</v>
      </c>
      <c r="I18" s="56">
        <f>'FAC 2002-2018 BUS'!AD92</f>
        <v>0</v>
      </c>
      <c r="J18" s="56">
        <f>'FAC 2002-2018 BUS'!AD125</f>
        <v>0</v>
      </c>
      <c r="L18" s="13" t="s">
        <v>83</v>
      </c>
      <c r="M18" s="56" t="str">
        <f>'FAC 2012-2018 BUS'!I26</f>
        <v>-</v>
      </c>
      <c r="N18" s="56" t="str">
        <f>'FAC 2012-2018 BUS'!I59</f>
        <v>-</v>
      </c>
      <c r="O18" s="56" t="str">
        <f>'FAC 2012-2018 BUS'!I92</f>
        <v>-</v>
      </c>
      <c r="P18" s="56" t="str">
        <f>'FAC 2012-2018 BUS'!I125</f>
        <v>-</v>
      </c>
      <c r="Q18" s="56">
        <f>'FAC 2012-2018 BUS'!AD26</f>
        <v>0</v>
      </c>
      <c r="R18" s="56">
        <f>'FAC 2012-2018 BUS'!AD59</f>
        <v>0</v>
      </c>
      <c r="S18" s="56">
        <f>'FAC 2012-2018 BUS'!AD92</f>
        <v>0</v>
      </c>
      <c r="T18" s="56">
        <f>'FAC 2012-2018 BUS'!AD125</f>
        <v>0</v>
      </c>
    </row>
    <row r="19" spans="2:20" x14ac:dyDescent="0.2">
      <c r="B19" s="13" t="s">
        <v>83</v>
      </c>
      <c r="C19" s="56" t="str">
        <f>'FAC 2002-2018 BUS'!I27</f>
        <v>-</v>
      </c>
      <c r="D19" s="56" t="str">
        <f>'FAC 2002-2018 BUS'!I60</f>
        <v>-</v>
      </c>
      <c r="E19" s="56" t="str">
        <f>'FAC 2002-2018 BUS'!I93</f>
        <v>-</v>
      </c>
      <c r="F19" s="56" t="str">
        <f>'FAC 2002-2018 BUS'!I126</f>
        <v>-</v>
      </c>
      <c r="G19" s="56">
        <f>'FAC 2002-2018 BUS'!AD27</f>
        <v>0</v>
      </c>
      <c r="H19" s="56">
        <f>'FAC 2002-2018 BUS'!AD60</f>
        <v>0</v>
      </c>
      <c r="I19" s="56">
        <f>'FAC 2002-2018 BUS'!AD93</f>
        <v>0</v>
      </c>
      <c r="J19" s="56">
        <f>'FAC 2002-2018 BUS'!AD126</f>
        <v>0</v>
      </c>
      <c r="L19" s="13" t="s">
        <v>83</v>
      </c>
      <c r="M19" s="56" t="str">
        <f>'FAC 2012-2018 BUS'!I27</f>
        <v>-</v>
      </c>
      <c r="N19" s="56" t="str">
        <f>'FAC 2012-2018 BUS'!I60</f>
        <v>-</v>
      </c>
      <c r="O19" s="56" t="str">
        <f>'FAC 2012-2018 BUS'!I93</f>
        <v>-</v>
      </c>
      <c r="P19" s="56" t="str">
        <f>'FAC 2012-2018 BUS'!I126</f>
        <v>-</v>
      </c>
      <c r="Q19" s="56">
        <f>'FAC 2012-2018 BUS'!AD27</f>
        <v>0</v>
      </c>
      <c r="R19" s="56">
        <f>'FAC 2012-2018 BUS'!AD60</f>
        <v>0</v>
      </c>
      <c r="S19" s="56">
        <f>'FAC 2012-2018 BUS'!AD93</f>
        <v>0</v>
      </c>
      <c r="T19" s="56">
        <f>'FAC 2012-2018 BUS'!AD126</f>
        <v>0</v>
      </c>
    </row>
    <row r="20" spans="2:20" x14ac:dyDescent="0.2">
      <c r="B20" s="27" t="s">
        <v>73</v>
      </c>
      <c r="C20" s="56" t="str">
        <f>'FAC 2002-2018 BUS'!I28</f>
        <v>-</v>
      </c>
      <c r="D20" s="56">
        <f>'FAC 2002-2018 BUS'!I61</f>
        <v>15.978096234266694</v>
      </c>
      <c r="E20" s="56">
        <f>'FAC 2002-2018 BUS'!I94</f>
        <v>17.69332855775794</v>
      </c>
      <c r="F20" s="56" t="str">
        <f>'FAC 2002-2018 BUS'!I127</f>
        <v>-</v>
      </c>
      <c r="G20" s="56">
        <f>'FAC 2002-2018 BUS'!AD28</f>
        <v>-1.5343491598299804E-3</v>
      </c>
      <c r="H20" s="56">
        <f>'FAC 2002-2018 BUS'!AD61</f>
        <v>-1.3582116608113447E-3</v>
      </c>
      <c r="I20" s="56">
        <f>'FAC 2002-2018 BUS'!AD94</f>
        <v>-2.0941453005716244E-3</v>
      </c>
      <c r="J20" s="56">
        <f>'FAC 2002-2018 BUS'!AD127</f>
        <v>-1.1003302752524893E-3</v>
      </c>
      <c r="L20" s="27" t="s">
        <v>73</v>
      </c>
      <c r="M20" s="56">
        <f>'FAC 2012-2018 BUS'!I28</f>
        <v>4.7070279368654457</v>
      </c>
      <c r="N20" s="56">
        <f>'FAC 2012-2018 BUS'!I61</f>
        <v>8.0405759813217923</v>
      </c>
      <c r="O20" s="56">
        <f>'FAC 2012-2018 BUS'!I94</f>
        <v>13.321389169987359</v>
      </c>
      <c r="P20" s="56" t="str">
        <f>'FAC 2012-2018 BUS'!I127</f>
        <v>-</v>
      </c>
      <c r="Q20" s="56">
        <f>'FAC 2012-2018 BUS'!AD28</f>
        <v>-9.9206056978557713E-4</v>
      </c>
      <c r="R20" s="56">
        <f>'FAC 2012-2018 BUS'!AD61</f>
        <v>-8.8874540888781784E-4</v>
      </c>
      <c r="S20" s="56">
        <f>'FAC 2012-2018 BUS'!AD94</f>
        <v>-6.1541907092564629E-4</v>
      </c>
      <c r="T20" s="56">
        <f>'FAC 2012-2018 BUS'!AD127</f>
        <v>-1.2797085142032226E-3</v>
      </c>
    </row>
    <row r="21" spans="2:20" x14ac:dyDescent="0.2">
      <c r="B21" s="27" t="s">
        <v>74</v>
      </c>
      <c r="C21" s="56" t="str">
        <f>'FAC 2002-2018 BUS'!I29</f>
        <v>-</v>
      </c>
      <c r="D21" s="56" t="str">
        <f>'FAC 2002-2018 BUS'!I62</f>
        <v>-</v>
      </c>
      <c r="E21" s="56" t="str">
        <f>'FAC 2002-2018 BUS'!I95</f>
        <v>-</v>
      </c>
      <c r="F21" s="56" t="str">
        <f>'FAC 2002-2018 BUS'!I128</f>
        <v>-</v>
      </c>
      <c r="G21" s="56">
        <f>'FAC 2002-2018 BUS'!AD29</f>
        <v>-3.307638524159643E-2</v>
      </c>
      <c r="H21" s="56">
        <f>'FAC 2002-2018 BUS'!AD62</f>
        <v>-2.552853743845674E-2</v>
      </c>
      <c r="I21" s="56">
        <f>'FAC 2002-2018 BUS'!AD95</f>
        <v>-1.1498638048307516E-2</v>
      </c>
      <c r="J21" s="56">
        <f>'FAC 2002-2018 BUS'!AD128</f>
        <v>-4.2407811022366938E-2</v>
      </c>
      <c r="L21" s="27" t="s">
        <v>74</v>
      </c>
      <c r="M21" s="56" t="str">
        <f>'FAC 2012-2018 BUS'!I29</f>
        <v>-</v>
      </c>
      <c r="N21" s="56" t="str">
        <f>'FAC 2012-2018 BUS'!I62</f>
        <v>-</v>
      </c>
      <c r="O21" s="56" t="str">
        <f>'FAC 2012-2018 BUS'!I95</f>
        <v>-</v>
      </c>
      <c r="P21" s="56" t="str">
        <f>'FAC 2012-2018 BUS'!I128</f>
        <v>-</v>
      </c>
      <c r="Q21" s="56">
        <f>'FAC 2012-2018 BUS'!AD29</f>
        <v>-2.6914834090888642E-2</v>
      </c>
      <c r="R21" s="56">
        <f>'FAC 2012-2018 BUS'!AD62</f>
        <v>-1.8020798924089775E-2</v>
      </c>
      <c r="S21" s="56">
        <f>'FAC 2012-2018 BUS'!AD95</f>
        <v>-3.5402818616872651E-3</v>
      </c>
      <c r="T21" s="56">
        <f>'FAC 2012-2018 BUS'!AD128</f>
        <v>-4.9321224776434663E-2</v>
      </c>
    </row>
    <row r="22" spans="2:20" x14ac:dyDescent="0.2">
      <c r="B22" s="10" t="s">
        <v>74</v>
      </c>
      <c r="C22" s="57" t="str">
        <f>'FAC 2002-2018 BUS'!I30</f>
        <v>-</v>
      </c>
      <c r="D22" s="57" t="str">
        <f>'FAC 2002-2018 BUS'!I63</f>
        <v>-</v>
      </c>
      <c r="E22" s="57" t="str">
        <f>'FAC 2002-2018 BUS'!I96</f>
        <v>-</v>
      </c>
      <c r="F22" s="57" t="str">
        <f>'FAC 2002-2018 BUS'!I129</f>
        <v>-</v>
      </c>
      <c r="G22" s="57">
        <f>'FAC 2002-2018 BUS'!AD30</f>
        <v>0</v>
      </c>
      <c r="H22" s="57">
        <f>'FAC 2002-2018 BUS'!AD63</f>
        <v>0</v>
      </c>
      <c r="I22" s="57">
        <f>'FAC 2002-2018 BUS'!AD96</f>
        <v>0</v>
      </c>
      <c r="J22" s="57">
        <f>'FAC 2002-2018 BUS'!AD129</f>
        <v>0</v>
      </c>
      <c r="L22" s="10" t="s">
        <v>74</v>
      </c>
      <c r="M22" s="56" t="str">
        <f>'FAC 2012-2018 BUS'!I30</f>
        <v>-</v>
      </c>
      <c r="N22" s="56" t="str">
        <f>'FAC 2012-2018 BUS'!I63</f>
        <v>-</v>
      </c>
      <c r="O22" s="56" t="str">
        <f>'FAC 2012-2018 BUS'!I96</f>
        <v>-</v>
      </c>
      <c r="P22" s="56" t="str">
        <f>'FAC 2012-2018 BUS'!I129</f>
        <v>-</v>
      </c>
      <c r="Q22" s="57">
        <f>'FAC 2012-2018 BUS'!AD30</f>
        <v>0</v>
      </c>
      <c r="R22" s="57">
        <f>'FAC 2012-2018 BUS'!AD63</f>
        <v>0</v>
      </c>
      <c r="S22" s="57">
        <f>'FAC 2012-2018 BUS'!AD96</f>
        <v>0</v>
      </c>
      <c r="T22" s="57">
        <f>'FAC 2012-2018 BUS'!AD129</f>
        <v>0</v>
      </c>
    </row>
    <row r="23" spans="2:20" x14ac:dyDescent="0.2">
      <c r="B23" s="43" t="s">
        <v>61</v>
      </c>
      <c r="C23" s="58"/>
      <c r="D23" s="58"/>
      <c r="E23" s="58"/>
      <c r="F23" s="58"/>
      <c r="G23" s="58">
        <f>'FAC 2002-2018 BUS'!AD31</f>
        <v>0.14745462102812684</v>
      </c>
      <c r="H23" s="58">
        <f>'FAC 2002-2018 BUS'!AD64</f>
        <v>0.20887737945891741</v>
      </c>
      <c r="I23" s="58">
        <f>'FAC 2002-2018 BUS'!AD97</f>
        <v>1.6393513079505564</v>
      </c>
      <c r="J23" s="58">
        <f>'FAC 2002-2018 BUS'!AD130</f>
        <v>0</v>
      </c>
      <c r="L23" s="72" t="s">
        <v>61</v>
      </c>
      <c r="M23" s="71"/>
      <c r="N23" s="71"/>
      <c r="O23" s="71"/>
      <c r="P23" s="71"/>
      <c r="Q23" s="57">
        <f>'FAC 2012-2018 BUS'!AD31</f>
        <v>0</v>
      </c>
      <c r="R23" s="57">
        <f>'FAC 2012-2018 BUS'!AD64</f>
        <v>0</v>
      </c>
      <c r="S23" s="57">
        <f>'FAC 2012-2018 BUS'!AD97</f>
        <v>2.5405785200228261E-2</v>
      </c>
      <c r="T23" s="57">
        <f>'FAC 2012-2018 BUS'!AD130</f>
        <v>0</v>
      </c>
    </row>
    <row r="24" spans="2:20" x14ac:dyDescent="0.2">
      <c r="B24" s="43" t="s">
        <v>75</v>
      </c>
      <c r="C24" s="58"/>
      <c r="D24" s="58"/>
      <c r="E24" s="58"/>
      <c r="F24" s="58"/>
      <c r="G24" s="58">
        <f>'FAC 2002-2018 BUS'!AD32</f>
        <v>0.19062295574548993</v>
      </c>
      <c r="H24" s="58">
        <f>'FAC 2002-2018 BUS'!AD65</f>
        <v>0.29996905810713392</v>
      </c>
      <c r="I24" s="58">
        <f>'FAC 2002-2018 BUS'!AD98</f>
        <v>2.0224895479870773</v>
      </c>
      <c r="J24" s="58">
        <f>'FAC 2002-2018 BUS'!AD131</f>
        <v>-0.16907679577276713</v>
      </c>
      <c r="L24" s="72" t="s">
        <v>75</v>
      </c>
      <c r="M24" s="71"/>
      <c r="N24" s="71"/>
      <c r="O24" s="71"/>
      <c r="P24" s="71"/>
      <c r="Q24" s="57">
        <f>'FAC 2012-2018 BUS'!AD32</f>
        <v>-0.13145577264267816</v>
      </c>
      <c r="R24" s="57">
        <f>'FAC 2012-2018 BUS'!AD65</f>
        <v>-9.066524561454159E-2</v>
      </c>
      <c r="S24" s="57">
        <f>'FAC 2012-2018 BUS'!AD98</f>
        <v>-6.5032404660942289E-2</v>
      </c>
      <c r="T24" s="57">
        <f>'FAC 2012-2018 BUS'!AD131</f>
        <v>-0.1800705662302664</v>
      </c>
    </row>
    <row r="25" spans="2:20" ht="17" thickBot="1" x14ac:dyDescent="0.25">
      <c r="B25" s="77" t="s">
        <v>58</v>
      </c>
      <c r="C25" s="70"/>
      <c r="D25" s="70"/>
      <c r="E25" s="70"/>
      <c r="F25" s="70"/>
      <c r="G25" s="70">
        <f>'FAC 2002-2018 BUS'!AD33</f>
        <v>5.2562675952424254E-2</v>
      </c>
      <c r="H25" s="70">
        <f>'FAC 2002-2018 BUS'!AD66</f>
        <v>0.19306628256791414</v>
      </c>
      <c r="I25" s="70">
        <f>'FAC 2002-2018 BUS'!AD99</f>
        <v>1.8430312629402876</v>
      </c>
      <c r="J25" s="70">
        <f>'FAC 2002-2018 BUS'!AD132</f>
        <v>-0.22081445979118186</v>
      </c>
      <c r="L25" s="77" t="s">
        <v>58</v>
      </c>
      <c r="M25" s="70"/>
      <c r="N25" s="70"/>
      <c r="O25" s="70"/>
      <c r="P25" s="70"/>
      <c r="Q25" s="73">
        <f>'FAC 2012-2018 BUS'!AD33</f>
        <v>-0.1435113121764463</v>
      </c>
      <c r="R25" s="73">
        <f>'FAC 2012-2018 BUS'!AD66</f>
        <v>-0.15780496109112863</v>
      </c>
      <c r="S25" s="73">
        <f>'FAC 2012-2018 BUS'!AD99</f>
        <v>-0.12466746321501743</v>
      </c>
      <c r="T25" s="73">
        <f>'FAC 2012-2018 BUS'!AD132</f>
        <v>-9.3789935280610415E-2</v>
      </c>
    </row>
    <row r="26" spans="2:20" ht="18" thickTop="1" thickBot="1" x14ac:dyDescent="0.25">
      <c r="B26" s="50" t="s">
        <v>76</v>
      </c>
      <c r="C26" s="78"/>
      <c r="D26" s="78"/>
      <c r="E26" s="78"/>
      <c r="F26" s="78"/>
      <c r="G26" s="78">
        <f>'FAC 2002-2018 BUS'!AD34</f>
        <v>-0.13806027979306568</v>
      </c>
      <c r="H26" s="78">
        <f>'FAC 2002-2018 BUS'!AD67</f>
        <v>-0.10690277553921979</v>
      </c>
      <c r="I26" s="78">
        <f>'FAC 2002-2018 BUS'!AD100</f>
        <v>-0.17945828504678962</v>
      </c>
      <c r="J26" s="78">
        <f>'FAC 2002-2018 BUS'!AD133</f>
        <v>-5.1737664018414731E-2</v>
      </c>
      <c r="L26" s="76" t="s">
        <v>76</v>
      </c>
      <c r="M26" s="73"/>
      <c r="N26" s="73"/>
      <c r="O26" s="73"/>
      <c r="P26" s="73"/>
      <c r="Q26" s="73">
        <f>'FAC 2012-2018 BUS'!AD34</f>
        <v>-1.2055539533768145E-2</v>
      </c>
      <c r="R26" s="73">
        <f>'FAC 2012-2018 BUS'!AD67</f>
        <v>-6.7139715476587036E-2</v>
      </c>
      <c r="S26" s="73">
        <f>'FAC 2012-2018 BUS'!AD100</f>
        <v>-5.9635058554075138E-2</v>
      </c>
      <c r="T26" s="73">
        <f>'FAC 2012-2018 BUS'!AD133</f>
        <v>8.628063094965599E-2</v>
      </c>
    </row>
    <row r="27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8"/>
  <sheetViews>
    <sheetView showGridLines="0" topLeftCell="B1" workbookViewId="0">
      <selection activeCell="T31" sqref="T31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bestFit="1" customWidth="1"/>
  </cols>
  <sheetData>
    <row r="2" spans="2:21" x14ac:dyDescent="0.2">
      <c r="B2" s="59" t="s">
        <v>70</v>
      </c>
      <c r="L2" s="59" t="s">
        <v>71</v>
      </c>
    </row>
    <row r="3" spans="2:21" ht="17" thickBot="1" x14ac:dyDescent="0.25"/>
    <row r="4" spans="2:21" ht="17" thickTop="1" x14ac:dyDescent="0.2">
      <c r="B4" s="54"/>
      <c r="C4" s="84" t="s">
        <v>69</v>
      </c>
      <c r="D4" s="84"/>
      <c r="E4" s="84"/>
      <c r="F4" s="84"/>
      <c r="G4" s="84" t="s">
        <v>63</v>
      </c>
      <c r="H4" s="84"/>
      <c r="I4" s="84"/>
      <c r="J4" s="84"/>
      <c r="L4" s="54"/>
      <c r="M4" s="84" t="s">
        <v>69</v>
      </c>
      <c r="N4" s="84"/>
      <c r="O4" s="84"/>
      <c r="P4" s="84"/>
      <c r="Q4" s="84" t="s">
        <v>63</v>
      </c>
      <c r="R4" s="84"/>
      <c r="S4" s="84"/>
      <c r="T4" s="84"/>
    </row>
    <row r="5" spans="2:21" x14ac:dyDescent="0.2">
      <c r="B5" s="10" t="s">
        <v>21</v>
      </c>
      <c r="C5" s="28" t="s">
        <v>64</v>
      </c>
      <c r="D5" s="28" t="s">
        <v>65</v>
      </c>
      <c r="E5" s="28" t="s">
        <v>66</v>
      </c>
      <c r="F5" s="28" t="s">
        <v>31</v>
      </c>
      <c r="G5" s="28" t="s">
        <v>64</v>
      </c>
      <c r="H5" s="28" t="s">
        <v>65</v>
      </c>
      <c r="I5" s="28" t="s">
        <v>66</v>
      </c>
      <c r="J5" s="28" t="s">
        <v>31</v>
      </c>
      <c r="L5" s="10" t="s">
        <v>21</v>
      </c>
      <c r="M5" s="28" t="s">
        <v>64</v>
      </c>
      <c r="N5" s="28" t="s">
        <v>65</v>
      </c>
      <c r="O5" s="28" t="s">
        <v>66</v>
      </c>
      <c r="P5" s="28" t="s">
        <v>31</v>
      </c>
      <c r="Q5" s="28" t="s">
        <v>64</v>
      </c>
      <c r="R5" s="28" t="s">
        <v>65</v>
      </c>
      <c r="S5" s="28" t="s">
        <v>66</v>
      </c>
      <c r="T5" s="28" t="s">
        <v>31</v>
      </c>
    </row>
    <row r="6" spans="2:21" x14ac:dyDescent="0.2">
      <c r="B6" s="27" t="s">
        <v>37</v>
      </c>
      <c r="C6" s="56">
        <f>'FAC 2002-2018 RAIL'!I13</f>
        <v>0.39918278381776151</v>
      </c>
      <c r="D6" s="56">
        <f>'FAC 2002-2018 RAIL'!I46</f>
        <v>0.58201733315973581</v>
      </c>
      <c r="E6" s="56">
        <f>'FAC 2002-2018 RAIL'!I74</f>
        <v>0</v>
      </c>
      <c r="F6" s="56">
        <f>'FAC 2002-2018 RAIL'!I112</f>
        <v>0.18137465287922283</v>
      </c>
      <c r="G6" s="56">
        <f>'FAC 2002-2018 RAIL'!AD13</f>
        <v>0.42850660851356775</v>
      </c>
      <c r="H6" s="56">
        <f>'FAC 2002-2018 RAIL'!AD46</f>
        <v>0.9508071064506366</v>
      </c>
      <c r="I6" s="56"/>
      <c r="J6" s="56">
        <f>'FAC 2002-2018 RAIL'!AD112</f>
        <v>0.13448109296589567</v>
      </c>
      <c r="L6" s="27" t="s">
        <v>37</v>
      </c>
      <c r="M6" s="56">
        <f>'FAC 2012-2018 RAIL'!I13</f>
        <v>0.12902287719070205</v>
      </c>
      <c r="N6" s="56">
        <f>'FAC 2012-2018 RAIL'!I46</f>
        <v>0.14634630729619746</v>
      </c>
      <c r="O6" s="56">
        <f>'FAC 2012-2018 RAIL'!I74</f>
        <v>0</v>
      </c>
      <c r="P6" s="56">
        <f>'FAC 2012-2018 RAIL'!I112</f>
        <v>3.3807372825378934E-2</v>
      </c>
      <c r="Q6" s="56">
        <f>'FAC 2012-2018 RAIL'!AD13</f>
        <v>0.10687066174465523</v>
      </c>
      <c r="R6" s="56">
        <f>'FAC 2012-2018 RAIL'!AD46</f>
        <v>0.18677940090498132</v>
      </c>
      <c r="S6" s="56"/>
      <c r="T6" s="56">
        <f>'FAC 2012-2018 RAIL'!AD112</f>
        <v>2.3804966342717792E-2</v>
      </c>
    </row>
    <row r="7" spans="2:21" x14ac:dyDescent="0.2">
      <c r="B7" s="27" t="s">
        <v>60</v>
      </c>
      <c r="C7" s="56">
        <f>'FAC 2002-2018 RAIL'!I14</f>
        <v>0.2268656005795886</v>
      </c>
      <c r="D7" s="56">
        <f>'FAC 2002-2018 RAIL'!I47</f>
        <v>4.18219618688076E-2</v>
      </c>
      <c r="E7" s="56" t="str">
        <f>'FAC 2002-2018 RAIL'!I75</f>
        <v>% Diff</v>
      </c>
      <c r="F7" s="56">
        <f>'FAC 2002-2018 RAIL'!I113</f>
        <v>0.11047617118090347</v>
      </c>
      <c r="G7" s="56">
        <f>'FAC 2002-2018 RAIL'!AD14</f>
        <v>-0.10226700983943722</v>
      </c>
      <c r="H7" s="56">
        <f>'FAC 2002-2018 RAIL'!AD47</f>
        <v>-4.4070641223154877E-2</v>
      </c>
      <c r="I7" s="56"/>
      <c r="J7" s="56">
        <f>'FAC 2002-2018 RAIL'!AD113</f>
        <v>-5.0013113014033737E-2</v>
      </c>
      <c r="L7" s="27" t="s">
        <v>60</v>
      </c>
      <c r="M7" s="56">
        <f>'FAC 2012-2018 RAIL'!I14</f>
        <v>7.1783740956208764E-2</v>
      </c>
      <c r="N7" s="56">
        <f>'FAC 2012-2018 RAIL'!I47</f>
        <v>4.0433642004427339E-2</v>
      </c>
      <c r="O7" s="56" t="str">
        <f>'FAC 2012-2018 RAIL'!I75</f>
        <v>% Diff</v>
      </c>
      <c r="P7" s="56">
        <f>'FAC 2012-2018 RAIL'!I113</f>
        <v>0.15271427994669717</v>
      </c>
      <c r="Q7" s="56">
        <f>'FAC 2012-2018 RAIL'!AD14</f>
        <v>-3.3214117989686286E-2</v>
      </c>
      <c r="R7" s="56">
        <f>'FAC 2012-2018 RAIL'!AD47</f>
        <v>-7.4359843819984933E-3</v>
      </c>
      <c r="S7" s="56"/>
      <c r="T7" s="56">
        <f>'FAC 2012-2018 RAIL'!AD113</f>
        <v>-3.9299753857657618E-2</v>
      </c>
      <c r="U7" s="60"/>
    </row>
    <row r="8" spans="2:21" x14ac:dyDescent="0.2">
      <c r="B8" s="27" t="s">
        <v>56</v>
      </c>
      <c r="C8" s="56">
        <f>'FAC 2002-2018 RAIL'!I15</f>
        <v>0.15414758999445421</v>
      </c>
      <c r="D8" s="56">
        <f>'FAC 2002-2018 RAIL'!I48</f>
        <v>8.972987704802371E-2</v>
      </c>
      <c r="E8" s="56">
        <f>'FAC 2002-2018 RAIL'!I76</f>
        <v>0</v>
      </c>
      <c r="F8" s="56">
        <f>'FAC 2002-2018 RAIL'!I114</f>
        <v>0.15994463230777156</v>
      </c>
      <c r="G8" s="56">
        <f>'FAC 2002-2018 RAIL'!AD15</f>
        <v>7.8836539954177179E-2</v>
      </c>
      <c r="H8" s="56">
        <f>'FAC 2002-2018 RAIL'!AD48</f>
        <v>7.2800153189464312E-2</v>
      </c>
      <c r="I8" s="56"/>
      <c r="J8" s="56">
        <f>'FAC 2002-2018 RAIL'!AD114</f>
        <v>5.5137312903951227E-2</v>
      </c>
      <c r="L8" s="27" t="s">
        <v>56</v>
      </c>
      <c r="M8" s="56">
        <f>'FAC 2012-2018 RAIL'!I15</f>
        <v>5.7504341305865569E-2</v>
      </c>
      <c r="N8" s="56">
        <f>'FAC 2012-2018 RAIL'!I48</f>
        <v>5.809115326981984E-2</v>
      </c>
      <c r="O8" s="56">
        <f>'FAC 2012-2018 RAIL'!I76</f>
        <v>0</v>
      </c>
      <c r="P8" s="56">
        <f>'FAC 2012-2018 RAIL'!I114</f>
        <v>6.8027813555046501E-2</v>
      </c>
      <c r="Q8" s="56">
        <f>'FAC 2012-2018 RAIL'!AD15</f>
        <v>1.9390275217621558E-2</v>
      </c>
      <c r="R8" s="56">
        <f>'FAC 2012-2018 RAIL'!AD48</f>
        <v>1.9962958984087606E-2</v>
      </c>
      <c r="S8" s="56"/>
      <c r="T8" s="56">
        <f>'FAC 2012-2018 RAIL'!AD114</f>
        <v>1.9682057968643328E-2</v>
      </c>
      <c r="U8" s="60"/>
    </row>
    <row r="9" spans="2:21" ht="30" x14ac:dyDescent="0.2">
      <c r="B9" s="27" t="s">
        <v>82</v>
      </c>
      <c r="C9" s="56">
        <f>'FAC 2002-2018 RAIL'!I16</f>
        <v>0.16312467725830482</v>
      </c>
      <c r="D9" s="56">
        <f>'FAC 2002-2018 RAIL'!I49</f>
        <v>-9.9996634100214865E-2</v>
      </c>
      <c r="E9" s="56">
        <f>'FAC 2002-2018 RAIL'!I77</f>
        <v>0</v>
      </c>
      <c r="F9" s="56">
        <f>'FAC 2002-2018 RAIL'!I115</f>
        <v>-4.75040529289813E-2</v>
      </c>
      <c r="G9" s="56">
        <f>'FAC 2002-2018 RAIL'!AD16</f>
        <v>3.0609597137932743E-3</v>
      </c>
      <c r="H9" s="56">
        <f>'FAC 2002-2018 RAIL'!AD49</f>
        <v>-1.0276230077980346E-3</v>
      </c>
      <c r="I9" s="56"/>
      <c r="J9" s="56">
        <f>'FAC 2002-2018 RAIL'!AD115</f>
        <v>-8.2053978943563168E-4</v>
      </c>
      <c r="L9" s="27" t="s">
        <v>82</v>
      </c>
      <c r="M9" s="56">
        <f>'FAC 2012-2018 RAIL'!I16</f>
        <v>-1.084099442469566E-3</v>
      </c>
      <c r="N9" s="56">
        <f>'FAC 2012-2018 RAIL'!I49</f>
        <v>-2.4919713777354247E-2</v>
      </c>
      <c r="O9" s="56">
        <f>'FAC 2012-2018 RAIL'!I77</f>
        <v>0</v>
      </c>
      <c r="P9" s="56">
        <f>'FAC 2012-2018 RAIL'!I115</f>
        <v>-4.6506920664753926E-3</v>
      </c>
      <c r="Q9" s="56">
        <f>'FAC 2012-2018 RAIL'!AD16</f>
        <v>-9.5361935877605695E-6</v>
      </c>
      <c r="R9" s="56">
        <f>'FAC 2012-2018 RAIL'!AD49</f>
        <v>-1.8450751491515401E-4</v>
      </c>
      <c r="S9" s="56"/>
      <c r="T9" s="56">
        <f>'FAC 2012-2018 RAIL'!AD115</f>
        <v>-6.3617452149406577E-5</v>
      </c>
      <c r="U9" s="60"/>
    </row>
    <row r="10" spans="2:21" x14ac:dyDescent="0.2">
      <c r="B10" s="27" t="s">
        <v>57</v>
      </c>
      <c r="C10" s="56">
        <f>'FAC 2002-2018 RAIL'!I17</f>
        <v>0.50015870223798076</v>
      </c>
      <c r="D10" s="56">
        <f>'FAC 2002-2018 RAIL'!I50</f>
        <v>0.46669397660339929</v>
      </c>
      <c r="E10" s="56">
        <f>'FAC 2002-2018 RAIL'!I78</f>
        <v>0</v>
      </c>
      <c r="F10" s="56">
        <f>'FAC 2002-2018 RAIL'!I116</f>
        <v>0.4792299898682828</v>
      </c>
      <c r="G10" s="56">
        <f>'FAC 2002-2018 RAIL'!AD17</f>
        <v>4.8697593010766559E-2</v>
      </c>
      <c r="H10" s="56">
        <f>'FAC 2002-2018 RAIL'!AD50</f>
        <v>2.4354740222496566E-2</v>
      </c>
      <c r="I10" s="56"/>
      <c r="J10" s="56">
        <f>'FAC 2002-2018 RAIL'!AD116</f>
        <v>3.9741850932395663E-2</v>
      </c>
      <c r="L10" s="27" t="s">
        <v>57</v>
      </c>
      <c r="M10" s="56">
        <f>'FAC 2012-2018 RAIL'!I17</f>
        <v>-0.28080576156537518</v>
      </c>
      <c r="N10" s="56">
        <f>'FAC 2012-2018 RAIL'!I50</f>
        <v>-0.28321909782960841</v>
      </c>
      <c r="O10" s="56">
        <f>'FAC 2012-2018 RAIL'!I78</f>
        <v>0</v>
      </c>
      <c r="P10" s="56">
        <f>'FAC 2012-2018 RAIL'!I116</f>
        <v>-0.28941668897379358</v>
      </c>
      <c r="Q10" s="56">
        <f>'FAC 2012-2018 RAIL'!AD17</f>
        <v>-4.3997391082653797E-2</v>
      </c>
      <c r="R10" s="56">
        <f>'FAC 2012-2018 RAIL'!AD50</f>
        <v>-4.3455365427718537E-2</v>
      </c>
      <c r="S10" s="56"/>
      <c r="T10" s="56">
        <f>'FAC 2012-2018 RAIL'!AD116</f>
        <v>-4.6023372642634147E-2</v>
      </c>
      <c r="U10" s="60"/>
    </row>
    <row r="11" spans="2:21" x14ac:dyDescent="0.2">
      <c r="B11" s="27" t="s">
        <v>54</v>
      </c>
      <c r="C11" s="56">
        <f>'FAC 2002-2018 RAIL'!I18</f>
        <v>-9.9297224231314929E-2</v>
      </c>
      <c r="D11" s="56">
        <f>'FAC 2002-2018 RAIL'!I51</f>
        <v>-0.10606030884830553</v>
      </c>
      <c r="E11" s="56" t="str">
        <f>'FAC 2002-2018 RAIL'!I79</f>
        <v>-</v>
      </c>
      <c r="F11" s="56">
        <f>'FAC 2002-2018 RAIL'!I117</f>
        <v>-0.13283925250491235</v>
      </c>
      <c r="G11" s="56">
        <f>'FAC 2002-2018 RAIL'!AD18</f>
        <v>2.5542468668054215E-2</v>
      </c>
      <c r="H11" s="56">
        <f>'FAC 2002-2018 RAIL'!AD51</f>
        <v>2.6602558852537362E-2</v>
      </c>
      <c r="I11" s="56"/>
      <c r="J11" s="56">
        <f>'FAC 2002-2018 RAIL'!AD117</f>
        <v>3.402086961944388E-2</v>
      </c>
      <c r="L11" s="27" t="s">
        <v>54</v>
      </c>
      <c r="M11" s="56">
        <f>'FAC 2012-2018 RAIL'!I18</f>
        <v>0.10358250100351607</v>
      </c>
      <c r="N11" s="56">
        <f>'FAC 2012-2018 RAIL'!I51</f>
        <v>9.3970016827449543E-2</v>
      </c>
      <c r="O11" s="56" t="str">
        <f>'FAC 2012-2018 RAIL'!I79</f>
        <v>-</v>
      </c>
      <c r="P11" s="56">
        <f>'FAC 2012-2018 RAIL'!I117</f>
        <v>8.3566354398319831E-2</v>
      </c>
      <c r="Q11" s="56">
        <f>'FAC 2012-2018 RAIL'!AD18</f>
        <v>-2.7041235967576807E-2</v>
      </c>
      <c r="R11" s="56">
        <f>'FAC 2012-2018 RAIL'!AD51</f>
        <v>-2.3739007172585369E-2</v>
      </c>
      <c r="S11" s="56"/>
      <c r="T11" s="56">
        <f>'FAC 2012-2018 RAIL'!AD117</f>
        <v>-2.0447048980020248E-2</v>
      </c>
      <c r="U11" s="60"/>
    </row>
    <row r="12" spans="2:21" x14ac:dyDescent="0.2">
      <c r="B12" s="27" t="s">
        <v>72</v>
      </c>
      <c r="C12" s="56">
        <f>'FAC 2002-2018 RAIL'!I19</f>
        <v>-8.4350027474638378E-2</v>
      </c>
      <c r="D12" s="56">
        <f>'FAC 2002-2018 RAIL'!I52</f>
        <v>-7.4770499313246308E-2</v>
      </c>
      <c r="E12" s="56" t="str">
        <f>'FAC 2002-2018 RAIL'!I80</f>
        <v>-</v>
      </c>
      <c r="F12" s="56">
        <f>'FAC 2002-2018 RAIL'!I118</f>
        <v>-5.3610848312835024E-2</v>
      </c>
      <c r="G12" s="56">
        <f>'FAC 2002-2018 RAIL'!AD19</f>
        <v>-8.7694212183034737E-3</v>
      </c>
      <c r="H12" s="56">
        <f>'FAC 2002-2018 RAIL'!AD52</f>
        <v>-7.0528514255439488E-3</v>
      </c>
      <c r="I12" s="56"/>
      <c r="J12" s="56">
        <f>'FAC 2002-2018 RAIL'!AD118</f>
        <v>-2.0407948549030296E-2</v>
      </c>
      <c r="L12" s="27" t="s">
        <v>72</v>
      </c>
      <c r="M12" s="56">
        <f>'FAC 2012-2018 RAIL'!I19</f>
        <v>-7.5821139444222641E-2</v>
      </c>
      <c r="N12" s="56">
        <f>'FAC 2012-2018 RAIL'!I52</f>
        <v>-0.14913046957741016</v>
      </c>
      <c r="O12" s="56" t="str">
        <f>'FAC 2012-2018 RAIL'!I80</f>
        <v>-</v>
      </c>
      <c r="P12" s="56">
        <f>'FAC 2012-2018 RAIL'!I118</f>
        <v>-4.7603935258648034E-2</v>
      </c>
      <c r="Q12" s="56">
        <f>'FAC 2012-2018 RAIL'!AD19</f>
        <v>-8.1959869088668574E-3</v>
      </c>
      <c r="R12" s="56">
        <f>'FAC 2012-2018 RAIL'!AD52</f>
        <v>-1.2862917857321337E-2</v>
      </c>
      <c r="S12" s="56"/>
      <c r="T12" s="56">
        <f>'FAC 2012-2018 RAIL'!AD118</f>
        <v>-1.5288428641640648E-2</v>
      </c>
      <c r="U12" s="60"/>
    </row>
    <row r="13" spans="2:21" x14ac:dyDescent="0.2">
      <c r="B13" s="27" t="s">
        <v>55</v>
      </c>
      <c r="C13" s="56">
        <f>'FAC 2002-2018 RAIL'!I20</f>
        <v>0.55784860106128953</v>
      </c>
      <c r="D13" s="56">
        <f>'FAC 2002-2018 RAIL'!I53</f>
        <v>0.63319308559943366</v>
      </c>
      <c r="E13" s="56" t="str">
        <f>'FAC 2002-2018 RAIL'!I81</f>
        <v>-</v>
      </c>
      <c r="F13" s="56">
        <f>'FAC 2002-2018 RAIL'!I119</f>
        <v>0.31428571428571428</v>
      </c>
      <c r="G13" s="56">
        <f>'FAC 2002-2018 RAIL'!AD20</f>
        <v>-1.299005311048664E-2</v>
      </c>
      <c r="H13" s="56">
        <f>'FAC 2002-2018 RAIL'!AD53</f>
        <v>-1.692692755796019E-2</v>
      </c>
      <c r="I13" s="56"/>
      <c r="J13" s="56">
        <f>'FAC 2002-2018 RAIL'!AD119</f>
        <v>-6.2464019884494711E-3</v>
      </c>
      <c r="L13" s="27" t="s">
        <v>55</v>
      </c>
      <c r="M13" s="56">
        <f>'FAC 2012-2018 RAIL'!I20</f>
        <v>0.24185293444433986</v>
      </c>
      <c r="N13" s="56">
        <f>'FAC 2012-2018 RAIL'!I53</f>
        <v>0.31527986094276406</v>
      </c>
      <c r="O13" s="56" t="str">
        <f>'FAC 2012-2018 RAIL'!I81</f>
        <v>-</v>
      </c>
      <c r="P13" s="56">
        <f>'FAC 2012-2018 RAIL'!I119</f>
        <v>0.12195121951219523</v>
      </c>
      <c r="Q13" s="56">
        <f>'FAC 2012-2018 RAIL'!AD20</f>
        <v>-4.7106464230081508E-3</v>
      </c>
      <c r="R13" s="56">
        <f>'FAC 2012-2018 RAIL'!AD53</f>
        <v>-6.7918997717674916E-3</v>
      </c>
      <c r="S13" s="56"/>
      <c r="T13" s="56">
        <f>'FAC 2012-2018 RAIL'!AD119</f>
        <v>-2.0621229025125239E-3</v>
      </c>
      <c r="U13" s="60"/>
    </row>
    <row r="14" spans="2:21" hidden="1" x14ac:dyDescent="0.2">
      <c r="B14" s="13" t="s">
        <v>83</v>
      </c>
      <c r="C14" s="56" t="str">
        <f>'FAC 2002-2018 RAIL'!I21</f>
        <v>-</v>
      </c>
      <c r="D14" s="56" t="str">
        <f>'FAC 2002-2018 RAIL'!I54</f>
        <v>-</v>
      </c>
      <c r="E14" s="56" t="str">
        <f>'FAC 2002-2018 RAIL'!I82</f>
        <v>-</v>
      </c>
      <c r="F14" s="56" t="str">
        <f>'FAC 2002-2018 RAIL'!I120</f>
        <v>-</v>
      </c>
      <c r="G14" s="56">
        <f>'FAC 2002-2018 RAIL'!AD21</f>
        <v>0</v>
      </c>
      <c r="H14" s="56">
        <f>'FAC 2002-2018 RAIL'!AD54</f>
        <v>0</v>
      </c>
      <c r="I14" s="56"/>
      <c r="J14" s="56">
        <f>'FAC 2002-2018 RAIL'!AD120</f>
        <v>0</v>
      </c>
      <c r="L14" s="13" t="s">
        <v>83</v>
      </c>
      <c r="M14" s="56" t="str">
        <f>'FAC 2012-2018 RAIL'!I21</f>
        <v>-</v>
      </c>
      <c r="N14" s="56" t="str">
        <f>'FAC 2012-2018 RAIL'!I54</f>
        <v>-</v>
      </c>
      <c r="O14" s="56" t="str">
        <f>'FAC 2012-2018 RAIL'!I82</f>
        <v>-</v>
      </c>
      <c r="P14" s="56" t="str">
        <f>'FAC 2012-2018 RAIL'!I120</f>
        <v>-</v>
      </c>
      <c r="Q14" s="56">
        <f>'FAC 2012-2018 RAIL'!AD21</f>
        <v>0</v>
      </c>
      <c r="R14" s="56">
        <f>'FAC 2012-2018 RAIL'!AD54</f>
        <v>0</v>
      </c>
      <c r="S14" s="56"/>
      <c r="T14" s="56">
        <f>'FAC 2012-2018 RAIL'!AD120</f>
        <v>0</v>
      </c>
      <c r="U14" s="60"/>
    </row>
    <row r="15" spans="2:21" hidden="1" x14ac:dyDescent="0.2">
      <c r="B15" s="13" t="s">
        <v>83</v>
      </c>
      <c r="C15" s="56" t="str">
        <f>'FAC 2002-2018 RAIL'!I22</f>
        <v>-</v>
      </c>
      <c r="D15" s="56" t="str">
        <f>'FAC 2002-2018 RAIL'!I55</f>
        <v>-</v>
      </c>
      <c r="E15" s="56" t="str">
        <f>'FAC 2002-2018 RAIL'!I83</f>
        <v>-</v>
      </c>
      <c r="F15" s="56" t="str">
        <f>'FAC 2002-2018 RAIL'!I121</f>
        <v>-</v>
      </c>
      <c r="G15" s="56">
        <f>'FAC 2002-2018 RAIL'!AD22</f>
        <v>0</v>
      </c>
      <c r="H15" s="56">
        <f>'FAC 2002-2018 RAIL'!AD55</f>
        <v>0</v>
      </c>
      <c r="I15" s="56"/>
      <c r="J15" s="56">
        <f>'FAC 2002-2018 RAIL'!AD121</f>
        <v>0</v>
      </c>
      <c r="L15" s="13" t="s">
        <v>83</v>
      </c>
      <c r="M15" s="56" t="str">
        <f>'FAC 2012-2018 RAIL'!I22</f>
        <v>-</v>
      </c>
      <c r="N15" s="56" t="str">
        <f>'FAC 2012-2018 RAIL'!I55</f>
        <v>-</v>
      </c>
      <c r="O15" s="56" t="str">
        <f>'FAC 2012-2018 RAIL'!I83</f>
        <v>-</v>
      </c>
      <c r="P15" s="56" t="str">
        <f>'FAC 2012-2018 RAIL'!I121</f>
        <v>-</v>
      </c>
      <c r="Q15" s="56">
        <f>'FAC 2012-2018 RAIL'!AD22</f>
        <v>0</v>
      </c>
      <c r="R15" s="56">
        <f>'FAC 2012-2018 RAIL'!AD55</f>
        <v>0</v>
      </c>
      <c r="S15" s="56"/>
      <c r="T15" s="56">
        <f>'FAC 2012-2018 RAIL'!AD121</f>
        <v>0</v>
      </c>
      <c r="U15" s="60"/>
    </row>
    <row r="16" spans="2:21" hidden="1" x14ac:dyDescent="0.2">
      <c r="B16" s="13" t="s">
        <v>83</v>
      </c>
      <c r="C16" s="56" t="str">
        <f>'FAC 2002-2018 RAIL'!I23</f>
        <v>-</v>
      </c>
      <c r="D16" s="56" t="str">
        <f>'FAC 2002-2018 RAIL'!I56</f>
        <v>-</v>
      </c>
      <c r="E16" s="56" t="str">
        <f>'FAC 2002-2018 RAIL'!I84</f>
        <v>-</v>
      </c>
      <c r="F16" s="56" t="str">
        <f>'FAC 2002-2018 RAIL'!I122</f>
        <v>-</v>
      </c>
      <c r="G16" s="56">
        <f>'FAC 2002-2018 RAIL'!AD23</f>
        <v>0</v>
      </c>
      <c r="H16" s="56">
        <f>'FAC 2002-2018 RAIL'!AD56</f>
        <v>0</v>
      </c>
      <c r="I16" s="56"/>
      <c r="J16" s="56">
        <f>'FAC 2002-2018 RAIL'!AD122</f>
        <v>0</v>
      </c>
      <c r="L16" s="13" t="s">
        <v>83</v>
      </c>
      <c r="M16" s="56" t="str">
        <f>'FAC 2012-2018 RAIL'!I23</f>
        <v>-</v>
      </c>
      <c r="N16" s="56" t="str">
        <f>'FAC 2012-2018 RAIL'!I56</f>
        <v>-</v>
      </c>
      <c r="O16" s="56" t="str">
        <f>'FAC 2012-2018 RAIL'!I84</f>
        <v>-</v>
      </c>
      <c r="P16" s="56" t="str">
        <f>'FAC 2012-2018 RAIL'!I122</f>
        <v>-</v>
      </c>
      <c r="Q16" s="56">
        <f>'FAC 2012-2018 RAIL'!AD23</f>
        <v>0</v>
      </c>
      <c r="R16" s="56">
        <f>'FAC 2012-2018 RAIL'!AD56</f>
        <v>0</v>
      </c>
      <c r="S16" s="56"/>
      <c r="T16" s="56">
        <f>'FAC 2012-2018 RAIL'!AD122</f>
        <v>0</v>
      </c>
      <c r="U16" s="60"/>
    </row>
    <row r="17" spans="2:21" hidden="1" x14ac:dyDescent="0.2">
      <c r="B17" s="13" t="s">
        <v>83</v>
      </c>
      <c r="C17" s="56" t="str">
        <f>'FAC 2002-2018 RAIL'!I24</f>
        <v>-</v>
      </c>
      <c r="D17" s="56" t="str">
        <f>'FAC 2002-2018 RAIL'!I57</f>
        <v>-</v>
      </c>
      <c r="E17" s="56" t="str">
        <f>'FAC 2002-2018 RAIL'!I85</f>
        <v>-</v>
      </c>
      <c r="F17" s="56" t="str">
        <f>'FAC 2002-2018 RAIL'!I123</f>
        <v>-</v>
      </c>
      <c r="G17" s="56">
        <f>'FAC 2002-2018 RAIL'!AD24</f>
        <v>0</v>
      </c>
      <c r="H17" s="56">
        <f>'FAC 2002-2018 RAIL'!AD57</f>
        <v>0</v>
      </c>
      <c r="I17" s="56"/>
      <c r="J17" s="56">
        <f>'FAC 2002-2018 RAIL'!AD123</f>
        <v>0</v>
      </c>
      <c r="L17" s="13" t="s">
        <v>83</v>
      </c>
      <c r="M17" s="56" t="str">
        <f>'FAC 2012-2018 RAIL'!I24</f>
        <v>-</v>
      </c>
      <c r="N17" s="56" t="str">
        <f>'FAC 2012-2018 RAIL'!I57</f>
        <v>-</v>
      </c>
      <c r="O17" s="56" t="str">
        <f>'FAC 2012-2018 RAIL'!I85</f>
        <v>-</v>
      </c>
      <c r="P17" s="56" t="str">
        <f>'FAC 2012-2018 RAIL'!I123</f>
        <v>-</v>
      </c>
      <c r="Q17" s="56">
        <f>'FAC 2012-2018 RAIL'!AD24</f>
        <v>0</v>
      </c>
      <c r="R17" s="56">
        <f>'FAC 2012-2018 RAIL'!AD57</f>
        <v>0</v>
      </c>
      <c r="S17" s="56"/>
      <c r="T17" s="56">
        <f>'FAC 2012-2018 RAIL'!AD123</f>
        <v>0</v>
      </c>
      <c r="U17" s="60"/>
    </row>
    <row r="18" spans="2:21" x14ac:dyDescent="0.2">
      <c r="B18" s="13" t="s">
        <v>83</v>
      </c>
      <c r="C18" s="56" t="str">
        <f>'FAC 2002-2018 RAIL'!I25</f>
        <v>-</v>
      </c>
      <c r="D18" s="56" t="str">
        <f>'FAC 2002-2018 RAIL'!I58</f>
        <v>-</v>
      </c>
      <c r="E18" s="56" t="str">
        <f>'FAC 2002-2018 RAIL'!I86</f>
        <v>-</v>
      </c>
      <c r="F18" s="56" t="str">
        <f>'FAC 2002-2018 RAIL'!I124</f>
        <v>-</v>
      </c>
      <c r="G18" s="56">
        <f>'FAC 2002-2018 RAIL'!AD25</f>
        <v>-3.5227348686524426E-2</v>
      </c>
      <c r="H18" s="56">
        <f>'FAC 2002-2018 RAIL'!AD58</f>
        <v>0</v>
      </c>
      <c r="I18" s="56"/>
      <c r="J18" s="56">
        <f>'FAC 2002-2018 RAIL'!AD124</f>
        <v>0</v>
      </c>
      <c r="L18" s="13" t="s">
        <v>83</v>
      </c>
      <c r="M18" s="56">
        <f>'FAC 2012-2018 RAIL'!I25</f>
        <v>34.833990383904535</v>
      </c>
      <c r="N18" s="56" t="str">
        <f>'FAC 2012-2018 RAIL'!I58</f>
        <v>-</v>
      </c>
      <c r="O18" s="56" t="str">
        <f>'FAC 2012-2018 RAIL'!I86</f>
        <v>-</v>
      </c>
      <c r="P18" s="56" t="str">
        <f>'FAC 2012-2018 RAIL'!I124</f>
        <v>-</v>
      </c>
      <c r="Q18" s="56">
        <f>'FAC 2012-2018 RAIL'!AD25</f>
        <v>-2.1757058822289562E-2</v>
      </c>
      <c r="R18" s="56">
        <f>'FAC 2012-2018 RAIL'!AD58</f>
        <v>0</v>
      </c>
      <c r="S18" s="56"/>
      <c r="T18" s="56">
        <f>'FAC 2012-2018 RAIL'!AD124</f>
        <v>0</v>
      </c>
      <c r="U18" s="60"/>
    </row>
    <row r="19" spans="2:21" x14ac:dyDescent="0.2">
      <c r="B19" s="13" t="s">
        <v>83</v>
      </c>
      <c r="C19" s="56" t="str">
        <f>'FAC 2002-2018 RAIL'!I26</f>
        <v>-</v>
      </c>
      <c r="D19" s="56" t="str">
        <f>'FAC 2002-2018 RAIL'!I59</f>
        <v>-</v>
      </c>
      <c r="E19" s="56" t="str">
        <f>'FAC 2002-2018 RAIL'!I87</f>
        <v>-</v>
      </c>
      <c r="F19" s="56" t="str">
        <f>'FAC 2002-2018 RAIL'!I125</f>
        <v>-</v>
      </c>
      <c r="G19" s="56">
        <f>'FAC 2002-2018 RAIL'!AD26</f>
        <v>0</v>
      </c>
      <c r="H19" s="56">
        <f>'FAC 2002-2018 RAIL'!AD59</f>
        <v>-0.13882329739832369</v>
      </c>
      <c r="I19" s="56"/>
      <c r="J19" s="56">
        <f>'FAC 2002-2018 RAIL'!AD125</f>
        <v>0</v>
      </c>
      <c r="L19" s="13" t="s">
        <v>83</v>
      </c>
      <c r="M19" s="56" t="str">
        <f>'FAC 2012-2018 RAIL'!I26</f>
        <v>-</v>
      </c>
      <c r="N19" s="56" t="str">
        <f>'FAC 2012-2018 RAIL'!I59</f>
        <v>-</v>
      </c>
      <c r="O19" s="56" t="str">
        <f>'FAC 2012-2018 RAIL'!I87</f>
        <v>-</v>
      </c>
      <c r="P19" s="56" t="str">
        <f>'FAC 2012-2018 RAIL'!I125</f>
        <v>-</v>
      </c>
      <c r="Q19" s="56">
        <f>'FAC 2012-2018 RAIL'!AD26</f>
        <v>0</v>
      </c>
      <c r="R19" s="56">
        <f>'FAC 2012-2018 RAIL'!AD59</f>
        <v>-7.7425395236583011E-2</v>
      </c>
      <c r="S19" s="56"/>
      <c r="T19" s="56">
        <f>'FAC 2012-2018 RAIL'!AD125</f>
        <v>0</v>
      </c>
      <c r="U19" s="60"/>
    </row>
    <row r="20" spans="2:21" x14ac:dyDescent="0.2">
      <c r="B20" s="13" t="s">
        <v>83</v>
      </c>
      <c r="C20" s="56" t="str">
        <f>'FAC 2002-2018 RAIL'!I27</f>
        <v>-</v>
      </c>
      <c r="D20" s="56" t="str">
        <f>'FAC 2002-2018 RAIL'!I60</f>
        <v>-</v>
      </c>
      <c r="E20" s="56" t="str">
        <f>'FAC 2002-2018 RAIL'!I88</f>
        <v>-</v>
      </c>
      <c r="F20" s="56" t="str">
        <f>'FAC 2002-2018 RAIL'!I126</f>
        <v>-</v>
      </c>
      <c r="G20" s="56">
        <f>'FAC 2002-2018 RAIL'!AD27</f>
        <v>0</v>
      </c>
      <c r="H20" s="56">
        <f>'FAC 2002-2018 RAIL'!AD60</f>
        <v>0</v>
      </c>
      <c r="I20" s="56"/>
      <c r="J20" s="56">
        <f>'FAC 2002-2018 RAIL'!AD126</f>
        <v>0.36574599046499112</v>
      </c>
      <c r="L20" s="13" t="s">
        <v>83</v>
      </c>
      <c r="M20" s="56" t="str">
        <f>'FAC 2012-2018 RAIL'!I27</f>
        <v>-</v>
      </c>
      <c r="N20" s="56" t="str">
        <f>'FAC 2012-2018 RAIL'!I60</f>
        <v>-</v>
      </c>
      <c r="O20" s="56" t="str">
        <f>'FAC 2012-2018 RAIL'!I88</f>
        <v>-</v>
      </c>
      <c r="P20" s="56">
        <f>'FAC 2012-2018 RAIL'!I126</f>
        <v>27.6</v>
      </c>
      <c r="Q20" s="56">
        <f>'FAC 2012-2018 RAIL'!AD27</f>
        <v>0</v>
      </c>
      <c r="R20" s="56">
        <f>'FAC 2012-2018 RAIL'!AD60</f>
        <v>0</v>
      </c>
      <c r="S20" s="56"/>
      <c r="T20" s="56">
        <f>'FAC 2012-2018 RAIL'!AD126</f>
        <v>0.24513305720197484</v>
      </c>
    </row>
    <row r="21" spans="2:21" x14ac:dyDescent="0.2">
      <c r="B21" s="27" t="s">
        <v>73</v>
      </c>
      <c r="C21" s="56" t="str">
        <f>'FAC 2002-2018 RAIL'!I28</f>
        <v>-</v>
      </c>
      <c r="D21" s="56">
        <f>'FAC 2002-2018 RAIL'!I61</f>
        <v>1.6787166185940783</v>
      </c>
      <c r="E21" s="56" t="str">
        <f>'FAC 2002-2018 RAIL'!I89</f>
        <v>-</v>
      </c>
      <c r="F21" s="56" t="str">
        <f>'FAC 2002-2018 RAIL'!I127</f>
        <v>-</v>
      </c>
      <c r="G21" s="56">
        <f>'FAC 2002-2018 RAIL'!AD28</f>
        <v>-2.0070254125818835E-3</v>
      </c>
      <c r="H21" s="56">
        <f>'FAC 2002-2018 RAIL'!AD61</f>
        <v>-1.4382894816131679E-3</v>
      </c>
      <c r="I21" s="56"/>
      <c r="J21" s="56">
        <f>'FAC 2002-2018 RAIL'!AD127</f>
        <v>-1.848155817840452E-3</v>
      </c>
      <c r="L21" s="27" t="s">
        <v>73</v>
      </c>
      <c r="M21" s="56">
        <f>'FAC 2012-2018 RAIL'!I28</f>
        <v>3.1235823166842165</v>
      </c>
      <c r="N21" s="56">
        <f>'FAC 2012-2018 RAIL'!I61</f>
        <v>1.5125965356117201</v>
      </c>
      <c r="O21" s="56" t="str">
        <f>'FAC 2012-2018 RAIL'!I89</f>
        <v>-</v>
      </c>
      <c r="P21" s="56" t="str">
        <f>'FAC 2012-2018 RAIL'!I127</f>
        <v>-</v>
      </c>
      <c r="Q21" s="56">
        <f>'FAC 2012-2018 RAIL'!AD28</f>
        <v>-8.4802740780654461E-4</v>
      </c>
      <c r="R21" s="56">
        <f>'FAC 2012-2018 RAIL'!AD61</f>
        <v>-7.3721099736778328E-4</v>
      </c>
      <c r="S21" s="56"/>
      <c r="T21" s="56">
        <f>'FAC 2012-2018 RAIL'!AD127</f>
        <v>-1.2797085142032278E-3</v>
      </c>
    </row>
    <row r="22" spans="2:21" hidden="1" x14ac:dyDescent="0.2">
      <c r="B22" s="27" t="s">
        <v>74</v>
      </c>
      <c r="C22" s="56" t="str">
        <f>'FAC 2002-2018 RAIL'!I29</f>
        <v>-</v>
      </c>
      <c r="D22" s="56" t="str">
        <f>'FAC 2002-2018 RAIL'!I62</f>
        <v>-</v>
      </c>
      <c r="E22" s="56" t="str">
        <f>'FAC 2002-2018 RAIL'!I90</f>
        <v>-</v>
      </c>
      <c r="F22" s="56" t="str">
        <f>'FAC 2002-2018 RAIL'!I128</f>
        <v>-</v>
      </c>
      <c r="G22" s="56">
        <f>'FAC 2002-2018 RAIL'!AD29</f>
        <v>0</v>
      </c>
      <c r="H22" s="56">
        <f>'FAC 2002-2018 RAIL'!AD62</f>
        <v>0</v>
      </c>
      <c r="I22" s="56"/>
      <c r="J22" s="56">
        <f>'FAC 2002-2018 RAIL'!AD128</f>
        <v>0</v>
      </c>
      <c r="L22" s="27" t="s">
        <v>74</v>
      </c>
      <c r="M22" s="56" t="str">
        <f>'FAC 2012-2018 RAIL'!I29</f>
        <v>-</v>
      </c>
      <c r="N22" s="56" t="str">
        <f>'FAC 2012-2018 RAIL'!I62</f>
        <v>-</v>
      </c>
      <c r="O22" s="56" t="str">
        <f>'FAC 2012-2018 RAIL'!I90</f>
        <v>-</v>
      </c>
      <c r="P22" s="56" t="str">
        <f>'FAC 2012-2018 RAIL'!I128</f>
        <v>-</v>
      </c>
      <c r="Q22" s="56">
        <f>'FAC 2012-2018 RAIL'!AD29</f>
        <v>0</v>
      </c>
      <c r="R22" s="56">
        <f>'FAC 2012-2018 RAIL'!AD62</f>
        <v>0</v>
      </c>
      <c r="S22" s="56"/>
      <c r="T22" s="56">
        <f>'FAC 2012-2018 RAIL'!AD128</f>
        <v>0</v>
      </c>
    </row>
    <row r="23" spans="2:21" x14ac:dyDescent="0.2">
      <c r="B23" s="10" t="s">
        <v>74</v>
      </c>
      <c r="C23" s="57" t="str">
        <f>'FAC 2002-2018 RAIL'!I30</f>
        <v>-</v>
      </c>
      <c r="D23" s="57" t="str">
        <f>'FAC 2002-2018 RAIL'!I63</f>
        <v>-</v>
      </c>
      <c r="E23" s="57" t="str">
        <f>'FAC 2002-2018 RAIL'!I91</f>
        <v>-</v>
      </c>
      <c r="F23" s="57" t="str">
        <f>'FAC 2002-2018 RAIL'!I129</f>
        <v>-</v>
      </c>
      <c r="G23" s="57">
        <f>'FAC 2002-2018 RAIL'!AD30</f>
        <v>5.1414666126009803E-3</v>
      </c>
      <c r="H23" s="57">
        <f>'FAC 2002-2018 RAIL'!AD63</f>
        <v>5.6040068712505386E-3</v>
      </c>
      <c r="I23" s="57"/>
      <c r="J23" s="57">
        <f>'FAC 2002-2018 RAIL'!AD129</f>
        <v>7.9846988843725146E-3</v>
      </c>
      <c r="L23" s="10" t="s">
        <v>74</v>
      </c>
      <c r="M23" s="56" t="str">
        <f>'FAC 2012-2018 RAIL'!I30</f>
        <v>-</v>
      </c>
      <c r="N23" s="56" t="str">
        <f>'FAC 2012-2018 RAIL'!I63</f>
        <v>-</v>
      </c>
      <c r="O23" s="56" t="str">
        <f>'FAC 2012-2018 RAIL'!I91</f>
        <v>-</v>
      </c>
      <c r="P23" s="57" t="str">
        <f>'FAC 2012-2018 RAIL'!I129</f>
        <v>-</v>
      </c>
      <c r="Q23" s="57">
        <f>'FAC 2012-2018 RAIL'!AD30</f>
        <v>3.2663917896858441E-3</v>
      </c>
      <c r="R23" s="57">
        <f>'FAC 2012-2018 RAIL'!AD63</f>
        <v>3.1255016632412824E-3</v>
      </c>
      <c r="S23" s="57"/>
      <c r="T23" s="57">
        <f>'FAC 2012-2018 RAIL'!AD129</f>
        <v>5.5288017639228242E-3</v>
      </c>
    </row>
    <row r="24" spans="2:21" x14ac:dyDescent="0.2">
      <c r="B24" s="43" t="s">
        <v>61</v>
      </c>
      <c r="C24" s="58"/>
      <c r="D24" s="58"/>
      <c r="E24" s="58"/>
      <c r="F24" s="58"/>
      <c r="G24" s="58">
        <f>'FAC 2002-2018 RAIL'!AD31</f>
        <v>5.275039524962831E-2</v>
      </c>
      <c r="H24" s="58">
        <f>'FAC 2002-2018 RAIL'!AD64</f>
        <v>0.31256999616775311</v>
      </c>
      <c r="I24" s="58"/>
      <c r="J24" s="58">
        <f>'FAC 2002-2018 RAIL'!AD130</f>
        <v>0</v>
      </c>
      <c r="L24" s="43" t="s">
        <v>61</v>
      </c>
      <c r="M24" s="58"/>
      <c r="N24" s="58"/>
      <c r="O24" s="58"/>
      <c r="P24" s="57"/>
      <c r="Q24" s="57">
        <f>'FAC 2012-2018 RAIL'!AD31</f>
        <v>0</v>
      </c>
      <c r="R24" s="57">
        <f>'FAC 2012-2018 RAIL'!AD64</f>
        <v>5.1846237541278775E-2</v>
      </c>
      <c r="S24" s="57"/>
      <c r="T24" s="57">
        <f>'FAC 2012-2018 RAIL'!AD130</f>
        <v>0</v>
      </c>
    </row>
    <row r="25" spans="2:21" x14ac:dyDescent="0.2">
      <c r="B25" s="43" t="s">
        <v>75</v>
      </c>
      <c r="C25" s="79"/>
      <c r="D25" s="79"/>
      <c r="E25" s="79"/>
      <c r="F25" s="79"/>
      <c r="G25" s="58">
        <f>'FAC 2002-2018 RAIL'!AD32</f>
        <v>0.75345264048256277</v>
      </c>
      <c r="H25" s="58">
        <f>'FAC 2002-2018 RAIL'!AD65</f>
        <v>1.2720907168268205</v>
      </c>
      <c r="I25" s="58"/>
      <c r="J25" s="58">
        <f>'FAC 2002-2018 RAIL'!AD131</f>
        <v>0.53762191524449765</v>
      </c>
      <c r="L25" s="43" t="s">
        <v>75</v>
      </c>
      <c r="M25" s="83"/>
      <c r="N25" s="83"/>
      <c r="O25" s="83"/>
      <c r="P25" s="83"/>
      <c r="Q25" s="57">
        <f>'FAC 2012-2018 RAIL'!AD32</f>
        <v>-9.5015323152922715E-3</v>
      </c>
      <c r="R25" s="57">
        <f>'FAC 2012-2018 RAIL'!AD65</f>
        <v>8.0816472238242731E-2</v>
      </c>
      <c r="S25" s="57"/>
      <c r="T25" s="57">
        <f>'FAC 2012-2018 RAIL'!AD131</f>
        <v>0.16710500105889659</v>
      </c>
    </row>
    <row r="26" spans="2:21" ht="17" thickBot="1" x14ac:dyDescent="0.25">
      <c r="B26" s="77" t="s">
        <v>58</v>
      </c>
      <c r="C26" s="80"/>
      <c r="D26" s="80"/>
      <c r="E26" s="80"/>
      <c r="F26" s="80"/>
      <c r="G26" s="70">
        <f>'FAC 2002-2018 RAIL'!AD33</f>
        <v>0.52907541737112518</v>
      </c>
      <c r="H26" s="70">
        <f>'FAC 2002-2018 RAIL'!AD66</f>
        <v>0.82157762143969615</v>
      </c>
      <c r="I26" s="70"/>
      <c r="J26" s="70">
        <f>'FAC 2002-2018 RAIL'!AD132</f>
        <v>0.49309529238476402</v>
      </c>
      <c r="L26" s="77" t="s">
        <v>58</v>
      </c>
      <c r="M26" s="82"/>
      <c r="N26" s="82"/>
      <c r="O26" s="82"/>
      <c r="P26" s="82"/>
      <c r="Q26" s="73">
        <f>'FAC 2012-2018 RAIL'!AD33</f>
        <v>-2.8573019054414117E-2</v>
      </c>
      <c r="R26" s="73">
        <f>'FAC 2012-2018 RAIL'!AD66</f>
        <v>1.5941631824301306E-2</v>
      </c>
      <c r="S26" s="73"/>
      <c r="T26" s="73">
        <f>'FAC 2012-2018 RAIL'!AD132</f>
        <v>3.3855879324180549E-2</v>
      </c>
    </row>
    <row r="27" spans="2:21" ht="18" thickTop="1" thickBot="1" x14ac:dyDescent="0.25">
      <c r="B27" s="50" t="s">
        <v>76</v>
      </c>
      <c r="C27" s="81"/>
      <c r="D27" s="81"/>
      <c r="E27" s="81"/>
      <c r="F27" s="81"/>
      <c r="G27" s="78">
        <f>'FAC 2002-2018 RAIL'!AD34</f>
        <v>-0.2243772231114376</v>
      </c>
      <c r="H27" s="78">
        <f>'FAC 2002-2018 RAIL'!AD67</f>
        <v>-0.45051309538712436</v>
      </c>
      <c r="I27" s="78"/>
      <c r="J27" s="78">
        <f>'FAC 2002-2018 RAIL'!AD133</f>
        <v>-4.4526622859733633E-2</v>
      </c>
      <c r="L27" s="76" t="s">
        <v>76</v>
      </c>
      <c r="M27" s="82"/>
      <c r="N27" s="82"/>
      <c r="O27" s="82"/>
      <c r="P27" s="82"/>
      <c r="Q27" s="73">
        <f>'FAC 2012-2018 RAIL'!AD34</f>
        <v>-1.9071486739121846E-2</v>
      </c>
      <c r="R27" s="73">
        <f>'FAC 2012-2018 RAIL'!AD67</f>
        <v>-6.4874840413941426E-2</v>
      </c>
      <c r="S27" s="73"/>
      <c r="T27" s="73">
        <f>'FAC 2012-2018 RAIL'!AD133</f>
        <v>-0.13324912173471604</v>
      </c>
    </row>
    <row r="28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34"/>
  <sheetViews>
    <sheetView showGridLines="0" tabSelected="1" workbookViewId="0">
      <selection activeCell="E13" sqref="E13:E30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31.83203125" style="14" customWidth="1"/>
    <col min="5" max="5" width="5.5" style="15" bestFit="1" customWidth="1"/>
    <col min="6" max="6" width="11" style="14" customWidth="1"/>
    <col min="7" max="8" width="11.6640625" style="14" bestFit="1" customWidth="1"/>
    <col min="9" max="9" width="6.6640625" style="16" bestFit="1" customWidth="1"/>
    <col min="10" max="10" width="11" style="14" customWidth="1"/>
    <col min="11" max="11" width="24.6640625" style="14" customWidth="1"/>
    <col min="12" max="12" width="12.6640625" style="14" customWidth="1"/>
    <col min="13" max="13" width="13.6640625" style="14" customWidth="1"/>
    <col min="14" max="14" width="13.1640625" style="14" customWidth="1"/>
    <col min="15" max="15" width="11.1640625" style="14" customWidth="1"/>
    <col min="16" max="28" width="11.6640625" style="14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2002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0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54"/>
      <c r="C8" s="55"/>
      <c r="D8" s="55"/>
      <c r="E8" s="55"/>
      <c r="F8" s="55"/>
      <c r="G8" s="84" t="s">
        <v>59</v>
      </c>
      <c r="H8" s="84"/>
      <c r="I8" s="84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84" t="s">
        <v>63</v>
      </c>
      <c r="AD8" s="84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2002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0_1_2002</v>
      </c>
      <c r="H11" s="8" t="str">
        <f>CONCATENATE($C6,"_",$C7,"_",H9)</f>
        <v>0_1_2018</v>
      </c>
      <c r="I11" s="29"/>
      <c r="J11" s="8"/>
      <c r="K11" s="8"/>
      <c r="L11" s="8"/>
      <c r="M11" s="8" t="str">
        <f>IF($G9+M10&gt;$H9,0,CONCATENATE($C6,"_",$C7,"_",$G9+M10))</f>
        <v>0_1_2003</v>
      </c>
      <c r="N11" s="8" t="str">
        <f t="shared" ref="N11:AB11" si="0">IF($G9+N10&gt;$H9,0,CONCATENATE($C6,"_",$C7,"_",$G9+N10))</f>
        <v>0_1_2004</v>
      </c>
      <c r="O11" s="8" t="str">
        <f t="shared" si="0"/>
        <v>0_1_2005</v>
      </c>
      <c r="P11" s="8" t="str">
        <f t="shared" si="0"/>
        <v>0_1_2006</v>
      </c>
      <c r="Q11" s="8" t="str">
        <f t="shared" si="0"/>
        <v>0_1_2007</v>
      </c>
      <c r="R11" s="8" t="str">
        <f t="shared" si="0"/>
        <v>0_1_2008</v>
      </c>
      <c r="S11" s="8" t="str">
        <f t="shared" si="0"/>
        <v>0_1_2009</v>
      </c>
      <c r="T11" s="8" t="str">
        <f t="shared" si="0"/>
        <v>0_1_2010</v>
      </c>
      <c r="U11" s="8" t="str">
        <f t="shared" si="0"/>
        <v>0_1_2011</v>
      </c>
      <c r="V11" s="8" t="str">
        <f t="shared" si="0"/>
        <v>0_1_2012</v>
      </c>
      <c r="W11" s="8" t="str">
        <f t="shared" si="0"/>
        <v>0_1_2013</v>
      </c>
      <c r="X11" s="8" t="str">
        <f t="shared" si="0"/>
        <v>0_1_2014</v>
      </c>
      <c r="Y11" s="8" t="str">
        <f t="shared" si="0"/>
        <v>0_1_2015</v>
      </c>
      <c r="Z11" s="8" t="str">
        <f t="shared" si="0"/>
        <v>0_1_2016</v>
      </c>
      <c r="AA11" s="8" t="str">
        <f t="shared" si="0"/>
        <v>0_1_2017</v>
      </c>
      <c r="AB11" s="8" t="str">
        <f t="shared" si="0"/>
        <v>0_1_2018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48">
        <v>0.70279999999999998</v>
      </c>
      <c r="F13" s="8">
        <f>MATCH($D13,FAC_TOTALS_APTA!$A$2:$BQ$2,)</f>
        <v>11</v>
      </c>
      <c r="G13" s="30">
        <f>VLOOKUP(G11,FAC_TOTALS_APTA!$A$4:$BQ$126,$F13,FALSE)</f>
        <v>72628333.728936598</v>
      </c>
      <c r="H13" s="30">
        <f>VLOOKUP(H11,FAC_TOTALS_APTA!$A$4:$BQ$126,$F13,FALSE)</f>
        <v>68877736.587951094</v>
      </c>
      <c r="I13" s="31">
        <f>IFERROR(H13/G13-1,"-")</f>
        <v>-5.1640963635259496E-2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MATCH($K13,FAC_TOTALS_APTA!$A$2:$BO$2,)</f>
        <v>29</v>
      </c>
      <c r="M13" s="30">
        <f>IF(M11=0,0,VLOOKUP(M11,FAC_TOTALS_APTA!$A$4:$BQ$126,$L13,FALSE))</f>
        <v>3339699.6587063498</v>
      </c>
      <c r="N13" s="30">
        <f>IF(N11=0,0,VLOOKUP(N11,FAC_TOTALS_APTA!$A$4:$BQ$126,$L13,FALSE))</f>
        <v>28656012.669414401</v>
      </c>
      <c r="O13" s="30">
        <f>IF(O11=0,0,VLOOKUP(O11,FAC_TOTALS_APTA!$A$4:$BQ$126,$L13,FALSE))</f>
        <v>-28286383.187896401</v>
      </c>
      <c r="P13" s="30">
        <f>IF(P11=0,0,VLOOKUP(P11,FAC_TOTALS_APTA!$A$4:$BQ$126,$L13,FALSE))</f>
        <v>-6653017.8977122903</v>
      </c>
      <c r="Q13" s="30">
        <f>IF(Q11=0,0,VLOOKUP(Q11,FAC_TOTALS_APTA!$A$4:$BQ$126,$L13,FALSE))</f>
        <v>30225216.297685899</v>
      </c>
      <c r="R13" s="30">
        <f>IF(R11=0,0,VLOOKUP(R11,FAC_TOTALS_APTA!$A$4:$BQ$126,$L13,FALSE))</f>
        <v>14414506.078491401</v>
      </c>
      <c r="S13" s="30">
        <f>IF(S11=0,0,VLOOKUP(S11,FAC_TOTALS_APTA!$A$4:$BQ$126,$L13,FALSE))</f>
        <v>-19187146.1143535</v>
      </c>
      <c r="T13" s="30">
        <f>IF(T11=0,0,VLOOKUP(T11,FAC_TOTALS_APTA!$A$4:$BQ$126,$L13,FALSE))</f>
        <v>-83831858.537598804</v>
      </c>
      <c r="U13" s="30">
        <f>IF(U11=0,0,VLOOKUP(U11,FAC_TOTALS_APTA!$A$4:$BQ$126,$L13,FALSE))</f>
        <v>-56090857.127185002</v>
      </c>
      <c r="V13" s="30">
        <f>IF(V11=0,0,VLOOKUP(V11,FAC_TOTALS_APTA!$A$4:$BQ$126,$L13,FALSE))</f>
        <v>-21690114.684605401</v>
      </c>
      <c r="W13" s="30">
        <f>IF(W11=0,0,VLOOKUP(W11,FAC_TOTALS_APTA!$A$4:$BQ$126,$L13,FALSE))</f>
        <v>24031562.8528466</v>
      </c>
      <c r="X13" s="30">
        <f>IF(X11=0,0,VLOOKUP(X11,FAC_TOTALS_APTA!$A$4:$BQ$126,$L13,FALSE))</f>
        <v>4425876.3294440303</v>
      </c>
      <c r="Y13" s="30">
        <f>IF(Y11=0,0,VLOOKUP(Y11,FAC_TOTALS_APTA!$A$4:$BQ$126,$L13,FALSE))</f>
        <v>25361875.769628499</v>
      </c>
      <c r="Z13" s="30">
        <f>IF(Z11=0,0,VLOOKUP(Z11,FAC_TOTALS_APTA!$A$4:$BQ$126,$L13,FALSE))</f>
        <v>24302686.506494202</v>
      </c>
      <c r="AA13" s="30">
        <f>IF(AA11=0,0,VLOOKUP(AA11,FAC_TOTALS_APTA!$A$4:$BQ$126,$L13,FALSE))</f>
        <v>12399821.234483499</v>
      </c>
      <c r="AB13" s="30">
        <f>IF(AB11=0,0,VLOOKUP(AB11,FAC_TOTALS_APTA!$A$4:$BQ$126,$L13,FALSE))</f>
        <v>9540819.1951058209</v>
      </c>
      <c r="AC13" s="33">
        <f>SUM(M13:AB13)</f>
        <v>-39041300.957050696</v>
      </c>
      <c r="AD13" s="34">
        <f>AC13/G33</f>
        <v>-1.8881487397358909E-2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48">
        <v>-0.41089999999999999</v>
      </c>
      <c r="F14" s="8">
        <f>MATCH($D14,FAC_TOTALS_APTA!$A$2:$BQ$2,)</f>
        <v>12</v>
      </c>
      <c r="G14" s="47">
        <f>VLOOKUP(G11,FAC_TOTALS_APTA!$A$4:$BQ$126,$F14,FALSE)</f>
        <v>0.92576143701149305</v>
      </c>
      <c r="H14" s="47">
        <f>VLOOKUP(H11,FAC_TOTALS_APTA!$A$4:$BQ$126,$F14,FALSE)</f>
        <v>1.0426301274418599</v>
      </c>
      <c r="I14" s="31">
        <f t="shared" ref="I14:I29" si="1">IFERROR(H14/G14-1,"-")</f>
        <v>0.12624061206053017</v>
      </c>
      <c r="J14" s="32" t="str">
        <f t="shared" ref="J14:J29" si="2">IF(C14="Log","_log","")</f>
        <v>_log</v>
      </c>
      <c r="K14" s="32" t="str">
        <f t="shared" ref="K14:K31" si="3">CONCATENATE(D14,J14,"_FAC")</f>
        <v>FARE_per_UPT_2018_log_FAC</v>
      </c>
      <c r="L14" s="8">
        <f>MATCH($K14,FAC_TOTALS_APTA!$A$2:$BO$2,)</f>
        <v>30</v>
      </c>
      <c r="M14" s="30">
        <f>IF(M11=0,0,VLOOKUP(M11,FAC_TOTALS_APTA!$A$4:$BQ$126,$L14,FALSE))</f>
        <v>4135674.31122493</v>
      </c>
      <c r="N14" s="30">
        <f>IF(N11=0,0,VLOOKUP(N11,FAC_TOTALS_APTA!$A$4:$BQ$126,$L14,FALSE))</f>
        <v>9369650.2964574099</v>
      </c>
      <c r="O14" s="30">
        <f>IF(O11=0,0,VLOOKUP(O11,FAC_TOTALS_APTA!$A$4:$BQ$126,$L14,FALSE))</f>
        <v>-7853641.7929940699</v>
      </c>
      <c r="P14" s="30">
        <f>IF(P11=0,0,VLOOKUP(P11,FAC_TOTALS_APTA!$A$4:$BQ$126,$L14,FALSE))</f>
        <v>11249541.389262499</v>
      </c>
      <c r="Q14" s="30">
        <f>IF(Q11=0,0,VLOOKUP(Q11,FAC_TOTALS_APTA!$A$4:$BQ$126,$L14,FALSE))</f>
        <v>-19346215.4250613</v>
      </c>
      <c r="R14" s="30">
        <f>IF(R11=0,0,VLOOKUP(R11,FAC_TOTALS_APTA!$A$4:$BQ$126,$L14,FALSE))</f>
        <v>10306241.051007999</v>
      </c>
      <c r="S14" s="30">
        <f>IF(S11=0,0,VLOOKUP(S11,FAC_TOTALS_APTA!$A$4:$BQ$126,$L14,FALSE))</f>
        <v>-51752455.540022098</v>
      </c>
      <c r="T14" s="30">
        <f>IF(T11=0,0,VLOOKUP(T11,FAC_TOTALS_APTA!$A$4:$BQ$126,$L14,FALSE))</f>
        <v>-9219190.5036106091</v>
      </c>
      <c r="U14" s="30">
        <f>IF(U11=0,0,VLOOKUP(U11,FAC_TOTALS_APTA!$A$4:$BQ$126,$L14,FALSE))</f>
        <v>-10123674.015714901</v>
      </c>
      <c r="V14" s="30">
        <f>IF(V11=0,0,VLOOKUP(V11,FAC_TOTALS_APTA!$A$4:$BQ$126,$L14,FALSE))</f>
        <v>326251.17113041499</v>
      </c>
      <c r="W14" s="30">
        <f>IF(W11=0,0,VLOOKUP(W11,FAC_TOTALS_APTA!$A$4:$BQ$126,$L14,FALSE))</f>
        <v>-8788479.1239747405</v>
      </c>
      <c r="X14" s="30">
        <f>IF(X11=0,0,VLOOKUP(X11,FAC_TOTALS_APTA!$A$4:$BQ$126,$L14,FALSE))</f>
        <v>-2542473.30143693</v>
      </c>
      <c r="Y14" s="30">
        <f>IF(Y11=0,0,VLOOKUP(Y11,FAC_TOTALS_APTA!$A$4:$BQ$126,$L14,FALSE))</f>
        <v>-14295862.512480799</v>
      </c>
      <c r="Z14" s="30">
        <f>IF(Z11=0,0,VLOOKUP(Z11,FAC_TOTALS_APTA!$A$4:$BQ$126,$L14,FALSE))</f>
        <v>-11360106.426746</v>
      </c>
      <c r="AA14" s="30">
        <f>IF(AA11=0,0,VLOOKUP(AA11,FAC_TOTALS_APTA!$A$4:$BQ$126,$L14,FALSE))</f>
        <v>17258323.438218001</v>
      </c>
      <c r="AB14" s="30">
        <f>IF(AB11=0,0,VLOOKUP(AB11,FAC_TOTALS_APTA!$A$4:$BQ$126,$L14,FALSE))</f>
        <v>14176820.7036268</v>
      </c>
      <c r="AC14" s="33">
        <f t="shared" ref="AC14:AC29" si="4">SUM(M14:AB14)</f>
        <v>-68459596.281113386</v>
      </c>
      <c r="AD14" s="34">
        <f>AC14/G33</f>
        <v>-3.3109014626129654E-2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48">
        <v>0.29060000000000002</v>
      </c>
      <c r="F15" s="8">
        <f>MATCH($D15,FAC_TOTALS_APTA!$A$2:$BQ$2,)</f>
        <v>13</v>
      </c>
      <c r="G15" s="30">
        <f>VLOOKUP(G11,FAC_TOTALS_APTA!$A$4:$BQ$126,$F15,FALSE)</f>
        <v>9853633.83292499</v>
      </c>
      <c r="H15" s="30">
        <f>VLOOKUP(H11,FAC_TOTALS_APTA!$A$4:$BQ$126,$F15,FALSE)</f>
        <v>10953936.774739699</v>
      </c>
      <c r="I15" s="31">
        <f t="shared" si="1"/>
        <v>0.11166468741086666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MATCH($K15,FAC_TOTALS_APTA!$A$2:$BO$2,)</f>
        <v>31</v>
      </c>
      <c r="M15" s="30">
        <f>IF(M11=0,0,VLOOKUP(M11,FAC_TOTALS_APTA!$A$4:$BQ$126,$L15,FALSE))</f>
        <v>9811170.3280032203</v>
      </c>
      <c r="N15" s="30">
        <f>IF(N11=0,0,VLOOKUP(N11,FAC_TOTALS_APTA!$A$4:$BQ$126,$L15,FALSE))</f>
        <v>12577241.4122354</v>
      </c>
      <c r="O15" s="30">
        <f>IF(O11=0,0,VLOOKUP(O11,FAC_TOTALS_APTA!$A$4:$BQ$126,$L15,FALSE))</f>
        <v>15273736.3381621</v>
      </c>
      <c r="P15" s="30">
        <f>IF(P11=0,0,VLOOKUP(P11,FAC_TOTALS_APTA!$A$4:$BQ$126,$L15,FALSE))</f>
        <v>20695002.313219499</v>
      </c>
      <c r="Q15" s="30">
        <f>IF(Q11=0,0,VLOOKUP(Q11,FAC_TOTALS_APTA!$A$4:$BQ$126,$L15,FALSE))</f>
        <v>5701857.7576661501</v>
      </c>
      <c r="R15" s="30">
        <f>IF(R11=0,0,VLOOKUP(R11,FAC_TOTALS_APTA!$A$4:$BQ$126,$L15,FALSE))</f>
        <v>3770314.7659588102</v>
      </c>
      <c r="S15" s="30">
        <f>IF(S11=0,0,VLOOKUP(S11,FAC_TOTALS_APTA!$A$4:$BQ$126,$L15,FALSE))</f>
        <v>-3562391.0319380299</v>
      </c>
      <c r="T15" s="30">
        <f>IF(T11=0,0,VLOOKUP(T11,FAC_TOTALS_APTA!$A$4:$BQ$126,$L15,FALSE))</f>
        <v>411320.52275740402</v>
      </c>
      <c r="U15" s="30">
        <f>IF(U11=0,0,VLOOKUP(U11,FAC_TOTALS_APTA!$A$4:$BQ$126,$L15,FALSE))</f>
        <v>7533563.7011516402</v>
      </c>
      <c r="V15" s="30">
        <f>IF(V11=0,0,VLOOKUP(V11,FAC_TOTALS_APTA!$A$4:$BQ$126,$L15,FALSE))</f>
        <v>9516887.9558604695</v>
      </c>
      <c r="W15" s="30">
        <f>IF(W11=0,0,VLOOKUP(W11,FAC_TOTALS_APTA!$A$4:$BQ$126,$L15,FALSE))</f>
        <v>8905256.4886063095</v>
      </c>
      <c r="X15" s="30">
        <f>IF(X11=0,0,VLOOKUP(X11,FAC_TOTALS_APTA!$A$4:$BQ$126,$L15,FALSE))</f>
        <v>10570136.1546051</v>
      </c>
      <c r="Y15" s="30">
        <f>IF(Y11=0,0,VLOOKUP(Y11,FAC_TOTALS_APTA!$A$4:$BQ$126,$L15,FALSE))</f>
        <v>9122802.9277602397</v>
      </c>
      <c r="Z15" s="30">
        <f>IF(Z11=0,0,VLOOKUP(Z11,FAC_TOTALS_APTA!$A$4:$BQ$126,$L15,FALSE))</f>
        <v>6877683.5794438804</v>
      </c>
      <c r="AA15" s="30">
        <f>IF(AA11=0,0,VLOOKUP(AA11,FAC_TOTALS_APTA!$A$4:$BQ$126,$L15,FALSE))</f>
        <v>7985342.1273658397</v>
      </c>
      <c r="AB15" s="30">
        <f>IF(AB11=0,0,VLOOKUP(AB11,FAC_TOTALS_APTA!$A$4:$BQ$126,$L15,FALSE))</f>
        <v>6182071.4461071398</v>
      </c>
      <c r="AC15" s="33">
        <f t="shared" si="4"/>
        <v>131371996.78696518</v>
      </c>
      <c r="AD15" s="34">
        <f>AC15/G33</f>
        <v>6.3535247056130451E-2</v>
      </c>
      <c r="AE15" s="8"/>
    </row>
    <row r="16" spans="1:31" s="15" customFormat="1" ht="30" x14ac:dyDescent="0.2">
      <c r="A16" s="8"/>
      <c r="B16" s="27" t="s">
        <v>82</v>
      </c>
      <c r="C16" s="29"/>
      <c r="D16" s="6" t="s">
        <v>78</v>
      </c>
      <c r="E16" s="48">
        <v>2.7099999999999999E-2</v>
      </c>
      <c r="F16" s="8">
        <f>MATCH($D16,FAC_TOTALS_APTA!$A$2:$BQ$2,)</f>
        <v>17</v>
      </c>
      <c r="G16" s="47">
        <f>VLOOKUP(G11,FAC_TOTALS_APTA!$A$4:$BQ$126,$F16,FALSE)</f>
        <v>0.60318706174661996</v>
      </c>
      <c r="H16" s="47">
        <f>VLOOKUP(H11,FAC_TOTALS_APTA!$A$4:$BQ$126,$F16,FALSE)</f>
        <v>0.60549912359029301</v>
      </c>
      <c r="I16" s="31">
        <f t="shared" si="1"/>
        <v>3.8330759896907374E-3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MATCH($K16,FAC_TOTALS_APTA!$A$2:$BO$2,)</f>
        <v>35</v>
      </c>
      <c r="M16" s="30">
        <f>IF(M11=0,0,VLOOKUP(M11,FAC_TOTALS_APTA!$A$4:$BQ$126,$L16,FALSE))</f>
        <v>-131931.06899657499</v>
      </c>
      <c r="N16" s="30">
        <f>IF(N11=0,0,VLOOKUP(N11,FAC_TOTALS_APTA!$A$4:$BQ$126,$L16,FALSE))</f>
        <v>-125128.19428813399</v>
      </c>
      <c r="O16" s="30">
        <f>IF(O11=0,0,VLOOKUP(O11,FAC_TOTALS_APTA!$A$4:$BQ$126,$L16,FALSE))</f>
        <v>-132550.86270085801</v>
      </c>
      <c r="P16" s="30">
        <f>IF(P11=0,0,VLOOKUP(P11,FAC_TOTALS_APTA!$A$4:$BQ$126,$L16,FALSE))</f>
        <v>-103777.36702392</v>
      </c>
      <c r="Q16" s="30">
        <f>IF(Q11=0,0,VLOOKUP(Q11,FAC_TOTALS_APTA!$A$4:$BQ$126,$L16,FALSE))</f>
        <v>-363930.29483398498</v>
      </c>
      <c r="R16" s="30">
        <f>IF(R11=0,0,VLOOKUP(R11,FAC_TOTALS_APTA!$A$4:$BQ$126,$L16,FALSE))</f>
        <v>232864.98961091501</v>
      </c>
      <c r="S16" s="30">
        <f>IF(S11=0,0,VLOOKUP(S11,FAC_TOTALS_APTA!$A$4:$BQ$126,$L16,FALSE))</f>
        <v>161343.77613093401</v>
      </c>
      <c r="T16" s="30">
        <f>IF(T11=0,0,VLOOKUP(T11,FAC_TOTALS_APTA!$A$4:$BQ$126,$L16,FALSE))</f>
        <v>2231709.8898342699</v>
      </c>
      <c r="U16" s="30">
        <f>IF(U11=0,0,VLOOKUP(U11,FAC_TOTALS_APTA!$A$4:$BQ$126,$L16,FALSE))</f>
        <v>-250710.03871884401</v>
      </c>
      <c r="V16" s="30">
        <f>IF(V11=0,0,VLOOKUP(V11,FAC_TOTALS_APTA!$A$4:$BQ$126,$L16,FALSE))</f>
        <v>-276714.67326971702</v>
      </c>
      <c r="W16" s="30">
        <f>IF(W11=0,0,VLOOKUP(W11,FAC_TOTALS_APTA!$A$4:$BQ$126,$L16,FALSE))</f>
        <v>3943.63672638458</v>
      </c>
      <c r="X16" s="30">
        <f>IF(X11=0,0,VLOOKUP(X11,FAC_TOTALS_APTA!$A$4:$BQ$126,$L16,FALSE))</f>
        <v>-77672.086382821406</v>
      </c>
      <c r="Y16" s="30">
        <f>IF(Y11=0,0,VLOOKUP(Y11,FAC_TOTALS_APTA!$A$4:$BQ$126,$L16,FALSE))</f>
        <v>55886.177630955099</v>
      </c>
      <c r="Z16" s="30">
        <f>IF(Z11=0,0,VLOOKUP(Z11,FAC_TOTALS_APTA!$A$4:$BQ$126,$L16,FALSE))</f>
        <v>-51924.477857317397</v>
      </c>
      <c r="AA16" s="30">
        <f>IF(AA11=0,0,VLOOKUP(AA11,FAC_TOTALS_APTA!$A$4:$BQ$126,$L16,FALSE))</f>
        <v>-108265.660637391</v>
      </c>
      <c r="AB16" s="30">
        <f>IF(AB11=0,0,VLOOKUP(AB11,FAC_TOTALS_APTA!$A$4:$BQ$126,$L16,FALSE))</f>
        <v>82036.928321837404</v>
      </c>
      <c r="AC16" s="33">
        <f t="shared" si="4"/>
        <v>1145180.6735457331</v>
      </c>
      <c r="AD16" s="34">
        <f>AC16/G33</f>
        <v>5.5384205764659011E-4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48">
        <v>0.16850000000000001</v>
      </c>
      <c r="F17" s="8">
        <f>MATCH($D17,FAC_TOTALS_APTA!$A$2:$BQ$2,)</f>
        <v>14</v>
      </c>
      <c r="G17" s="35">
        <f>VLOOKUP(G11,FAC_TOTALS_APTA!$A$4:$BQ$126,$F17,FALSE)</f>
        <v>1.9978886837820999</v>
      </c>
      <c r="H17" s="35">
        <f>VLOOKUP(H11,FAC_TOTALS_APTA!$A$4:$BQ$126,$F17,FALSE)</f>
        <v>3.0476504131687898</v>
      </c>
      <c r="I17" s="31">
        <f t="shared" si="1"/>
        <v>0.52543554498714129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MATCH($K17,FAC_TOTALS_APTA!$A$2:$BO$2,)</f>
        <v>32</v>
      </c>
      <c r="M17" s="30">
        <f>IF(M11=0,0,VLOOKUP(M11,FAC_TOTALS_APTA!$A$4:$BQ$126,$L17,FALSE))</f>
        <v>34125455.447333798</v>
      </c>
      <c r="N17" s="30">
        <f>IF(N11=0,0,VLOOKUP(N11,FAC_TOTALS_APTA!$A$4:$BQ$126,$L17,FALSE))</f>
        <v>32457165.670972899</v>
      </c>
      <c r="O17" s="30">
        <f>IF(O11=0,0,VLOOKUP(O11,FAC_TOTALS_APTA!$A$4:$BQ$126,$L17,FALSE))</f>
        <v>48235569.818599902</v>
      </c>
      <c r="P17" s="30">
        <f>IF(P11=0,0,VLOOKUP(P11,FAC_TOTALS_APTA!$A$4:$BQ$126,$L17,FALSE))</f>
        <v>30329073.435620401</v>
      </c>
      <c r="Q17" s="30">
        <f>IF(Q11=0,0,VLOOKUP(Q11,FAC_TOTALS_APTA!$A$4:$BQ$126,$L17,FALSE))</f>
        <v>17322023.157835599</v>
      </c>
      <c r="R17" s="30">
        <f>IF(R11=0,0,VLOOKUP(R11,FAC_TOTALS_APTA!$A$4:$BQ$126,$L17,FALSE))</f>
        <v>39707619.9740384</v>
      </c>
      <c r="S17" s="30">
        <f>IF(S11=0,0,VLOOKUP(S11,FAC_TOTALS_APTA!$A$4:$BQ$126,$L17,FALSE))</f>
        <v>-105537072.31705201</v>
      </c>
      <c r="T17" s="30">
        <f>IF(T11=0,0,VLOOKUP(T11,FAC_TOTALS_APTA!$A$4:$BQ$126,$L17,FALSE))</f>
        <v>47802793.599761598</v>
      </c>
      <c r="U17" s="30">
        <f>IF(U11=0,0,VLOOKUP(U11,FAC_TOTALS_APTA!$A$4:$BQ$126,$L17,FALSE))</f>
        <v>65679325.1000643</v>
      </c>
      <c r="V17" s="30">
        <f>IF(V11=0,0,VLOOKUP(V11,FAC_TOTALS_APTA!$A$4:$BQ$126,$L17,FALSE))</f>
        <v>3766964.7915937202</v>
      </c>
      <c r="W17" s="30">
        <f>IF(W11=0,0,VLOOKUP(W11,FAC_TOTALS_APTA!$A$4:$BQ$126,$L17,FALSE))</f>
        <v>-14615184.9636194</v>
      </c>
      <c r="X17" s="30">
        <f>IF(X11=0,0,VLOOKUP(X11,FAC_TOTALS_APTA!$A$4:$BQ$126,$L17,FALSE))</f>
        <v>-18217875.8450948</v>
      </c>
      <c r="Y17" s="30">
        <f>IF(Y11=0,0,VLOOKUP(Y11,FAC_TOTALS_APTA!$A$4:$BQ$126,$L17,FALSE))</f>
        <v>-88277018.385490596</v>
      </c>
      <c r="Z17" s="30">
        <f>IF(Z11=0,0,VLOOKUP(Z11,FAC_TOTALS_APTA!$A$4:$BQ$126,$L17,FALSE))</f>
        <v>-37119903.045510702</v>
      </c>
      <c r="AA17" s="30">
        <f>IF(AA11=0,0,VLOOKUP(AA11,FAC_TOTALS_APTA!$A$4:$BQ$126,$L17,FALSE))</f>
        <v>24024028.445810001</v>
      </c>
      <c r="AB17" s="30">
        <f>IF(AB11=0,0,VLOOKUP(AB11,FAC_TOTALS_APTA!$A$4:$BQ$126,$L17,FALSE))</f>
        <v>29494216.389913201</v>
      </c>
      <c r="AC17" s="33">
        <f t="shared" si="4"/>
        <v>109177181.27477632</v>
      </c>
      <c r="AD17" s="34">
        <f>AC17/G33</f>
        <v>5.2801200825419038E-2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48">
        <v>-0.24160000000000001</v>
      </c>
      <c r="F18" s="8">
        <f>MATCH($D18,FAC_TOTALS_APTA!$A$2:$BQ$2,)</f>
        <v>15</v>
      </c>
      <c r="G18" s="47">
        <f>VLOOKUP(G11,FAC_TOTALS_APTA!$A$4:$BQ$126,$F18,FALSE)</f>
        <v>39167.635181603699</v>
      </c>
      <c r="H18" s="47">
        <f>VLOOKUP(H11,FAC_TOTALS_APTA!$A$4:$BQ$126,$F18,FALSE)</f>
        <v>36876.237072873402</v>
      </c>
      <c r="I18" s="31">
        <f t="shared" si="1"/>
        <v>-5.8502334851365356E-2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MATCH($K18,FAC_TOTALS_APTA!$A$2:$BO$2,)</f>
        <v>33</v>
      </c>
      <c r="M18" s="30">
        <f>IF(M11=0,0,VLOOKUP(M11,FAC_TOTALS_APTA!$A$4:$BQ$126,$L18,FALSE))</f>
        <v>11018586.393795799</v>
      </c>
      <c r="N18" s="30">
        <f>IF(N11=0,0,VLOOKUP(N11,FAC_TOTALS_APTA!$A$4:$BQ$126,$L18,FALSE))</f>
        <v>16115906.248849699</v>
      </c>
      <c r="O18" s="30">
        <f>IF(O11=0,0,VLOOKUP(O11,FAC_TOTALS_APTA!$A$4:$BQ$126,$L18,FALSE))</f>
        <v>15610192.873018101</v>
      </c>
      <c r="P18" s="30">
        <f>IF(P11=0,0,VLOOKUP(P11,FAC_TOTALS_APTA!$A$4:$BQ$126,$L18,FALSE))</f>
        <v>25283217.8772549</v>
      </c>
      <c r="Q18" s="30">
        <f>IF(Q11=0,0,VLOOKUP(Q11,FAC_TOTALS_APTA!$A$4:$BQ$126,$L18,FALSE))</f>
        <v>-8732379.6872662492</v>
      </c>
      <c r="R18" s="30">
        <f>IF(R11=0,0,VLOOKUP(R11,FAC_TOTALS_APTA!$A$4:$BQ$126,$L18,FALSE))</f>
        <v>822829.38108287996</v>
      </c>
      <c r="S18" s="30">
        <f>IF(S11=0,0,VLOOKUP(S11,FAC_TOTALS_APTA!$A$4:$BQ$126,$L18,FALSE))</f>
        <v>32465173.519985899</v>
      </c>
      <c r="T18" s="30">
        <f>IF(T11=0,0,VLOOKUP(T11,FAC_TOTALS_APTA!$A$4:$BQ$126,$L18,FALSE))</f>
        <v>15445572.349496899</v>
      </c>
      <c r="U18" s="30">
        <f>IF(U11=0,0,VLOOKUP(U11,FAC_TOTALS_APTA!$A$4:$BQ$126,$L18,FALSE))</f>
        <v>12029502.217212001</v>
      </c>
      <c r="V18" s="30">
        <f>IF(V11=0,0,VLOOKUP(V11,FAC_TOTALS_APTA!$A$4:$BQ$126,$L18,FALSE))</f>
        <v>3628760.3310660301</v>
      </c>
      <c r="W18" s="30">
        <f>IF(W11=0,0,VLOOKUP(W11,FAC_TOTALS_APTA!$A$4:$BQ$126,$L18,FALSE))</f>
        <v>-3595928.2180220899</v>
      </c>
      <c r="X18" s="30">
        <f>IF(X11=0,0,VLOOKUP(X11,FAC_TOTALS_APTA!$A$4:$BQ$126,$L18,FALSE))</f>
        <v>-5232188.0261339499</v>
      </c>
      <c r="Y18" s="30">
        <f>IF(Y11=0,0,VLOOKUP(Y11,FAC_TOTALS_APTA!$A$4:$BQ$126,$L18,FALSE))</f>
        <v>-20214718.304709099</v>
      </c>
      <c r="Z18" s="30">
        <f>IF(Z11=0,0,VLOOKUP(Z11,FAC_TOTALS_APTA!$A$4:$BQ$126,$L18,FALSE))</f>
        <v>-13005708.9556928</v>
      </c>
      <c r="AA18" s="30">
        <f>IF(AA11=0,0,VLOOKUP(AA11,FAC_TOTALS_APTA!$A$4:$BQ$126,$L18,FALSE))</f>
        <v>-12864918.149421001</v>
      </c>
      <c r="AB18" s="30">
        <f>IF(AB11=0,0,VLOOKUP(AB11,FAC_TOTALS_APTA!$A$4:$BQ$126,$L18,FALSE))</f>
        <v>-13076247.017935</v>
      </c>
      <c r="AC18" s="33">
        <f t="shared" si="4"/>
        <v>55697652.832582004</v>
      </c>
      <c r="AD18" s="34">
        <f>AC18/G33</f>
        <v>2.6936974543389145E-2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48">
        <v>1.03E-2</v>
      </c>
      <c r="F19" s="8">
        <f>MATCH($D19,FAC_TOTALS_APTA!$A$2:$BQ$2,)</f>
        <v>16</v>
      </c>
      <c r="G19" s="30">
        <f>VLOOKUP(G11,FAC_TOTALS_APTA!$A$4:$BQ$126,$F19,FALSE)</f>
        <v>9.8911325338304792</v>
      </c>
      <c r="H19" s="30">
        <f>VLOOKUP(H11,FAC_TOTALS_APTA!$A$4:$BQ$126,$F19,FALSE)</f>
        <v>9.0319991803971806</v>
      </c>
      <c r="I19" s="31">
        <f t="shared" si="1"/>
        <v>-8.6858946687330185E-2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MATCH($K19,FAC_TOTALS_APTA!$A$2:$BO$2,)</f>
        <v>34</v>
      </c>
      <c r="M19" s="30">
        <f>IF(M11=0,0,VLOOKUP(M11,FAC_TOTALS_APTA!$A$4:$BQ$126,$L19,FALSE))</f>
        <v>-2155042.8194013801</v>
      </c>
      <c r="N19" s="30">
        <f>IF(N11=0,0,VLOOKUP(N11,FAC_TOTALS_APTA!$A$4:$BQ$126,$L19,FALSE))</f>
        <v>-1781500.7809488699</v>
      </c>
      <c r="O19" s="30">
        <f>IF(O11=0,0,VLOOKUP(O11,FAC_TOTALS_APTA!$A$4:$BQ$126,$L19,FALSE))</f>
        <v>-2948402.4077099999</v>
      </c>
      <c r="P19" s="30">
        <f>IF(P11=0,0,VLOOKUP(P11,FAC_TOTALS_APTA!$A$4:$BQ$126,$L19,FALSE))</f>
        <v>-3289048.6251742602</v>
      </c>
      <c r="Q19" s="30">
        <f>IF(Q11=0,0,VLOOKUP(Q11,FAC_TOTALS_APTA!$A$4:$BQ$126,$L19,FALSE))</f>
        <v>-4369128.3506959695</v>
      </c>
      <c r="R19" s="30">
        <f>IF(R11=0,0,VLOOKUP(R11,FAC_TOTALS_APTA!$A$4:$BQ$126,$L19,FALSE))</f>
        <v>4327546.7812696099</v>
      </c>
      <c r="S19" s="30">
        <f>IF(S11=0,0,VLOOKUP(S11,FAC_TOTALS_APTA!$A$4:$BQ$126,$L19,FALSE))</f>
        <v>3076481.5057027899</v>
      </c>
      <c r="T19" s="30">
        <f>IF(T11=0,0,VLOOKUP(T11,FAC_TOTALS_APTA!$A$4:$BQ$126,$L19,FALSE))</f>
        <v>5735864.68586969</v>
      </c>
      <c r="U19" s="30">
        <f>IF(U11=0,0,VLOOKUP(U11,FAC_TOTALS_APTA!$A$4:$BQ$126,$L19,FALSE))</f>
        <v>7457478.6788345901</v>
      </c>
      <c r="V19" s="30">
        <f>IF(V11=0,0,VLOOKUP(V11,FAC_TOTALS_APTA!$A$4:$BQ$126,$L19,FALSE))</f>
        <v>-2835531.8380214898</v>
      </c>
      <c r="W19" s="30">
        <f>IF(W11=0,0,VLOOKUP(W11,FAC_TOTALS_APTA!$A$4:$BQ$126,$L19,FALSE))</f>
        <v>-6642971.3259224901</v>
      </c>
      <c r="X19" s="30">
        <f>IF(X11=0,0,VLOOKUP(X11,FAC_TOTALS_APTA!$A$4:$BQ$126,$L19,FALSE))</f>
        <v>-1633756.9161080299</v>
      </c>
      <c r="Y19" s="30">
        <f>IF(Y11=0,0,VLOOKUP(Y11,FAC_TOTALS_APTA!$A$4:$BQ$126,$L19,FALSE))</f>
        <v>-3274414.7176349098</v>
      </c>
      <c r="Z19" s="30">
        <f>IF(Z11=0,0,VLOOKUP(Z11,FAC_TOTALS_APTA!$A$4:$BQ$126,$L19,FALSE))</f>
        <v>-3305817.1008522501</v>
      </c>
      <c r="AA19" s="30">
        <f>IF(AA11=0,0,VLOOKUP(AA11,FAC_TOTALS_APTA!$A$4:$BQ$126,$L19,FALSE))</f>
        <v>-3448428.5882600001</v>
      </c>
      <c r="AB19" s="30">
        <f>IF(AB11=0,0,VLOOKUP(AB11,FAC_TOTALS_APTA!$A$4:$BQ$126,$L19,FALSE))</f>
        <v>-3151330.8023930001</v>
      </c>
      <c r="AC19" s="33">
        <f t="shared" si="4"/>
        <v>-18238002.621445969</v>
      </c>
      <c r="AD19" s="34">
        <f>AC19/G33</f>
        <v>-8.8204185877069421E-3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48">
        <v>-4.0000000000000001E-3</v>
      </c>
      <c r="F20" s="8">
        <f>MATCH($D20,FAC_TOTALS_APTA!$A$2:$BQ$2,)</f>
        <v>18</v>
      </c>
      <c r="G20" s="35">
        <f>VLOOKUP(G11,FAC_TOTALS_APTA!$A$4:$BQ$126,$F20,FALSE)</f>
        <v>3.9553119433197801</v>
      </c>
      <c r="H20" s="35">
        <f>VLOOKUP(H11,FAC_TOTALS_APTA!$A$4:$BQ$126,$F20,FALSE)</f>
        <v>6.1301194597585704</v>
      </c>
      <c r="I20" s="31">
        <f t="shared" si="1"/>
        <v>0.54984475247568643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MATCH($K20,FAC_TOTALS_APTA!$A$2:$BO$2,)</f>
        <v>36</v>
      </c>
      <c r="M20" s="30">
        <f>IF(M11=0,0,VLOOKUP(M11,FAC_TOTALS_APTA!$A$4:$BQ$126,$L20,FALSE))</f>
        <v>0</v>
      </c>
      <c r="N20" s="30">
        <f>IF(N11=0,0,VLOOKUP(N11,FAC_TOTALS_APTA!$A$4:$BQ$126,$L20,FALSE))</f>
        <v>0</v>
      </c>
      <c r="O20" s="30">
        <f>IF(O11=0,0,VLOOKUP(O11,FAC_TOTALS_APTA!$A$4:$BQ$126,$L20,FALSE))</f>
        <v>0</v>
      </c>
      <c r="P20" s="30">
        <f>IF(P11=0,0,VLOOKUP(P11,FAC_TOTALS_APTA!$A$4:$BQ$126,$L20,FALSE))</f>
        <v>-3230895.68292276</v>
      </c>
      <c r="Q20" s="30">
        <f>IF(Q11=0,0,VLOOKUP(Q11,FAC_TOTALS_APTA!$A$4:$BQ$126,$L20,FALSE))</f>
        <v>-1391952.2301525499</v>
      </c>
      <c r="R20" s="30">
        <f>IF(R11=0,0,VLOOKUP(R11,FAC_TOTALS_APTA!$A$4:$BQ$126,$L20,FALSE))</f>
        <v>-844849.28557153896</v>
      </c>
      <c r="S20" s="30">
        <f>IF(S11=0,0,VLOOKUP(S11,FAC_TOTALS_APTA!$A$4:$BQ$126,$L20,FALSE))</f>
        <v>-2271677.44671054</v>
      </c>
      <c r="T20" s="30">
        <f>IF(T11=0,0,VLOOKUP(T11,FAC_TOTALS_APTA!$A$4:$BQ$126,$L20,FALSE))</f>
        <v>-2349093.8023110898</v>
      </c>
      <c r="U20" s="30">
        <f>IF(U11=0,0,VLOOKUP(U11,FAC_TOTALS_APTA!$A$4:$BQ$126,$L20,FALSE))</f>
        <v>555367.33466614503</v>
      </c>
      <c r="V20" s="30">
        <f>IF(V11=0,0,VLOOKUP(V11,FAC_TOTALS_APTA!$A$4:$BQ$126,$L20,FALSE))</f>
        <v>-1036650.70193292</v>
      </c>
      <c r="W20" s="30">
        <f>IF(W11=0,0,VLOOKUP(W11,FAC_TOTALS_APTA!$A$4:$BQ$126,$L20,FALSE))</f>
        <v>-16060.3474409804</v>
      </c>
      <c r="X20" s="30">
        <f>IF(X11=0,0,VLOOKUP(X11,FAC_TOTALS_APTA!$A$4:$BQ$126,$L20,FALSE))</f>
        <v>-1647546.7519691701</v>
      </c>
      <c r="Y20" s="30">
        <f>IF(Y11=0,0,VLOOKUP(Y11,FAC_TOTALS_APTA!$A$4:$BQ$126,$L20,FALSE))</f>
        <v>-1353265.52470503</v>
      </c>
      <c r="Z20" s="30">
        <f>IF(Z11=0,0,VLOOKUP(Z11,FAC_TOTALS_APTA!$A$4:$BQ$126,$L20,FALSE))</f>
        <v>-4252969.5503866198</v>
      </c>
      <c r="AA20" s="30">
        <f>IF(AA11=0,0,VLOOKUP(AA11,FAC_TOTALS_APTA!$A$4:$BQ$126,$L20,FALSE))</f>
        <v>-1568926.37573324</v>
      </c>
      <c r="AB20" s="30">
        <f>IF(AB11=0,0,VLOOKUP(AB11,FAC_TOTALS_APTA!$A$4:$BQ$126,$L20,FALSE))</f>
        <v>-2108420.5678592701</v>
      </c>
      <c r="AC20" s="33">
        <f t="shared" si="4"/>
        <v>-21516940.933029566</v>
      </c>
      <c r="AD20" s="34">
        <f>AC20/G33</f>
        <v>-1.0406206737415158E-2</v>
      </c>
      <c r="AE20" s="8"/>
    </row>
    <row r="21" spans="1:31" s="15" customFormat="1" ht="34" x14ac:dyDescent="0.2">
      <c r="A21" s="8"/>
      <c r="B21" s="13" t="s">
        <v>83</v>
      </c>
      <c r="C21" s="29"/>
      <c r="D21" s="6" t="s">
        <v>92</v>
      </c>
      <c r="E21" s="48">
        <v>-6.8999999999999999E-3</v>
      </c>
      <c r="F21" s="8">
        <f>MATCH($D21,FAC_TOTALS_APTA!$A$2:$BQ$2,)</f>
        <v>19</v>
      </c>
      <c r="G21" s="35">
        <f>VLOOKUP(G11,FAC_TOTALS_APTA!$A$4:$BQ$126,$F21,FALSE)</f>
        <v>0</v>
      </c>
      <c r="H21" s="35">
        <f>VLOOKUP(H11,FAC_TOTALS_APTA!$A$4:$BQ$126,$F21,FALSE)</f>
        <v>13.458458456670201</v>
      </c>
      <c r="I21" s="31" t="str">
        <f t="shared" si="1"/>
        <v>-</v>
      </c>
      <c r="J21" s="32" t="str">
        <f t="shared" si="2"/>
        <v/>
      </c>
      <c r="K21" s="32" t="str">
        <f t="shared" si="3"/>
        <v>TNC_TRIPS_PER_CAPITA_CLUSTER_BUS_HI_OPEX_FAC</v>
      </c>
      <c r="L21" s="8">
        <f>MATCH($K21,FAC_TOTALS_APTA!$A$2:$BO$2,)</f>
        <v>37</v>
      </c>
      <c r="M21" s="30">
        <f>IF(M11=0,0,VLOOKUP(M11,FAC_TOTALS_APTA!$A$4:$BQ$126,$L21,FALSE))</f>
        <v>0</v>
      </c>
      <c r="N21" s="30">
        <f>IF(N11=0,0,VLOOKUP(N11,FAC_TOTALS_APTA!$A$4:$BQ$126,$L21,FALSE))</f>
        <v>0</v>
      </c>
      <c r="O21" s="30">
        <f>IF(O11=0,0,VLOOKUP(O11,FAC_TOTALS_APTA!$A$4:$BQ$126,$L21,FALSE))</f>
        <v>0</v>
      </c>
      <c r="P21" s="30">
        <f>IF(P11=0,0,VLOOKUP(P11,FAC_TOTALS_APTA!$A$4:$BQ$126,$L21,FALSE))</f>
        <v>0</v>
      </c>
      <c r="Q21" s="30">
        <f>IF(Q11=0,0,VLOOKUP(Q11,FAC_TOTALS_APTA!$A$4:$BQ$126,$L21,FALSE))</f>
        <v>0</v>
      </c>
      <c r="R21" s="30">
        <f>IF(R11=0,0,VLOOKUP(R11,FAC_TOTALS_APTA!$A$4:$BQ$126,$L21,FALSE))</f>
        <v>0</v>
      </c>
      <c r="S21" s="30">
        <f>IF(S11=0,0,VLOOKUP(S11,FAC_TOTALS_APTA!$A$4:$BQ$126,$L21,FALSE))</f>
        <v>0</v>
      </c>
      <c r="T21" s="30">
        <f>IF(T11=0,0,VLOOKUP(T11,FAC_TOTALS_APTA!$A$4:$BQ$126,$L21,FALSE))</f>
        <v>0</v>
      </c>
      <c r="U21" s="30">
        <f>IF(U11=0,0,VLOOKUP(U11,FAC_TOTALS_APTA!$A$4:$BQ$126,$L21,FALSE))</f>
        <v>0</v>
      </c>
      <c r="V21" s="30">
        <f>IF(V11=0,0,VLOOKUP(V11,FAC_TOTALS_APTA!$A$4:$BQ$126,$L21,FALSE))</f>
        <v>-4864614.0805553999</v>
      </c>
      <c r="W21" s="30">
        <f>IF(W11=0,0,VLOOKUP(W11,FAC_TOTALS_APTA!$A$4:$BQ$126,$L21,FALSE))</f>
        <v>-13414937.485128</v>
      </c>
      <c r="X21" s="30">
        <f>IF(X11=0,0,VLOOKUP(X11,FAC_TOTALS_APTA!$A$4:$BQ$126,$L21,FALSE))</f>
        <v>-19628755.967167601</v>
      </c>
      <c r="Y21" s="30">
        <f>IF(Y11=0,0,VLOOKUP(Y11,FAC_TOTALS_APTA!$A$4:$BQ$126,$L21,FALSE))</f>
        <v>-15305738.295492601</v>
      </c>
      <c r="Z21" s="30">
        <f>IF(Z11=0,0,VLOOKUP(Z11,FAC_TOTALS_APTA!$A$4:$BQ$126,$L21,FALSE))</f>
        <v>-36155315.740592897</v>
      </c>
      <c r="AA21" s="30">
        <f>IF(AA11=0,0,VLOOKUP(AA11,FAC_TOTALS_APTA!$A$4:$BQ$126,$L21,FALSE))</f>
        <v>-45328041.432477802</v>
      </c>
      <c r="AB21" s="30">
        <f>IF(AB11=0,0,VLOOKUP(AB11,FAC_TOTALS_APTA!$A$4:$BQ$126,$L21,FALSE))</f>
        <v>-76467282.560697794</v>
      </c>
      <c r="AC21" s="33">
        <f t="shared" si="4"/>
        <v>-211164685.56211209</v>
      </c>
      <c r="AD21" s="34">
        <f>AC21/G33</f>
        <v>-0.10212526866342096</v>
      </c>
      <c r="AE21" s="8"/>
    </row>
    <row r="22" spans="1:31" s="15" customFormat="1" ht="34" x14ac:dyDescent="0.2">
      <c r="A22" s="8"/>
      <c r="B22" s="13" t="s">
        <v>83</v>
      </c>
      <c r="C22" s="29"/>
      <c r="D22" s="6" t="s">
        <v>93</v>
      </c>
      <c r="E22" s="48">
        <v>-3.3099999999999997E-2</v>
      </c>
      <c r="F22" s="8">
        <f>MATCH($D22,FAC_TOTALS_APTA!$A$2:$BQ$2,)</f>
        <v>20</v>
      </c>
      <c r="G22" s="35">
        <f>VLOOKUP(G11,FAC_TOTALS_APTA!$A$4:$BQ$126,$F22,FALSE)</f>
        <v>0</v>
      </c>
      <c r="H22" s="35">
        <f>VLOOKUP(H11,FAC_TOTALS_APTA!$A$4:$BQ$126,$F22,FALSE)</f>
        <v>0</v>
      </c>
      <c r="I22" s="31" t="str">
        <f t="shared" ref="I22" si="5">IFERROR(H22/G22-1,"-")</f>
        <v>-</v>
      </c>
      <c r="J22" s="32" t="str">
        <f t="shared" ref="J22" si="6">IF(C22="Log","_log","")</f>
        <v/>
      </c>
      <c r="K22" s="32" t="str">
        <f t="shared" ref="K22" si="7">CONCATENATE(D22,J22,"_FAC")</f>
        <v>TNC_TRIPS_PER_CAPITA_CLUSTER_BUS_MID_OPEX_FAC</v>
      </c>
      <c r="L22" s="8">
        <f>MATCH($K22,FAC_TOTALS_APTA!$A$2:$BO$2,)</f>
        <v>38</v>
      </c>
      <c r="M22" s="30">
        <f>IF(M11=0,0,VLOOKUP(M11,FAC_TOTALS_APTA!$A$4:$BQ$126,$L22,FALSE))</f>
        <v>0</v>
      </c>
      <c r="N22" s="30">
        <f>IF(N11=0,0,VLOOKUP(N11,FAC_TOTALS_APTA!$A$4:$BQ$126,$L22,FALSE))</f>
        <v>0</v>
      </c>
      <c r="O22" s="30">
        <f>IF(O11=0,0,VLOOKUP(O11,FAC_TOTALS_APTA!$A$4:$BQ$126,$L22,FALSE))</f>
        <v>0</v>
      </c>
      <c r="P22" s="30">
        <f>IF(P11=0,0,VLOOKUP(P11,FAC_TOTALS_APTA!$A$4:$BQ$126,$L22,FALSE))</f>
        <v>0</v>
      </c>
      <c r="Q22" s="30">
        <f>IF(Q11=0,0,VLOOKUP(Q11,FAC_TOTALS_APTA!$A$4:$BQ$126,$L22,FALSE))</f>
        <v>0</v>
      </c>
      <c r="R22" s="30">
        <f>IF(R11=0,0,VLOOKUP(R11,FAC_TOTALS_APTA!$A$4:$BQ$126,$L22,FALSE))</f>
        <v>0</v>
      </c>
      <c r="S22" s="30">
        <f>IF(S11=0,0,VLOOKUP(S11,FAC_TOTALS_APTA!$A$4:$BQ$126,$L22,FALSE))</f>
        <v>0</v>
      </c>
      <c r="T22" s="30">
        <f>IF(T11=0,0,VLOOKUP(T11,FAC_TOTALS_APTA!$A$4:$BQ$126,$L22,FALSE))</f>
        <v>0</v>
      </c>
      <c r="U22" s="30">
        <f>IF(U11=0,0,VLOOKUP(U11,FAC_TOTALS_APTA!$A$4:$BQ$126,$L22,FALSE))</f>
        <v>0</v>
      </c>
      <c r="V22" s="30">
        <f>IF(V11=0,0,VLOOKUP(V11,FAC_TOTALS_APTA!$A$4:$BQ$126,$L22,FALSE))</f>
        <v>0</v>
      </c>
      <c r="W22" s="30">
        <f>IF(W11=0,0,VLOOKUP(W11,FAC_TOTALS_APTA!$A$4:$BQ$126,$L22,FALSE))</f>
        <v>0</v>
      </c>
      <c r="X22" s="30">
        <f>IF(X11=0,0,VLOOKUP(X11,FAC_TOTALS_APTA!$A$4:$BQ$126,$L22,FALSE))</f>
        <v>0</v>
      </c>
      <c r="Y22" s="30">
        <f>IF(Y11=0,0,VLOOKUP(Y11,FAC_TOTALS_APTA!$A$4:$BQ$126,$L22,FALSE))</f>
        <v>0</v>
      </c>
      <c r="Z22" s="30">
        <f>IF(Z11=0,0,VLOOKUP(Z11,FAC_TOTALS_APTA!$A$4:$BQ$126,$L22,FALSE))</f>
        <v>0</v>
      </c>
      <c r="AA22" s="30">
        <f>IF(AA11=0,0,VLOOKUP(AA11,FAC_TOTALS_APTA!$A$4:$BQ$126,$L22,FALSE))</f>
        <v>0</v>
      </c>
      <c r="AB22" s="30">
        <f>IF(AB11=0,0,VLOOKUP(AB11,FAC_TOTALS_APTA!$A$4:$BQ$126,$L22,FALSE))</f>
        <v>0</v>
      </c>
      <c r="AC22" s="33">
        <f t="shared" si="4"/>
        <v>0</v>
      </c>
      <c r="AD22" s="34">
        <f>AC22/G33</f>
        <v>0</v>
      </c>
      <c r="AE22" s="8"/>
    </row>
    <row r="23" spans="1:31" s="15" customFormat="1" ht="34" x14ac:dyDescent="0.2">
      <c r="A23" s="8"/>
      <c r="B23" s="13" t="s">
        <v>83</v>
      </c>
      <c r="C23" s="29"/>
      <c r="D23" s="6" t="s">
        <v>94</v>
      </c>
      <c r="E23" s="48">
        <v>-2.2200000000000001E-2</v>
      </c>
      <c r="F23" s="8">
        <f>MATCH($D23,FAC_TOTALS_APTA!$A$2:$BQ$2,)</f>
        <v>21</v>
      </c>
      <c r="G23" s="35">
        <f>VLOOKUP(G11,FAC_TOTALS_APTA!$A$4:$BQ$126,$F23,FALSE)</f>
        <v>0</v>
      </c>
      <c r="H23" s="35">
        <f>VLOOKUP(H11,FAC_TOTALS_APTA!$A$4:$BQ$126,$F23,FALSE)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TNC_TRIPS_PER_CAPITA_CLUSTER_BUS_LOW_OPEX_FAC</v>
      </c>
      <c r="L23" s="8">
        <f>MATCH($K23,FAC_TOTALS_APTA!$A$2:$BO$2,)</f>
        <v>39</v>
      </c>
      <c r="M23" s="30">
        <f>IF(M11=0,0,VLOOKUP(M11,FAC_TOTALS_APTA!$A$4:$BQ$126,$L23,FALSE))</f>
        <v>0</v>
      </c>
      <c r="N23" s="30">
        <f>IF(N11=0,0,VLOOKUP(N11,FAC_TOTALS_APTA!$A$4:$BQ$126,$L23,FALSE))</f>
        <v>0</v>
      </c>
      <c r="O23" s="30">
        <f>IF(O11=0,0,VLOOKUP(O11,FAC_TOTALS_APTA!$A$4:$BQ$126,$L23,FALSE))</f>
        <v>0</v>
      </c>
      <c r="P23" s="30">
        <f>IF(P11=0,0,VLOOKUP(P11,FAC_TOTALS_APTA!$A$4:$BQ$126,$L23,FALSE))</f>
        <v>0</v>
      </c>
      <c r="Q23" s="30">
        <f>IF(Q11=0,0,VLOOKUP(Q11,FAC_TOTALS_APTA!$A$4:$BQ$126,$L23,FALSE))</f>
        <v>0</v>
      </c>
      <c r="R23" s="30">
        <f>IF(R11=0,0,VLOOKUP(R11,FAC_TOTALS_APTA!$A$4:$BQ$126,$L23,FALSE))</f>
        <v>0</v>
      </c>
      <c r="S23" s="30">
        <f>IF(S11=0,0,VLOOKUP(S11,FAC_TOTALS_APTA!$A$4:$BQ$126,$L23,FALSE))</f>
        <v>0</v>
      </c>
      <c r="T23" s="30">
        <f>IF(T11=0,0,VLOOKUP(T11,FAC_TOTALS_APTA!$A$4:$BQ$126,$L23,FALSE))</f>
        <v>0</v>
      </c>
      <c r="U23" s="30">
        <f>IF(U11=0,0,VLOOKUP(U11,FAC_TOTALS_APTA!$A$4:$BQ$126,$L23,FALSE))</f>
        <v>0</v>
      </c>
      <c r="V23" s="30">
        <f>IF(V11=0,0,VLOOKUP(V11,FAC_TOTALS_APTA!$A$4:$BQ$126,$L23,FALSE))</f>
        <v>0</v>
      </c>
      <c r="W23" s="30">
        <f>IF(W11=0,0,VLOOKUP(W11,FAC_TOTALS_APTA!$A$4:$BQ$126,$L23,FALSE))</f>
        <v>0</v>
      </c>
      <c r="X23" s="30">
        <f>IF(X11=0,0,VLOOKUP(X11,FAC_TOTALS_APTA!$A$4:$BQ$126,$L23,FALSE))</f>
        <v>0</v>
      </c>
      <c r="Y23" s="30">
        <f>IF(Y11=0,0,VLOOKUP(Y11,FAC_TOTALS_APTA!$A$4:$BQ$126,$L23,FALSE))</f>
        <v>0</v>
      </c>
      <c r="Z23" s="30">
        <f>IF(Z11=0,0,VLOOKUP(Z11,FAC_TOTALS_APTA!$A$4:$BQ$126,$L23,FALSE))</f>
        <v>0</v>
      </c>
      <c r="AA23" s="30">
        <f>IF(AA11=0,0,VLOOKUP(AA11,FAC_TOTALS_APTA!$A$4:$BQ$126,$L23,FALSE))</f>
        <v>0</v>
      </c>
      <c r="AB23" s="30">
        <f>IF(AB11=0,0,VLOOKUP(AB11,FAC_TOTALS_APTA!$A$4:$BQ$126,$L23,FALSE))</f>
        <v>0</v>
      </c>
      <c r="AC23" s="33">
        <f t="shared" si="4"/>
        <v>0</v>
      </c>
      <c r="AD23" s="34">
        <f>AC23/G33</f>
        <v>0</v>
      </c>
      <c r="AE23" s="8"/>
    </row>
    <row r="24" spans="1:31" s="15" customFormat="1" ht="34" x14ac:dyDescent="0.2">
      <c r="A24" s="8"/>
      <c r="B24" s="13" t="s">
        <v>83</v>
      </c>
      <c r="C24" s="29"/>
      <c r="D24" s="6" t="s">
        <v>95</v>
      </c>
      <c r="E24" s="48">
        <v>-1.1000000000000001E-3</v>
      </c>
      <c r="F24" s="8">
        <f>MATCH($D24,FAC_TOTALS_APTA!$A$2:$BQ$2,)</f>
        <v>22</v>
      </c>
      <c r="G24" s="35">
        <f>VLOOKUP(G11,FAC_TOTALS_APTA!$A$4:$BQ$126,$F24,FALSE)</f>
        <v>0</v>
      </c>
      <c r="H24" s="35">
        <f>VLOOKUP(H11,FAC_TOTALS_APTA!$A$4:$BQ$126,$F24,FALSE)</f>
        <v>0</v>
      </c>
      <c r="I24" s="31" t="str">
        <f t="shared" ref="I24" si="8">IFERROR(H24/G24-1,"-")</f>
        <v>-</v>
      </c>
      <c r="J24" s="32" t="str">
        <f t="shared" ref="J24" si="9">IF(C24="Log","_log","")</f>
        <v/>
      </c>
      <c r="K24" s="32" t="str">
        <f t="shared" ref="K24" si="10">CONCATENATE(D24,J24,"_FAC")</f>
        <v>TNC_TRIPS_PER_CAPITA_CLUSTER_BUS_NEW_YORK_FAC</v>
      </c>
      <c r="L24" s="8">
        <f>MATCH($K24,FAC_TOTALS_APTA!$A$2:$BO$2,)</f>
        <v>40</v>
      </c>
      <c r="M24" s="30">
        <f>IF(M11=0,0,VLOOKUP(M11,FAC_TOTALS_APTA!$A$4:$BQ$126,$L24,FALSE))</f>
        <v>0</v>
      </c>
      <c r="N24" s="30">
        <f>IF(N11=0,0,VLOOKUP(N11,FAC_TOTALS_APTA!$A$4:$BQ$126,$L24,FALSE))</f>
        <v>0</v>
      </c>
      <c r="O24" s="30">
        <f>IF(O11=0,0,VLOOKUP(O11,FAC_TOTALS_APTA!$A$4:$BQ$126,$L24,FALSE))</f>
        <v>0</v>
      </c>
      <c r="P24" s="30">
        <f>IF(P11=0,0,VLOOKUP(P11,FAC_TOTALS_APTA!$A$4:$BQ$126,$L24,FALSE))</f>
        <v>0</v>
      </c>
      <c r="Q24" s="30">
        <f>IF(Q11=0,0,VLOOKUP(Q11,FAC_TOTALS_APTA!$A$4:$BQ$126,$L24,FALSE))</f>
        <v>0</v>
      </c>
      <c r="R24" s="30">
        <f>IF(R11=0,0,VLOOKUP(R11,FAC_TOTALS_APTA!$A$4:$BQ$126,$L24,FALSE))</f>
        <v>0</v>
      </c>
      <c r="S24" s="30">
        <f>IF(S11=0,0,VLOOKUP(S11,FAC_TOTALS_APTA!$A$4:$BQ$126,$L24,FALSE))</f>
        <v>0</v>
      </c>
      <c r="T24" s="30">
        <f>IF(T11=0,0,VLOOKUP(T11,FAC_TOTALS_APTA!$A$4:$BQ$126,$L24,FALSE))</f>
        <v>0</v>
      </c>
      <c r="U24" s="30">
        <f>IF(U11=0,0,VLOOKUP(U11,FAC_TOTALS_APTA!$A$4:$BQ$126,$L24,FALSE))</f>
        <v>0</v>
      </c>
      <c r="V24" s="30">
        <f>IF(V11=0,0,VLOOKUP(V11,FAC_TOTALS_APTA!$A$4:$BQ$126,$L24,FALSE))</f>
        <v>0</v>
      </c>
      <c r="W24" s="30">
        <f>IF(W11=0,0,VLOOKUP(W11,FAC_TOTALS_APTA!$A$4:$BQ$126,$L24,FALSE))</f>
        <v>0</v>
      </c>
      <c r="X24" s="30">
        <f>IF(X11=0,0,VLOOKUP(X11,FAC_TOTALS_APTA!$A$4:$BQ$126,$L24,FALSE))</f>
        <v>0</v>
      </c>
      <c r="Y24" s="30">
        <f>IF(Y11=0,0,VLOOKUP(Y11,FAC_TOTALS_APTA!$A$4:$BQ$126,$L24,FALSE))</f>
        <v>0</v>
      </c>
      <c r="Z24" s="30">
        <f>IF(Z11=0,0,VLOOKUP(Z11,FAC_TOTALS_APTA!$A$4:$BQ$126,$L24,FALSE))</f>
        <v>0</v>
      </c>
      <c r="AA24" s="30">
        <f>IF(AA11=0,0,VLOOKUP(AA11,FAC_TOTALS_APTA!$A$4:$BQ$126,$L24,FALSE))</f>
        <v>0</v>
      </c>
      <c r="AB24" s="30">
        <f>IF(AB11=0,0,VLOOKUP(AB11,FAC_TOTALS_APTA!$A$4:$BQ$126,$L24,FALSE))</f>
        <v>0</v>
      </c>
      <c r="AC24" s="33">
        <f t="shared" si="4"/>
        <v>0</v>
      </c>
      <c r="AD24" s="34">
        <f>AC24/G33</f>
        <v>0</v>
      </c>
      <c r="AE24" s="8"/>
    </row>
    <row r="25" spans="1:31" s="15" customFormat="1" ht="34" x14ac:dyDescent="0.2">
      <c r="A25" s="8"/>
      <c r="B25" s="13" t="s">
        <v>83</v>
      </c>
      <c r="C25" s="29"/>
      <c r="D25" s="6" t="s">
        <v>96</v>
      </c>
      <c r="E25" s="48">
        <v>-1.5E-3</v>
      </c>
      <c r="F25" s="8">
        <f>MATCH($D25,FAC_TOTALS_APTA!$A$2:$BQ$2,)</f>
        <v>23</v>
      </c>
      <c r="G25" s="35">
        <f>VLOOKUP(G11,FAC_TOTALS_APTA!$A$4:$BQ$126,$F25,FALSE)</f>
        <v>0</v>
      </c>
      <c r="H25" s="35">
        <f>VLOOKUP(H11,FAC_TOTALS_APTA!$A$4:$BQ$126,$F25,FALSE)</f>
        <v>0</v>
      </c>
      <c r="I25" s="31" t="str">
        <f t="shared" si="1"/>
        <v>-</v>
      </c>
      <c r="J25" s="32" t="str">
        <f t="shared" si="2"/>
        <v/>
      </c>
      <c r="K25" s="32" t="str">
        <f t="shared" si="3"/>
        <v>TNC_TRIPS_PER_CAPITA_CLUSTER_RAIL_HI_OPEX_FAC</v>
      </c>
      <c r="L25" s="8">
        <f>MATCH($K25,FAC_TOTALS_APTA!$A$2:$BO$2,)</f>
        <v>41</v>
      </c>
      <c r="M25" s="30">
        <f>IF(M11=0,0,VLOOKUP(M11,FAC_TOTALS_APTA!$A$4:$BQ$126,$L25,FALSE))</f>
        <v>0</v>
      </c>
      <c r="N25" s="30">
        <f>IF(N11=0,0,VLOOKUP(N11,FAC_TOTALS_APTA!$A$4:$BQ$126,$L25,FALSE))</f>
        <v>0</v>
      </c>
      <c r="O25" s="30">
        <f>IF(O11=0,0,VLOOKUP(O11,FAC_TOTALS_APTA!$A$4:$BQ$126,$L25,FALSE))</f>
        <v>0</v>
      </c>
      <c r="P25" s="30">
        <f>IF(P11=0,0,VLOOKUP(P11,FAC_TOTALS_APTA!$A$4:$BQ$126,$L25,FALSE))</f>
        <v>0</v>
      </c>
      <c r="Q25" s="30">
        <f>IF(Q11=0,0,VLOOKUP(Q11,FAC_TOTALS_APTA!$A$4:$BQ$126,$L25,FALSE))</f>
        <v>0</v>
      </c>
      <c r="R25" s="30">
        <f>IF(R11=0,0,VLOOKUP(R11,FAC_TOTALS_APTA!$A$4:$BQ$126,$L25,FALSE))</f>
        <v>0</v>
      </c>
      <c r="S25" s="30">
        <f>IF(S11=0,0,VLOOKUP(S11,FAC_TOTALS_APTA!$A$4:$BQ$126,$L25,FALSE))</f>
        <v>0</v>
      </c>
      <c r="T25" s="30">
        <f>IF(T11=0,0,VLOOKUP(T11,FAC_TOTALS_APTA!$A$4:$BQ$126,$L25,FALSE))</f>
        <v>0</v>
      </c>
      <c r="U25" s="30">
        <f>IF(U11=0,0,VLOOKUP(U11,FAC_TOTALS_APTA!$A$4:$BQ$126,$L25,FALSE))</f>
        <v>0</v>
      </c>
      <c r="V25" s="30">
        <f>IF(V11=0,0,VLOOKUP(V11,FAC_TOTALS_APTA!$A$4:$BQ$126,$L25,FALSE))</f>
        <v>0</v>
      </c>
      <c r="W25" s="30">
        <f>IF(W11=0,0,VLOOKUP(W11,FAC_TOTALS_APTA!$A$4:$BQ$126,$L25,FALSE))</f>
        <v>0</v>
      </c>
      <c r="X25" s="30">
        <f>IF(X11=0,0,VLOOKUP(X11,FAC_TOTALS_APTA!$A$4:$BQ$126,$L25,FALSE))</f>
        <v>0</v>
      </c>
      <c r="Y25" s="30">
        <f>IF(Y11=0,0,VLOOKUP(Y11,FAC_TOTALS_APTA!$A$4:$BQ$126,$L25,FALSE))</f>
        <v>0</v>
      </c>
      <c r="Z25" s="30">
        <f>IF(Z11=0,0,VLOOKUP(Z11,FAC_TOTALS_APTA!$A$4:$BQ$126,$L25,FALSE))</f>
        <v>0</v>
      </c>
      <c r="AA25" s="30">
        <f>IF(AA11=0,0,VLOOKUP(AA11,FAC_TOTALS_APTA!$A$4:$BQ$126,$L25,FALSE))</f>
        <v>0</v>
      </c>
      <c r="AB25" s="30">
        <f>IF(AB11=0,0,VLOOKUP(AB11,FAC_TOTALS_APTA!$A$4:$BQ$126,$L25,FALSE))</f>
        <v>0</v>
      </c>
      <c r="AC25" s="33">
        <f t="shared" si="4"/>
        <v>0</v>
      </c>
      <c r="AD25" s="34">
        <f>AC25/G33</f>
        <v>0</v>
      </c>
      <c r="AE25" s="8"/>
    </row>
    <row r="26" spans="1:31" s="15" customFormat="1" ht="34" x14ac:dyDescent="0.2">
      <c r="A26" s="8"/>
      <c r="B26" s="13" t="s">
        <v>83</v>
      </c>
      <c r="C26" s="29"/>
      <c r="D26" s="6" t="s">
        <v>97</v>
      </c>
      <c r="E26" s="48">
        <v>-2.81E-2</v>
      </c>
      <c r="F26" s="8">
        <f>MATCH($D26,FAC_TOTALS_APTA!$A$2:$BQ$2,)</f>
        <v>24</v>
      </c>
      <c r="G26" s="35">
        <f>VLOOKUP(G11,FAC_TOTALS_APTA!$A$4:$BQ$126,$F26,FALSE)</f>
        <v>0</v>
      </c>
      <c r="H26" s="35">
        <f>VLOOKUP(H11,FAC_TOTALS_APTA!$A$4:$BQ$126,$F26,FALSE)</f>
        <v>0</v>
      </c>
      <c r="I26" s="31" t="str">
        <f t="shared" ref="I26" si="11">IFERROR(H26/G26-1,"-")</f>
        <v>-</v>
      </c>
      <c r="J26" s="32" t="str">
        <f t="shared" ref="J26" si="12">IF(C26="Log","_log","")</f>
        <v/>
      </c>
      <c r="K26" s="32" t="str">
        <f t="shared" ref="K26" si="13">CONCATENATE(D26,J26,"_FAC")</f>
        <v>TNC_TRIPS_PER_CAPITA_CLUSTER_RAIL_MID_OPEX_FAC</v>
      </c>
      <c r="L26" s="8">
        <f>MATCH($K26,FAC_TOTALS_APTA!$A$2:$BO$2,)</f>
        <v>42</v>
      </c>
      <c r="M26" s="30">
        <f>IF(M11=0,0,VLOOKUP(M11,FAC_TOTALS_APTA!$A$4:$BQ$126,$L26,FALSE))</f>
        <v>0</v>
      </c>
      <c r="N26" s="30">
        <f>IF(N11=0,0,VLOOKUP(N11,FAC_TOTALS_APTA!$A$4:$BQ$126,$L26,FALSE))</f>
        <v>0</v>
      </c>
      <c r="O26" s="30">
        <f>IF(O11=0,0,VLOOKUP(O11,FAC_TOTALS_APTA!$A$4:$BQ$126,$L26,FALSE))</f>
        <v>0</v>
      </c>
      <c r="P26" s="30">
        <f>IF(P11=0,0,VLOOKUP(P11,FAC_TOTALS_APTA!$A$4:$BQ$126,$L26,FALSE))</f>
        <v>0</v>
      </c>
      <c r="Q26" s="30">
        <f>IF(Q11=0,0,VLOOKUP(Q11,FAC_TOTALS_APTA!$A$4:$BQ$126,$L26,FALSE))</f>
        <v>0</v>
      </c>
      <c r="R26" s="30">
        <f>IF(R11=0,0,VLOOKUP(R11,FAC_TOTALS_APTA!$A$4:$BQ$126,$L26,FALSE))</f>
        <v>0</v>
      </c>
      <c r="S26" s="30">
        <f>IF(S11=0,0,VLOOKUP(S11,FAC_TOTALS_APTA!$A$4:$BQ$126,$L26,FALSE))</f>
        <v>0</v>
      </c>
      <c r="T26" s="30">
        <f>IF(T11=0,0,VLOOKUP(T11,FAC_TOTALS_APTA!$A$4:$BQ$126,$L26,FALSE))</f>
        <v>0</v>
      </c>
      <c r="U26" s="30">
        <f>IF(U11=0,0,VLOOKUP(U11,FAC_TOTALS_APTA!$A$4:$BQ$126,$L26,FALSE))</f>
        <v>0</v>
      </c>
      <c r="V26" s="30">
        <f>IF(V11=0,0,VLOOKUP(V11,FAC_TOTALS_APTA!$A$4:$BQ$126,$L26,FALSE))</f>
        <v>0</v>
      </c>
      <c r="W26" s="30">
        <f>IF(W11=0,0,VLOOKUP(W11,FAC_TOTALS_APTA!$A$4:$BQ$126,$L26,FALSE))</f>
        <v>0</v>
      </c>
      <c r="X26" s="30">
        <f>IF(X11=0,0,VLOOKUP(X11,FAC_TOTALS_APTA!$A$4:$BQ$126,$L26,FALSE))</f>
        <v>0</v>
      </c>
      <c r="Y26" s="30">
        <f>IF(Y11=0,0,VLOOKUP(Y11,FAC_TOTALS_APTA!$A$4:$BQ$126,$L26,FALSE))</f>
        <v>0</v>
      </c>
      <c r="Z26" s="30">
        <f>IF(Z11=0,0,VLOOKUP(Z11,FAC_TOTALS_APTA!$A$4:$BQ$126,$L26,FALSE))</f>
        <v>0</v>
      </c>
      <c r="AA26" s="30">
        <f>IF(AA11=0,0,VLOOKUP(AA11,FAC_TOTALS_APTA!$A$4:$BQ$126,$L26,FALSE))</f>
        <v>0</v>
      </c>
      <c r="AB26" s="30">
        <f>IF(AB11=0,0,VLOOKUP(AB11,FAC_TOTALS_APTA!$A$4:$BQ$126,$L26,FALSE))</f>
        <v>0</v>
      </c>
      <c r="AC26" s="33">
        <f t="shared" si="4"/>
        <v>0</v>
      </c>
      <c r="AD26" s="34">
        <f>AC26/G33</f>
        <v>0</v>
      </c>
      <c r="AE26" s="8"/>
    </row>
    <row r="27" spans="1:31" s="15" customFormat="1" ht="34" x14ac:dyDescent="0.2">
      <c r="A27" s="8"/>
      <c r="B27" s="13" t="s">
        <v>83</v>
      </c>
      <c r="C27" s="29"/>
      <c r="D27" s="6" t="s">
        <v>98</v>
      </c>
      <c r="E27" s="48">
        <v>8.2000000000000007E-3</v>
      </c>
      <c r="F27" s="8">
        <f>MATCH($D27,FAC_TOTALS_APTA!$A$2:$BQ$2,)</f>
        <v>25</v>
      </c>
      <c r="G27" s="35">
        <f>VLOOKUP(G11,FAC_TOTALS_APTA!$A$4:$BQ$126,$F27,FALSE)</f>
        <v>0</v>
      </c>
      <c r="H27" s="35">
        <f>VLOOKUP(H11,FAC_TOTALS_APTA!$A$4:$BQ$126,$F27,FALSE)</f>
        <v>0</v>
      </c>
      <c r="I27" s="31" t="str">
        <f t="shared" ref="I27" si="14">IFERROR(H27/G27-1,"-")</f>
        <v>-</v>
      </c>
      <c r="J27" s="32" t="str">
        <f t="shared" ref="J27" si="15">IF(C27="Log","_log","")</f>
        <v/>
      </c>
      <c r="K27" s="32" t="str">
        <f t="shared" ref="K27" si="16">CONCATENATE(D27,J27,"_FAC")</f>
        <v>TNC_TRIPS_PER_CAPITA_CLUSTER_RAIL_NEW_YORK_FAC</v>
      </c>
      <c r="L27" s="8">
        <f>MATCH($K27,FAC_TOTALS_APTA!$A$2:$BO$2,)</f>
        <v>43</v>
      </c>
      <c r="M27" s="30">
        <f>IF(M11=0,0,VLOOKUP(M11,FAC_TOTALS_APTA!$A$4:$BQ$126,$L27,FALSE))</f>
        <v>0</v>
      </c>
      <c r="N27" s="30">
        <f>IF(N11=0,0,VLOOKUP(N11,FAC_TOTALS_APTA!$A$4:$BQ$126,$L27,FALSE))</f>
        <v>0</v>
      </c>
      <c r="O27" s="30">
        <f>IF(O11=0,0,VLOOKUP(O11,FAC_TOTALS_APTA!$A$4:$BQ$126,$L27,FALSE))</f>
        <v>0</v>
      </c>
      <c r="P27" s="30">
        <f>IF(P11=0,0,VLOOKUP(P11,FAC_TOTALS_APTA!$A$4:$BQ$126,$L27,FALSE))</f>
        <v>0</v>
      </c>
      <c r="Q27" s="30">
        <f>IF(Q11=0,0,VLOOKUP(Q11,FAC_TOTALS_APTA!$A$4:$BQ$126,$L27,FALSE))</f>
        <v>0</v>
      </c>
      <c r="R27" s="30">
        <f>IF(R11=0,0,VLOOKUP(R11,FAC_TOTALS_APTA!$A$4:$BQ$126,$L27,FALSE))</f>
        <v>0</v>
      </c>
      <c r="S27" s="30">
        <f>IF(S11=0,0,VLOOKUP(S11,FAC_TOTALS_APTA!$A$4:$BQ$126,$L27,FALSE))</f>
        <v>0</v>
      </c>
      <c r="T27" s="30">
        <f>IF(T11=0,0,VLOOKUP(T11,FAC_TOTALS_APTA!$A$4:$BQ$126,$L27,FALSE))</f>
        <v>0</v>
      </c>
      <c r="U27" s="30">
        <f>IF(U11=0,0,VLOOKUP(U11,FAC_TOTALS_APTA!$A$4:$BQ$126,$L27,FALSE))</f>
        <v>0</v>
      </c>
      <c r="V27" s="30">
        <f>IF(V11=0,0,VLOOKUP(V11,FAC_TOTALS_APTA!$A$4:$BQ$126,$L27,FALSE))</f>
        <v>0</v>
      </c>
      <c r="W27" s="30">
        <f>IF(W11=0,0,VLOOKUP(W11,FAC_TOTALS_APTA!$A$4:$BQ$126,$L27,FALSE))</f>
        <v>0</v>
      </c>
      <c r="X27" s="30">
        <f>IF(X11=0,0,VLOOKUP(X11,FAC_TOTALS_APTA!$A$4:$BQ$126,$L27,FALSE))</f>
        <v>0</v>
      </c>
      <c r="Y27" s="30">
        <f>IF(Y11=0,0,VLOOKUP(Y11,FAC_TOTALS_APTA!$A$4:$BQ$126,$L27,FALSE))</f>
        <v>0</v>
      </c>
      <c r="Z27" s="30">
        <f>IF(Z11=0,0,VLOOKUP(Z11,FAC_TOTALS_APTA!$A$4:$BQ$126,$L27,FALSE))</f>
        <v>0</v>
      </c>
      <c r="AA27" s="30">
        <f>IF(AA11=0,0,VLOOKUP(AA11,FAC_TOTALS_APTA!$A$4:$BQ$126,$L27,FALSE))</f>
        <v>0</v>
      </c>
      <c r="AB27" s="30">
        <f>IF(AB11=0,0,VLOOKUP(AB11,FAC_TOTALS_APTA!$A$4:$BQ$126,$L27,FALSE))</f>
        <v>0</v>
      </c>
      <c r="AC27" s="33">
        <f t="shared" si="4"/>
        <v>0</v>
      </c>
      <c r="AD27" s="34">
        <f>AC27/G33</f>
        <v>0</v>
      </c>
      <c r="AE27" s="8"/>
    </row>
    <row r="28" spans="1:31" s="15" customFormat="1" ht="15" x14ac:dyDescent="0.2">
      <c r="A28" s="8"/>
      <c r="B28" s="27" t="s">
        <v>73</v>
      </c>
      <c r="C28" s="29"/>
      <c r="D28" s="8" t="s">
        <v>49</v>
      </c>
      <c r="E28" s="48">
        <v>-1.2999999999999999E-3</v>
      </c>
      <c r="F28" s="8">
        <f>MATCH($D28,FAC_TOTALS_APTA!$A$2:$BQ$2,)</f>
        <v>26</v>
      </c>
      <c r="G28" s="35">
        <f>VLOOKUP(G11,FAC_TOTALS_APTA!$A$4:$BQ$126,$F28,FALSE)</f>
        <v>0</v>
      </c>
      <c r="H28" s="35">
        <f>VLOOKUP(H11,FAC_TOTALS_APTA!$A$4:$BQ$126,$F28,FALSE)</f>
        <v>1</v>
      </c>
      <c r="I28" s="31" t="str">
        <f t="shared" si="1"/>
        <v>-</v>
      </c>
      <c r="J28" s="32" t="str">
        <f t="shared" si="2"/>
        <v/>
      </c>
      <c r="K28" s="32" t="str">
        <f t="shared" si="3"/>
        <v>BIKE_SHARE_FAC</v>
      </c>
      <c r="L28" s="8">
        <f>MATCH($K28,FAC_TOTALS_APTA!$A$2:$BO$2,)</f>
        <v>44</v>
      </c>
      <c r="M28" s="30">
        <f>IF(M11=0,0,VLOOKUP(M11,FAC_TOTALS_APTA!$A$4:$BQ$126,$L28,FALSE))</f>
        <v>0</v>
      </c>
      <c r="N28" s="30">
        <f>IF(N11=0,0,VLOOKUP(N11,FAC_TOTALS_APTA!$A$4:$BQ$126,$L28,FALSE))</f>
        <v>0</v>
      </c>
      <c r="O28" s="30">
        <f>IF(O11=0,0,VLOOKUP(O11,FAC_TOTALS_APTA!$A$4:$BQ$126,$L28,FALSE))</f>
        <v>0</v>
      </c>
      <c r="P28" s="30">
        <f>IF(P11=0,0,VLOOKUP(P11,FAC_TOTALS_APTA!$A$4:$BQ$126,$L28,FALSE))</f>
        <v>0</v>
      </c>
      <c r="Q28" s="30">
        <f>IF(Q11=0,0,VLOOKUP(Q11,FAC_TOTALS_APTA!$A$4:$BQ$126,$L28,FALSE))</f>
        <v>0</v>
      </c>
      <c r="R28" s="30">
        <f>IF(R11=0,0,VLOOKUP(R11,FAC_TOTALS_APTA!$A$4:$BQ$126,$L28,FALSE))</f>
        <v>-231716.145876478</v>
      </c>
      <c r="S28" s="30">
        <f>IF(S11=0,0,VLOOKUP(S11,FAC_TOTALS_APTA!$A$4:$BQ$126,$L28,FALSE))</f>
        <v>0</v>
      </c>
      <c r="T28" s="30">
        <f>IF(T11=0,0,VLOOKUP(T11,FAC_TOTALS_APTA!$A$4:$BQ$126,$L28,FALSE))</f>
        <v>-197597.19349872001</v>
      </c>
      <c r="U28" s="30">
        <f>IF(U11=0,0,VLOOKUP(U11,FAC_TOTALS_APTA!$A$4:$BQ$126,$L28,FALSE))</f>
        <v>-136808.76719474501</v>
      </c>
      <c r="V28" s="30">
        <f>IF(V11=0,0,VLOOKUP(V11,FAC_TOTALS_APTA!$A$4:$BQ$126,$L28,FALSE))</f>
        <v>-85573.184395222503</v>
      </c>
      <c r="W28" s="30">
        <f>IF(W11=0,0,VLOOKUP(W11,FAC_TOTALS_APTA!$A$4:$BQ$126,$L28,FALSE))</f>
        <v>0</v>
      </c>
      <c r="X28" s="30">
        <f>IF(X11=0,0,VLOOKUP(X11,FAC_TOTALS_APTA!$A$4:$BQ$126,$L28,FALSE))</f>
        <v>-925125.07828197395</v>
      </c>
      <c r="Y28" s="30">
        <f>IF(Y11=0,0,VLOOKUP(Y11,FAC_TOTALS_APTA!$A$4:$BQ$126,$L28,FALSE))</f>
        <v>-791281.21448231803</v>
      </c>
      <c r="Z28" s="30">
        <f>IF(Z11=0,0,VLOOKUP(Z11,FAC_TOTALS_APTA!$A$4:$BQ$126,$L28,FALSE))</f>
        <v>-767595.93405978195</v>
      </c>
      <c r="AA28" s="30">
        <f>IF(AA11=0,0,VLOOKUP(AA11,FAC_TOTALS_APTA!$A$4:$BQ$126,$L28,FALSE))</f>
        <v>0</v>
      </c>
      <c r="AB28" s="30">
        <f>IF(AB11=0,0,VLOOKUP(AB11,FAC_TOTALS_APTA!$A$4:$BQ$126,$L28,FALSE))</f>
        <v>-36880.259663780802</v>
      </c>
      <c r="AC28" s="33">
        <f t="shared" si="4"/>
        <v>-3172577.7774530202</v>
      </c>
      <c r="AD28" s="34">
        <f>AC28/G33</f>
        <v>-1.5343491598299804E-3</v>
      </c>
      <c r="AE28" s="8"/>
    </row>
    <row r="29" spans="1:31" s="15" customFormat="1" ht="15" x14ac:dyDescent="0.2">
      <c r="A29" s="8"/>
      <c r="B29" s="27" t="s">
        <v>74</v>
      </c>
      <c r="C29" s="29"/>
      <c r="D29" s="8" t="s">
        <v>99</v>
      </c>
      <c r="E29" s="48">
        <v>-5.5500000000000001E-2</v>
      </c>
      <c r="F29" s="8">
        <f>MATCH($D29,FAC_TOTALS_APTA!$A$2:$BQ$2,)</f>
        <v>27</v>
      </c>
      <c r="G29" s="35">
        <f>VLOOKUP(G11,FAC_TOTALS_APTA!$A$4:$BQ$126,$F29,FALSE)</f>
        <v>0</v>
      </c>
      <c r="H29" s="35">
        <f>VLOOKUP(H11,FAC_TOTALS_APTA!$A$4:$BQ$126,$F29,FALSE)</f>
        <v>0.506464830269583</v>
      </c>
      <c r="I29" s="31" t="str">
        <f t="shared" si="1"/>
        <v>-</v>
      </c>
      <c r="J29" s="32" t="str">
        <f t="shared" si="2"/>
        <v/>
      </c>
      <c r="K29" s="32" t="str">
        <f t="shared" si="3"/>
        <v>scooter_flag_BUS_FAC</v>
      </c>
      <c r="L29" s="8">
        <f>MATCH($K29,FAC_TOTALS_APTA!$A$2:$BO$2,)</f>
        <v>45</v>
      </c>
      <c r="M29" s="30">
        <f>IF(M11=0,0,VLOOKUP(M11,FAC_TOTALS_APTA!$A$4:$BQ$126,$L29,FALSE))</f>
        <v>0</v>
      </c>
      <c r="N29" s="30">
        <f>IF(N11=0,0,VLOOKUP(N11,FAC_TOTALS_APTA!$A$4:$BQ$126,$L29,FALSE))</f>
        <v>0</v>
      </c>
      <c r="O29" s="30">
        <f>IF(O11=0,0,VLOOKUP(O11,FAC_TOTALS_APTA!$A$4:$BQ$126,$L29,FALSE))</f>
        <v>0</v>
      </c>
      <c r="P29" s="30">
        <f>IF(P11=0,0,VLOOKUP(P11,FAC_TOTALS_APTA!$A$4:$BQ$126,$L29,FALSE))</f>
        <v>0</v>
      </c>
      <c r="Q29" s="30">
        <f>IF(Q11=0,0,VLOOKUP(Q11,FAC_TOTALS_APTA!$A$4:$BQ$126,$L29,FALSE))</f>
        <v>0</v>
      </c>
      <c r="R29" s="30">
        <f>IF(R11=0,0,VLOOKUP(R11,FAC_TOTALS_APTA!$A$4:$BQ$126,$L29,FALSE))</f>
        <v>0</v>
      </c>
      <c r="S29" s="30">
        <f>IF(S11=0,0,VLOOKUP(S11,FAC_TOTALS_APTA!$A$4:$BQ$126,$L29,FALSE))</f>
        <v>0</v>
      </c>
      <c r="T29" s="30">
        <f>IF(T11=0,0,VLOOKUP(T11,FAC_TOTALS_APTA!$A$4:$BQ$126,$L29,FALSE))</f>
        <v>0</v>
      </c>
      <c r="U29" s="30">
        <f>IF(U11=0,0,VLOOKUP(U11,FAC_TOTALS_APTA!$A$4:$BQ$126,$L29,FALSE))</f>
        <v>0</v>
      </c>
      <c r="V29" s="30">
        <f>IF(V11=0,0,VLOOKUP(V11,FAC_TOTALS_APTA!$A$4:$BQ$126,$L29,FALSE))</f>
        <v>0</v>
      </c>
      <c r="W29" s="30">
        <f>IF(W11=0,0,VLOOKUP(W11,FAC_TOTALS_APTA!$A$4:$BQ$126,$L29,FALSE))</f>
        <v>0</v>
      </c>
      <c r="X29" s="30">
        <f>IF(X11=0,0,VLOOKUP(X11,FAC_TOTALS_APTA!$A$4:$BQ$126,$L29,FALSE))</f>
        <v>0</v>
      </c>
      <c r="Y29" s="30">
        <f>IF(Y11=0,0,VLOOKUP(Y11,FAC_TOTALS_APTA!$A$4:$BQ$126,$L29,FALSE))</f>
        <v>0</v>
      </c>
      <c r="Z29" s="30">
        <f>IF(Z11=0,0,VLOOKUP(Z11,FAC_TOTALS_APTA!$A$4:$BQ$126,$L29,FALSE))</f>
        <v>0</v>
      </c>
      <c r="AA29" s="30">
        <f>IF(AA11=0,0,VLOOKUP(AA11,FAC_TOTALS_APTA!$A$4:$BQ$126,$L29,FALSE))</f>
        <v>0</v>
      </c>
      <c r="AB29" s="30">
        <f>IF(AB11=0,0,VLOOKUP(AB11,FAC_TOTALS_APTA!$A$4:$BQ$126,$L29,FALSE))</f>
        <v>-68392128.417231902</v>
      </c>
      <c r="AC29" s="33">
        <f t="shared" si="4"/>
        <v>-68392128.417231902</v>
      </c>
      <c r="AD29" s="34">
        <f>AC29/G33</f>
        <v>-3.307638524159643E-2</v>
      </c>
      <c r="AE29" s="8"/>
    </row>
    <row r="30" spans="1:31" s="8" customFormat="1" ht="15" x14ac:dyDescent="0.2">
      <c r="B30" s="10" t="s">
        <v>74</v>
      </c>
      <c r="C30" s="28"/>
      <c r="D30" s="9" t="s">
        <v>100</v>
      </c>
      <c r="E30" s="49">
        <v>5.1999999999999998E-3</v>
      </c>
      <c r="F30" s="9">
        <f>MATCH($D30,FAC_TOTALS_APTA!$A$2:$BQ$2,)</f>
        <v>28</v>
      </c>
      <c r="G30" s="37">
        <f>VLOOKUP(G11,FAC_TOTALS_APTA!$A$4:$BQ$126,$F30,FALSE)</f>
        <v>0</v>
      </c>
      <c r="H30" s="37">
        <f>VLOOKUP(H11,FAC_TOTALS_APTA!$A$4:$BQ$126,$F30,FALSE)</f>
        <v>0</v>
      </c>
      <c r="I30" s="38" t="str">
        <f t="shared" ref="I30" si="17">IFERROR(H30/G30-1,"-")</f>
        <v>-</v>
      </c>
      <c r="J30" s="39" t="str">
        <f t="shared" ref="J30" si="18">IF(C30="Log","_log","")</f>
        <v/>
      </c>
      <c r="K30" s="39" t="str">
        <f t="shared" ref="K30" si="19">CONCATENATE(D30,J30,"_FAC")</f>
        <v>scooter_flag_RAIL_FAC</v>
      </c>
      <c r="L30" s="9">
        <f>MATCH($K30,FAC_TOTALS_APTA!$A$2:$BO$2,)</f>
        <v>46</v>
      </c>
      <c r="M30" s="40">
        <f>IF(M11=0,0,VLOOKUP(M11,FAC_TOTALS_APTA!$A$4:$BQ$126,$L30,FALSE))</f>
        <v>0</v>
      </c>
      <c r="N30" s="40">
        <f>IF(N11=0,0,VLOOKUP(N11,FAC_TOTALS_APTA!$A$4:$BQ$126,$L30,FALSE))</f>
        <v>0</v>
      </c>
      <c r="O30" s="40">
        <f>IF(O11=0,0,VLOOKUP(O11,FAC_TOTALS_APTA!$A$4:$BQ$126,$L30,FALSE))</f>
        <v>0</v>
      </c>
      <c r="P30" s="40">
        <f>IF(P11=0,0,VLOOKUP(P11,FAC_TOTALS_APTA!$A$4:$BQ$126,$L30,FALSE))</f>
        <v>0</v>
      </c>
      <c r="Q30" s="40">
        <f>IF(Q11=0,0,VLOOKUP(Q11,FAC_TOTALS_APTA!$A$4:$BQ$126,$L30,FALSE))</f>
        <v>0</v>
      </c>
      <c r="R30" s="40">
        <f>IF(R11=0,0,VLOOKUP(R11,FAC_TOTALS_APTA!$A$4:$BQ$126,$L30,FALSE))</f>
        <v>0</v>
      </c>
      <c r="S30" s="40">
        <f>IF(S11=0,0,VLOOKUP(S11,FAC_TOTALS_APTA!$A$4:$BQ$126,$L30,FALSE))</f>
        <v>0</v>
      </c>
      <c r="T30" s="40">
        <f>IF(T11=0,0,VLOOKUP(T11,FAC_TOTALS_APTA!$A$4:$BQ$126,$L30,FALSE))</f>
        <v>0</v>
      </c>
      <c r="U30" s="40">
        <f>IF(U11=0,0,VLOOKUP(U11,FAC_TOTALS_APTA!$A$4:$BQ$126,$L30,FALSE))</f>
        <v>0</v>
      </c>
      <c r="V30" s="40">
        <f>IF(V11=0,0,VLOOKUP(V11,FAC_TOTALS_APTA!$A$4:$BQ$126,$L30,FALSE))</f>
        <v>0</v>
      </c>
      <c r="W30" s="40">
        <f>IF(W11=0,0,VLOOKUP(W11,FAC_TOTALS_APTA!$A$4:$BQ$126,$L30,FALSE))</f>
        <v>0</v>
      </c>
      <c r="X30" s="40">
        <f>IF(X11=0,0,VLOOKUP(X11,FAC_TOTALS_APTA!$A$4:$BQ$126,$L30,FALSE))</f>
        <v>0</v>
      </c>
      <c r="Y30" s="40">
        <f>IF(Y11=0,0,VLOOKUP(Y11,FAC_TOTALS_APTA!$A$4:$BQ$126,$L30,FALSE))</f>
        <v>0</v>
      </c>
      <c r="Z30" s="40">
        <f>IF(Z11=0,0,VLOOKUP(Z11,FAC_TOTALS_APTA!$A$4:$BQ$126,$L30,FALSE))</f>
        <v>0</v>
      </c>
      <c r="AA30" s="40">
        <f>IF(AA11=0,0,VLOOKUP(AA11,FAC_TOTALS_APTA!$A$4:$BQ$126,$L30,FALSE))</f>
        <v>0</v>
      </c>
      <c r="AB30" s="40">
        <f>IF(AB11=0,0,VLOOKUP(AB11,FAC_TOTALS_APTA!$A$4:$BQ$126,$L30,FALSE))</f>
        <v>0</v>
      </c>
      <c r="AC30" s="41">
        <f t="shared" ref="AC30" si="20">SUM(M30:AB30)</f>
        <v>0</v>
      </c>
      <c r="AD30" s="42">
        <f>AC30/G33</f>
        <v>0</v>
      </c>
    </row>
    <row r="31" spans="1:31" s="15" customFormat="1" ht="15" x14ac:dyDescent="0.2">
      <c r="A31" s="8"/>
      <c r="B31" s="10" t="s">
        <v>61</v>
      </c>
      <c r="C31" s="28"/>
      <c r="D31" s="10" t="s">
        <v>53</v>
      </c>
      <c r="E31" s="75"/>
      <c r="F31" s="9"/>
      <c r="G31" s="40"/>
      <c r="H31" s="40"/>
      <c r="I31" s="38"/>
      <c r="J31" s="39"/>
      <c r="K31" s="39" t="str">
        <f t="shared" si="3"/>
        <v>New_Reporter_FAC</v>
      </c>
      <c r="L31" s="9">
        <f>MATCH($K31,FAC_TOTALS_APTA!$A$2:$BO$2,)</f>
        <v>50</v>
      </c>
      <c r="M31" s="40">
        <f>IF(M11=0,0,VLOOKUP(M11,FAC_TOTALS_APTA!$A$4:$BQ$126,$L31,FALSE))</f>
        <v>0</v>
      </c>
      <c r="N31" s="40">
        <f>IF(N11=0,0,VLOOKUP(N11,FAC_TOTALS_APTA!$A$4:$BQ$126,$L31,FALSE))</f>
        <v>179225222.799999</v>
      </c>
      <c r="O31" s="40">
        <f>IF(O11=0,0,VLOOKUP(O11,FAC_TOTALS_APTA!$A$4:$BQ$126,$L31,FALSE))</f>
        <v>125667083.39999899</v>
      </c>
      <c r="P31" s="40">
        <f>IF(P11=0,0,VLOOKUP(P11,FAC_TOTALS_APTA!$A$4:$BQ$126,$L31,FALSE))</f>
        <v>0</v>
      </c>
      <c r="Q31" s="40">
        <f>IF(Q11=0,0,VLOOKUP(Q11,FAC_TOTALS_APTA!$A$4:$BQ$126,$L31,FALSE))</f>
        <v>0</v>
      </c>
      <c r="R31" s="40">
        <f>IF(R11=0,0,VLOOKUP(R11,FAC_TOTALS_APTA!$A$4:$BQ$126,$L31,FALSE))</f>
        <v>0</v>
      </c>
      <c r="S31" s="40">
        <f>IF(S11=0,0,VLOOKUP(S11,FAC_TOTALS_APTA!$A$4:$BQ$126,$L31,FALSE))</f>
        <v>0</v>
      </c>
      <c r="T31" s="40">
        <f>IF(T11=0,0,VLOOKUP(T11,FAC_TOTALS_APTA!$A$4:$BQ$126,$L31,FALSE))</f>
        <v>0</v>
      </c>
      <c r="U31" s="40">
        <f>IF(U11=0,0,VLOOKUP(U11,FAC_TOTALS_APTA!$A$4:$BQ$126,$L31,FALSE))</f>
        <v>0</v>
      </c>
      <c r="V31" s="40">
        <f>IF(V11=0,0,VLOOKUP(V11,FAC_TOTALS_APTA!$A$4:$BQ$126,$L31,FALSE))</f>
        <v>0</v>
      </c>
      <c r="W31" s="40">
        <f>IF(W11=0,0,VLOOKUP(W11,FAC_TOTALS_APTA!$A$4:$BQ$126,$L31,FALSE))</f>
        <v>0</v>
      </c>
      <c r="X31" s="40">
        <f>IF(X11=0,0,VLOOKUP(X11,FAC_TOTALS_APTA!$A$4:$BQ$126,$L31,FALSE))</f>
        <v>0</v>
      </c>
      <c r="Y31" s="40">
        <f>IF(Y11=0,0,VLOOKUP(Y11,FAC_TOTALS_APTA!$A$4:$BQ$126,$L31,FALSE))</f>
        <v>0</v>
      </c>
      <c r="Z31" s="40">
        <f>IF(Z11=0,0,VLOOKUP(Z11,FAC_TOTALS_APTA!$A$4:$BQ$126,$L31,FALSE))</f>
        <v>0</v>
      </c>
      <c r="AA31" s="40">
        <f>IF(AA11=0,0,VLOOKUP(AA11,FAC_TOTALS_APTA!$A$4:$BQ$126,$L31,FALSE))</f>
        <v>0</v>
      </c>
      <c r="AB31" s="40">
        <f>IF(AB11=0,0,VLOOKUP(AB11,FAC_TOTALS_APTA!$A$4:$BQ$126,$L31,FALSE))</f>
        <v>0</v>
      </c>
      <c r="AC31" s="41">
        <f>SUM(M31:AB31)</f>
        <v>304892306.19999802</v>
      </c>
      <c r="AD31" s="42">
        <f>AC31/G33</f>
        <v>0.14745462102812684</v>
      </c>
      <c r="AE31" s="8"/>
    </row>
    <row r="32" spans="1:31" s="65" customFormat="1" ht="15" x14ac:dyDescent="0.2">
      <c r="A32" s="64"/>
      <c r="B32" s="27" t="s">
        <v>75</v>
      </c>
      <c r="C32" s="29"/>
      <c r="D32" s="8" t="s">
        <v>6</v>
      </c>
      <c r="E32" s="48"/>
      <c r="F32" s="8">
        <f>MATCH($D32,FAC_TOTALS_APTA!$A$2:$BO$2,)</f>
        <v>9</v>
      </c>
      <c r="G32" s="66">
        <f>VLOOKUP(G11,FAC_TOTALS_APTA!$A$4:$BQ$126,$F32,FALSE)</f>
        <v>1864005937.8908601</v>
      </c>
      <c r="H32" s="66">
        <f>VLOOKUP(H11,FAC_TOTALS_APTA!$A$4:$BO$126,$F32,FALSE)</f>
        <v>2219328259.2987599</v>
      </c>
      <c r="I32" s="68">
        <f t="shared" ref="I32:I33" si="21">H32/G32-1</f>
        <v>0.19062295574548993</v>
      </c>
      <c r="J32" s="32"/>
      <c r="K32" s="32"/>
      <c r="L32" s="8"/>
      <c r="M32" s="30">
        <f>SUM(M13:M30)</f>
        <v>60143612.250666142</v>
      </c>
      <c r="N32" s="30">
        <f t="shared" ref="N32:AB32" si="22">SUM(N13:N30)</f>
        <v>97269347.322692811</v>
      </c>
      <c r="O32" s="30">
        <f t="shared" si="22"/>
        <v>39898520.778478779</v>
      </c>
      <c r="P32" s="30">
        <f t="shared" si="22"/>
        <v>74280095.442524076</v>
      </c>
      <c r="Q32" s="30">
        <f t="shared" si="22"/>
        <v>19045491.22517759</v>
      </c>
      <c r="R32" s="30">
        <f t="shared" si="22"/>
        <v>72505357.590011984</v>
      </c>
      <c r="S32" s="30">
        <f t="shared" si="22"/>
        <v>-146607743.64825654</v>
      </c>
      <c r="T32" s="30">
        <f t="shared" si="22"/>
        <v>-23970478.989299353</v>
      </c>
      <c r="U32" s="30">
        <f t="shared" si="22"/>
        <v>26653187.083115187</v>
      </c>
      <c r="V32" s="30">
        <f t="shared" si="22"/>
        <v>-13550334.913129514</v>
      </c>
      <c r="W32" s="30">
        <f t="shared" si="22"/>
        <v>-14132798.485928405</v>
      </c>
      <c r="X32" s="30">
        <f t="shared" si="22"/>
        <v>-34909381.488526151</v>
      </c>
      <c r="Y32" s="30">
        <f t="shared" si="22"/>
        <v>-108971734.07997566</v>
      </c>
      <c r="Z32" s="30">
        <f t="shared" si="22"/>
        <v>-74838971.145760283</v>
      </c>
      <c r="AA32" s="30">
        <f t="shared" si="22"/>
        <v>-1651064.9606520981</v>
      </c>
      <c r="AB32" s="30">
        <f t="shared" si="22"/>
        <v>-103756324.96270594</v>
      </c>
      <c r="AC32" s="33">
        <f>H32-G32</f>
        <v>355322321.40789986</v>
      </c>
      <c r="AD32" s="34">
        <f>I32</f>
        <v>0.19062295574548993</v>
      </c>
      <c r="AE32" s="64"/>
    </row>
    <row r="33" spans="1:31" ht="16" thickBot="1" x14ac:dyDescent="0.25">
      <c r="B33" s="11" t="s">
        <v>58</v>
      </c>
      <c r="C33" s="25"/>
      <c r="D33" s="25" t="s">
        <v>4</v>
      </c>
      <c r="E33" s="25"/>
      <c r="F33" s="25">
        <f>MATCH($D33,FAC_TOTALS_APTA!$A$2:$BO$2,)</f>
        <v>7</v>
      </c>
      <c r="G33" s="67">
        <f>VLOOKUP(G11,FAC_TOTALS_APTA!$A$4:$BO$126,$F33,FALSE)</f>
        <v>2067702619.7899899</v>
      </c>
      <c r="H33" s="67">
        <f>VLOOKUP(H11,FAC_TOTALS_APTA!$A$4:$BO$126,$F33,FALSE)</f>
        <v>2176386602.5599899</v>
      </c>
      <c r="I33" s="69">
        <f t="shared" si="21"/>
        <v>5.2562675952424254E-2</v>
      </c>
      <c r="J33" s="44"/>
      <c r="K33" s="4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45">
        <f>H33-G33</f>
        <v>108683982.76999998</v>
      </c>
      <c r="AD33" s="46">
        <f>I33</f>
        <v>5.2562675952424254E-2</v>
      </c>
    </row>
    <row r="34" spans="1:31" ht="17" thickTop="1" thickBot="1" x14ac:dyDescent="0.25">
      <c r="B34" s="50" t="s">
        <v>76</v>
      </c>
      <c r="C34" s="51"/>
      <c r="D34" s="51"/>
      <c r="E34" s="52"/>
      <c r="F34" s="51"/>
      <c r="G34" s="51"/>
      <c r="H34" s="51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46">
        <f>AD33-AD32</f>
        <v>-0.13806027979306568</v>
      </c>
    </row>
    <row r="35" spans="1:31" ht="15" thickTop="1" x14ac:dyDescent="0.2"/>
    <row r="36" spans="1:31" s="12" customFormat="1" ht="15" x14ac:dyDescent="0.2">
      <c r="B36" s="20" t="s">
        <v>28</v>
      </c>
      <c r="E36" s="8"/>
      <c r="I36" s="19"/>
    </row>
    <row r="37" spans="1:31" ht="15" x14ac:dyDescent="0.2">
      <c r="B37" s="17" t="s">
        <v>19</v>
      </c>
      <c r="C37" s="18" t="s">
        <v>20</v>
      </c>
      <c r="D37" s="12"/>
      <c r="E37" s="8"/>
      <c r="F37" s="12"/>
      <c r="G37" s="12"/>
      <c r="H37" s="12"/>
      <c r="I37" s="1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1" x14ac:dyDescent="0.2">
      <c r="B38" s="17"/>
      <c r="C38" s="18"/>
      <c r="D38" s="12"/>
      <c r="E38" s="8"/>
      <c r="F38" s="12"/>
      <c r="G38" s="12"/>
      <c r="H38" s="12"/>
      <c r="I38" s="1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 ht="15" x14ac:dyDescent="0.2">
      <c r="B39" s="20" t="s">
        <v>30</v>
      </c>
      <c r="C39" s="21">
        <v>0</v>
      </c>
      <c r="D39" s="12"/>
      <c r="E39" s="8"/>
      <c r="F39" s="12"/>
      <c r="G39" s="12"/>
      <c r="H39" s="12"/>
      <c r="I39" s="1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1" ht="16" thickBot="1" x14ac:dyDescent="0.25">
      <c r="B40" s="22" t="s">
        <v>39</v>
      </c>
      <c r="C40" s="23">
        <v>2</v>
      </c>
      <c r="D40" s="24"/>
      <c r="E40" s="25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1" ht="15" thickTop="1" x14ac:dyDescent="0.2">
      <c r="B41" s="54"/>
      <c r="C41" s="55"/>
      <c r="D41" s="55"/>
      <c r="E41" s="55"/>
      <c r="F41" s="55"/>
      <c r="G41" s="84" t="s">
        <v>59</v>
      </c>
      <c r="H41" s="84"/>
      <c r="I41" s="8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84" t="s">
        <v>63</v>
      </c>
      <c r="AD41" s="84"/>
    </row>
    <row r="42" spans="1:31" ht="15" x14ac:dyDescent="0.2">
      <c r="B42" s="10" t="s">
        <v>21</v>
      </c>
      <c r="C42" s="28" t="s">
        <v>22</v>
      </c>
      <c r="D42" s="9" t="s">
        <v>23</v>
      </c>
      <c r="E42" s="9" t="s">
        <v>29</v>
      </c>
      <c r="F42" s="9"/>
      <c r="G42" s="28">
        <f>$C$1</f>
        <v>2002</v>
      </c>
      <c r="H42" s="28">
        <f>$C$2</f>
        <v>2018</v>
      </c>
      <c r="I42" s="28" t="s">
        <v>25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27</v>
      </c>
      <c r="AD42" s="28" t="s">
        <v>25</v>
      </c>
    </row>
    <row r="43" spans="1:31" s="15" customFormat="1" x14ac:dyDescent="0.2">
      <c r="A43" s="8"/>
      <c r="B43" s="27"/>
      <c r="C43" s="29"/>
      <c r="D43" s="8"/>
      <c r="E43" s="8"/>
      <c r="F43" s="8"/>
      <c r="G43" s="8"/>
      <c r="H43" s="8"/>
      <c r="I43" s="29"/>
      <c r="J43" s="8"/>
      <c r="K43" s="8"/>
      <c r="L43" s="8"/>
      <c r="M43" s="8">
        <v>1</v>
      </c>
      <c r="N43" s="8">
        <v>2</v>
      </c>
      <c r="O43" s="8">
        <v>3</v>
      </c>
      <c r="P43" s="8">
        <v>4</v>
      </c>
      <c r="Q43" s="8">
        <v>5</v>
      </c>
      <c r="R43" s="8">
        <v>6</v>
      </c>
      <c r="S43" s="8">
        <v>7</v>
      </c>
      <c r="T43" s="8">
        <v>8</v>
      </c>
      <c r="U43" s="8">
        <v>9</v>
      </c>
      <c r="V43" s="8">
        <v>10</v>
      </c>
      <c r="W43" s="8">
        <v>11</v>
      </c>
      <c r="X43" s="8">
        <v>12</v>
      </c>
      <c r="Y43" s="8">
        <v>13</v>
      </c>
      <c r="Z43" s="8">
        <v>14</v>
      </c>
      <c r="AA43" s="8">
        <v>15</v>
      </c>
      <c r="AB43" s="8">
        <v>16</v>
      </c>
      <c r="AC43" s="8"/>
      <c r="AD43" s="8"/>
      <c r="AE43" s="8"/>
    </row>
    <row r="44" spans="1:31" x14ac:dyDescent="0.2">
      <c r="B44" s="27"/>
      <c r="C44" s="29"/>
      <c r="D44" s="8"/>
      <c r="E44" s="8"/>
      <c r="F44" s="8"/>
      <c r="G44" s="8" t="str">
        <f>CONCATENATE($C39,"_",$C40,"_",G42)</f>
        <v>0_2_2002</v>
      </c>
      <c r="H44" s="8" t="str">
        <f>CONCATENATE($C39,"_",$C40,"_",H42)</f>
        <v>0_2_2018</v>
      </c>
      <c r="I44" s="29"/>
      <c r="J44" s="8"/>
      <c r="K44" s="8"/>
      <c r="L44" s="8"/>
      <c r="M44" s="8" t="str">
        <f>IF($G42+M43&gt;$H42,0,CONCATENATE($C39,"_",$C40,"_",$G42+M43))</f>
        <v>0_2_2003</v>
      </c>
      <c r="N44" s="8" t="str">
        <f t="shared" ref="N44:AB44" si="23">IF($G42+N43&gt;$H42,0,CONCATENATE($C39,"_",$C40,"_",$G42+N43))</f>
        <v>0_2_2004</v>
      </c>
      <c r="O44" s="8" t="str">
        <f t="shared" si="23"/>
        <v>0_2_2005</v>
      </c>
      <c r="P44" s="8" t="str">
        <f t="shared" si="23"/>
        <v>0_2_2006</v>
      </c>
      <c r="Q44" s="8" t="str">
        <f t="shared" si="23"/>
        <v>0_2_2007</v>
      </c>
      <c r="R44" s="8" t="str">
        <f t="shared" si="23"/>
        <v>0_2_2008</v>
      </c>
      <c r="S44" s="8" t="str">
        <f t="shared" si="23"/>
        <v>0_2_2009</v>
      </c>
      <c r="T44" s="8" t="str">
        <f t="shared" si="23"/>
        <v>0_2_2010</v>
      </c>
      <c r="U44" s="8" t="str">
        <f t="shared" si="23"/>
        <v>0_2_2011</v>
      </c>
      <c r="V44" s="8" t="str">
        <f t="shared" si="23"/>
        <v>0_2_2012</v>
      </c>
      <c r="W44" s="8" t="str">
        <f t="shared" si="23"/>
        <v>0_2_2013</v>
      </c>
      <c r="X44" s="8" t="str">
        <f t="shared" si="23"/>
        <v>0_2_2014</v>
      </c>
      <c r="Y44" s="8" t="str">
        <f t="shared" si="23"/>
        <v>0_2_2015</v>
      </c>
      <c r="Z44" s="8" t="str">
        <f t="shared" si="23"/>
        <v>0_2_2016</v>
      </c>
      <c r="AA44" s="8" t="str">
        <f t="shared" si="23"/>
        <v>0_2_2017</v>
      </c>
      <c r="AB44" s="8" t="str">
        <f t="shared" si="23"/>
        <v>0_2_2018</v>
      </c>
      <c r="AC44" s="8"/>
      <c r="AD44" s="8"/>
    </row>
    <row r="45" spans="1:31" x14ac:dyDescent="0.2">
      <c r="B45" s="27"/>
      <c r="C45" s="29"/>
      <c r="D45" s="8"/>
      <c r="E45" s="8"/>
      <c r="F45" s="8" t="s">
        <v>26</v>
      </c>
      <c r="G45" s="30"/>
      <c r="H45" s="30"/>
      <c r="I45" s="29"/>
      <c r="J45" s="8"/>
      <c r="K45" s="8"/>
      <c r="L45" s="8" t="s">
        <v>26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1" s="15" customFormat="1" ht="15" x14ac:dyDescent="0.2">
      <c r="A46" s="8"/>
      <c r="B46" s="27" t="s">
        <v>37</v>
      </c>
      <c r="C46" s="29" t="s">
        <v>24</v>
      </c>
      <c r="D46" s="8" t="s">
        <v>8</v>
      </c>
      <c r="E46" s="48">
        <v>0.70279999999999998</v>
      </c>
      <c r="F46" s="8">
        <f>MATCH($D46,FAC_TOTALS_APTA!$A$2:$BQ$2,)</f>
        <v>11</v>
      </c>
      <c r="G46" s="30">
        <f>VLOOKUP(G44,FAC_TOTALS_APTA!$A$4:$BQ$126,$F46,FALSE)</f>
        <v>13515984.867282201</v>
      </c>
      <c r="H46" s="30">
        <f>VLOOKUP(H44,FAC_TOTALS_APTA!$A$4:$BQ$126,$F46,FALSE)</f>
        <v>12681507.369924599</v>
      </c>
      <c r="I46" s="31">
        <f>IFERROR(H46/G46-1,"-")</f>
        <v>-6.1740043774212827E-2</v>
      </c>
      <c r="J46" s="32" t="str">
        <f>IF(C46="Log","_log","")</f>
        <v>_log</v>
      </c>
      <c r="K46" s="32" t="str">
        <f>CONCATENATE(D46,J46,"_FAC")</f>
        <v>VRM_ADJ_log_FAC</v>
      </c>
      <c r="L46" s="8">
        <f>MATCH($K46,FAC_TOTALS_APTA!$A$2:$BO$2,)</f>
        <v>29</v>
      </c>
      <c r="M46" s="30">
        <f>IF(M44=0,0,VLOOKUP(M44,FAC_TOTALS_APTA!$A$4:$BQ$126,$L46,FALSE))</f>
        <v>974531.89740253799</v>
      </c>
      <c r="N46" s="30">
        <f>IF(N44=0,0,VLOOKUP(N44,FAC_TOTALS_APTA!$A$4:$BQ$126,$L46,FALSE))</f>
        <v>-1444801.12964505</v>
      </c>
      <c r="O46" s="30">
        <f>IF(O44=0,0,VLOOKUP(O44,FAC_TOTALS_APTA!$A$4:$BQ$126,$L46,FALSE))</f>
        <v>2012985.3023598399</v>
      </c>
      <c r="P46" s="30">
        <f>IF(P44=0,0,VLOOKUP(P44,FAC_TOTALS_APTA!$A$4:$BQ$126,$L46,FALSE))</f>
        <v>4139854.6057105502</v>
      </c>
      <c r="Q46" s="30">
        <f>IF(Q44=0,0,VLOOKUP(Q44,FAC_TOTALS_APTA!$A$4:$BQ$126,$L46,FALSE))</f>
        <v>5261765.8983936599</v>
      </c>
      <c r="R46" s="30">
        <f>IF(R44=0,0,VLOOKUP(R44,FAC_TOTALS_APTA!$A$4:$BQ$126,$L46,FALSE))</f>
        <v>11406512.4849771</v>
      </c>
      <c r="S46" s="30">
        <f>IF(S44=0,0,VLOOKUP(S44,FAC_TOTALS_APTA!$A$4:$BQ$126,$L46,FALSE))</f>
        <v>-10544081.9635516</v>
      </c>
      <c r="T46" s="30">
        <f>IF(T44=0,0,VLOOKUP(T44,FAC_TOTALS_APTA!$A$4:$BQ$126,$L46,FALSE))</f>
        <v>-9330494.1802668497</v>
      </c>
      <c r="U46" s="30">
        <f>IF(U44=0,0,VLOOKUP(U44,FAC_TOTALS_APTA!$A$4:$BQ$126,$L46,FALSE))</f>
        <v>-9043606.81739158</v>
      </c>
      <c r="V46" s="30">
        <f>IF(V44=0,0,VLOOKUP(V44,FAC_TOTALS_APTA!$A$4:$BQ$126,$L46,FALSE))</f>
        <v>-5157748.0059439</v>
      </c>
      <c r="W46" s="30">
        <f>IF(W44=0,0,VLOOKUP(W44,FAC_TOTALS_APTA!$A$4:$BQ$126,$L46,FALSE))</f>
        <v>4566179.9097607397</v>
      </c>
      <c r="X46" s="30">
        <f>IF(X44=0,0,VLOOKUP(X44,FAC_TOTALS_APTA!$A$4:$BQ$126,$L46,FALSE))</f>
        <v>10237892.605372701</v>
      </c>
      <c r="Y46" s="30">
        <f>IF(Y44=0,0,VLOOKUP(Y44,FAC_TOTALS_APTA!$A$4:$BQ$126,$L46,FALSE))</f>
        <v>20217117.7667282</v>
      </c>
      <c r="Z46" s="30">
        <f>IF(Z44=0,0,VLOOKUP(Z44,FAC_TOTALS_APTA!$A$4:$BQ$126,$L46,FALSE))</f>
        <v>19395185.445413899</v>
      </c>
      <c r="AA46" s="30">
        <f>IF(AA44=0,0,VLOOKUP(AA44,FAC_TOTALS_APTA!$A$4:$BQ$126,$L46,FALSE))</f>
        <v>5916315.7539447797</v>
      </c>
      <c r="AB46" s="30">
        <f>IF(AB44=0,0,VLOOKUP(AB44,FAC_TOTALS_APTA!$A$4:$BQ$126,$L46,FALSE))</f>
        <v>10719259.8077446</v>
      </c>
      <c r="AC46" s="33">
        <f>SUM(M46:AB46)</f>
        <v>59326869.381009623</v>
      </c>
      <c r="AD46" s="34">
        <f>AC46/G66</f>
        <v>8.7434352724490391E-2</v>
      </c>
      <c r="AE46" s="8"/>
    </row>
    <row r="47" spans="1:31" s="15" customFormat="1" ht="15" x14ac:dyDescent="0.2">
      <c r="A47" s="8"/>
      <c r="B47" s="27" t="s">
        <v>60</v>
      </c>
      <c r="C47" s="29" t="s">
        <v>24</v>
      </c>
      <c r="D47" s="8" t="s">
        <v>18</v>
      </c>
      <c r="E47" s="48">
        <v>-0.41089999999999999</v>
      </c>
      <c r="F47" s="8">
        <f>MATCH($D47,FAC_TOTALS_APTA!$A$2:$BQ$2,)</f>
        <v>12</v>
      </c>
      <c r="G47" s="47">
        <f>VLOOKUP(G44,FAC_TOTALS_APTA!$A$4:$BQ$126,$F47,FALSE)</f>
        <v>0.92997623026455101</v>
      </c>
      <c r="H47" s="47">
        <f>VLOOKUP(H44,FAC_TOTALS_APTA!$A$4:$BQ$126,$F47,FALSE)</f>
        <v>1.01447584544754</v>
      </c>
      <c r="I47" s="31">
        <f t="shared" ref="I47:I63" si="24">IFERROR(H47/G47-1,"-")</f>
        <v>9.0862123603902667E-2</v>
      </c>
      <c r="J47" s="32" t="str">
        <f t="shared" ref="J47:J63" si="25">IF(C47="Log","_log","")</f>
        <v>_log</v>
      </c>
      <c r="K47" s="32" t="str">
        <f t="shared" ref="K47:K64" si="26">CONCATENATE(D47,J47,"_FAC")</f>
        <v>FARE_per_UPT_2018_log_FAC</v>
      </c>
      <c r="L47" s="8">
        <f>MATCH($K47,FAC_TOTALS_APTA!$A$2:$BO$2,)</f>
        <v>30</v>
      </c>
      <c r="M47" s="30">
        <f>IF(M44=0,0,VLOOKUP(M44,FAC_TOTALS_APTA!$A$4:$BQ$126,$L47,FALSE))</f>
        <v>427853.33662391902</v>
      </c>
      <c r="N47" s="30">
        <f>IF(N44=0,0,VLOOKUP(N44,FAC_TOTALS_APTA!$A$4:$BQ$126,$L47,FALSE))</f>
        <v>3225749.9768412099</v>
      </c>
      <c r="O47" s="30">
        <f>IF(O44=0,0,VLOOKUP(O44,FAC_TOTALS_APTA!$A$4:$BQ$126,$L47,FALSE))</f>
        <v>-1583621.02318535</v>
      </c>
      <c r="P47" s="30">
        <f>IF(P44=0,0,VLOOKUP(P44,FAC_TOTALS_APTA!$A$4:$BQ$126,$L47,FALSE))</f>
        <v>3078767.36926988</v>
      </c>
      <c r="Q47" s="30">
        <f>IF(Q44=0,0,VLOOKUP(Q44,FAC_TOTALS_APTA!$A$4:$BQ$126,$L47,FALSE))</f>
        <v>-8140872.7562045297</v>
      </c>
      <c r="R47" s="30">
        <f>IF(R44=0,0,VLOOKUP(R44,FAC_TOTALS_APTA!$A$4:$BQ$126,$L47,FALSE))</f>
        <v>1011430.92641318</v>
      </c>
      <c r="S47" s="30">
        <f>IF(S44=0,0,VLOOKUP(S44,FAC_TOTALS_APTA!$A$4:$BQ$126,$L47,FALSE))</f>
        <v>-24060820.306412701</v>
      </c>
      <c r="T47" s="30">
        <f>IF(T44=0,0,VLOOKUP(T44,FAC_TOTALS_APTA!$A$4:$BQ$126,$L47,FALSE))</f>
        <v>417808.04842448502</v>
      </c>
      <c r="U47" s="30">
        <f>IF(U44=0,0,VLOOKUP(U44,FAC_TOTALS_APTA!$A$4:$BQ$126,$L47,FALSE))</f>
        <v>2827039.0697925198</v>
      </c>
      <c r="V47" s="30">
        <f>IF(V44=0,0,VLOOKUP(V44,FAC_TOTALS_APTA!$A$4:$BQ$126,$L47,FALSE))</f>
        <v>-34738.492609899004</v>
      </c>
      <c r="W47" s="30">
        <f>IF(W44=0,0,VLOOKUP(W44,FAC_TOTALS_APTA!$A$4:$BQ$126,$L47,FALSE))</f>
        <v>-5566599.8697746098</v>
      </c>
      <c r="X47" s="30">
        <f>IF(X44=0,0,VLOOKUP(X44,FAC_TOTALS_APTA!$A$4:$BQ$126,$L47,FALSE))</f>
        <v>2435392.5692575001</v>
      </c>
      <c r="Y47" s="30">
        <f>IF(Y44=0,0,VLOOKUP(Y44,FAC_TOTALS_APTA!$A$4:$BQ$126,$L47,FALSE))</f>
        <v>-1414458.4336413699</v>
      </c>
      <c r="Z47" s="30">
        <f>IF(Z44=0,0,VLOOKUP(Z44,FAC_TOTALS_APTA!$A$4:$BQ$126,$L47,FALSE))</f>
        <v>-2582708.0144486101</v>
      </c>
      <c r="AA47" s="30">
        <f>IF(AA44=0,0,VLOOKUP(AA44,FAC_TOTALS_APTA!$A$4:$BQ$126,$L47,FALSE))</f>
        <v>1834340.51050572</v>
      </c>
      <c r="AB47" s="30">
        <f>IF(AB44=0,0,VLOOKUP(AB44,FAC_TOTALS_APTA!$A$4:$BQ$126,$L47,FALSE))</f>
        <v>2504830.3258827501</v>
      </c>
      <c r="AC47" s="33">
        <f t="shared" ref="AC47:AC63" si="27">SUM(M47:AB47)</f>
        <v>-25620606.7632659</v>
      </c>
      <c r="AD47" s="34">
        <f>AC47/G66</f>
        <v>-3.7758964734314997E-2</v>
      </c>
      <c r="AE47" s="8"/>
    </row>
    <row r="48" spans="1:31" s="15" customFormat="1" ht="15" x14ac:dyDescent="0.2">
      <c r="A48" s="8"/>
      <c r="B48" s="27" t="s">
        <v>56</v>
      </c>
      <c r="C48" s="29" t="s">
        <v>24</v>
      </c>
      <c r="D48" s="8" t="s">
        <v>9</v>
      </c>
      <c r="E48" s="48">
        <v>0.29060000000000002</v>
      </c>
      <c r="F48" s="8">
        <f>MATCH($D48,FAC_TOTALS_APTA!$A$2:$BQ$2,)</f>
        <v>13</v>
      </c>
      <c r="G48" s="30">
        <f>VLOOKUP(G44,FAC_TOTALS_APTA!$A$4:$BQ$126,$F48,FALSE)</f>
        <v>2438852.7808487099</v>
      </c>
      <c r="H48" s="30">
        <f>VLOOKUP(H44,FAC_TOTALS_APTA!$A$4:$BQ$126,$F48,FALSE)</f>
        <v>2777145.2149550701</v>
      </c>
      <c r="I48" s="31">
        <f t="shared" si="24"/>
        <v>0.13870965757458964</v>
      </c>
      <c r="J48" s="32" t="str">
        <f t="shared" si="25"/>
        <v>_log</v>
      </c>
      <c r="K48" s="32" t="str">
        <f t="shared" si="26"/>
        <v>POP_EMP_log_FAC</v>
      </c>
      <c r="L48" s="8">
        <f>MATCH($K48,FAC_TOTALS_APTA!$A$2:$BO$2,)</f>
        <v>31</v>
      </c>
      <c r="M48" s="30">
        <f>IF(M44=0,0,VLOOKUP(M44,FAC_TOTALS_APTA!$A$4:$BQ$126,$L48,FALSE))</f>
        <v>4934333.9406017102</v>
      </c>
      <c r="N48" s="30">
        <f>IF(N44=0,0,VLOOKUP(N44,FAC_TOTALS_APTA!$A$4:$BQ$126,$L48,FALSE))</f>
        <v>6285243.4261847101</v>
      </c>
      <c r="O48" s="30">
        <f>IF(O44=0,0,VLOOKUP(O44,FAC_TOTALS_APTA!$A$4:$BQ$126,$L48,FALSE))</f>
        <v>6700271.6096727904</v>
      </c>
      <c r="P48" s="30">
        <f>IF(P44=0,0,VLOOKUP(P44,FAC_TOTALS_APTA!$A$4:$BQ$126,$L48,FALSE))</f>
        <v>8119248.8461091099</v>
      </c>
      <c r="Q48" s="30">
        <f>IF(Q44=0,0,VLOOKUP(Q44,FAC_TOTALS_APTA!$A$4:$BQ$126,$L48,FALSE))</f>
        <v>3382041.9535074402</v>
      </c>
      <c r="R48" s="30">
        <f>IF(R44=0,0,VLOOKUP(R44,FAC_TOTALS_APTA!$A$4:$BQ$126,$L48,FALSE))</f>
        <v>1522818.35544968</v>
      </c>
      <c r="S48" s="30">
        <f>IF(S44=0,0,VLOOKUP(S44,FAC_TOTALS_APTA!$A$4:$BQ$126,$L48,FALSE))</f>
        <v>-1420770.4229382901</v>
      </c>
      <c r="T48" s="30">
        <f>IF(T44=0,0,VLOOKUP(T44,FAC_TOTALS_APTA!$A$4:$BQ$126,$L48,FALSE))</f>
        <v>2534248.6744738999</v>
      </c>
      <c r="U48" s="30">
        <f>IF(U44=0,0,VLOOKUP(U44,FAC_TOTALS_APTA!$A$4:$BQ$126,$L48,FALSE))</f>
        <v>2063205.09763594</v>
      </c>
      <c r="V48" s="30">
        <f>IF(V44=0,0,VLOOKUP(V44,FAC_TOTALS_APTA!$A$4:$BQ$126,$L48,FALSE))</f>
        <v>2786779.5250937198</v>
      </c>
      <c r="W48" s="30">
        <f>IF(W44=0,0,VLOOKUP(W44,FAC_TOTALS_APTA!$A$4:$BQ$126,$L48,FALSE))</f>
        <v>4777764.3246125402</v>
      </c>
      <c r="X48" s="30">
        <f>IF(X44=0,0,VLOOKUP(X44,FAC_TOTALS_APTA!$A$4:$BQ$126,$L48,FALSE))</f>
        <v>3608983.1157104699</v>
      </c>
      <c r="Y48" s="30">
        <f>IF(Y44=0,0,VLOOKUP(Y44,FAC_TOTALS_APTA!$A$4:$BQ$126,$L48,FALSE))</f>
        <v>3536350.2076693298</v>
      </c>
      <c r="Z48" s="30">
        <f>IF(Z44=0,0,VLOOKUP(Z44,FAC_TOTALS_APTA!$A$4:$BQ$126,$L48,FALSE))</f>
        <v>3294133.12272962</v>
      </c>
      <c r="AA48" s="30">
        <f>IF(AA44=0,0,VLOOKUP(AA44,FAC_TOTALS_APTA!$A$4:$BQ$126,$L48,FALSE))</f>
        <v>3344933.71844225</v>
      </c>
      <c r="AB48" s="30">
        <f>IF(AB44=0,0,VLOOKUP(AB44,FAC_TOTALS_APTA!$A$4:$BQ$126,$L48,FALSE))</f>
        <v>2903149.4810778298</v>
      </c>
      <c r="AC48" s="33">
        <f t="shared" si="27"/>
        <v>58372734.976032756</v>
      </c>
      <c r="AD48" s="34">
        <f>AC48/G66</f>
        <v>8.6028174967569621E-2</v>
      </c>
      <c r="AE48" s="8"/>
    </row>
    <row r="49" spans="1:31" s="15" customFormat="1" ht="30" x14ac:dyDescent="0.2">
      <c r="A49" s="8"/>
      <c r="B49" s="27" t="s">
        <v>82</v>
      </c>
      <c r="C49" s="29"/>
      <c r="D49" s="6" t="s">
        <v>78</v>
      </c>
      <c r="E49" s="48">
        <v>2.7099999999999999E-2</v>
      </c>
      <c r="F49" s="8">
        <f>MATCH($D49,FAC_TOTALS_APTA!$A$2:$BQ$2,)</f>
        <v>17</v>
      </c>
      <c r="G49" s="47">
        <f>VLOOKUP(G44,FAC_TOTALS_APTA!$A$4:$BQ$126,$F49,FALSE)</f>
        <v>0.35011133353196899</v>
      </c>
      <c r="H49" s="47">
        <f>VLOOKUP(H44,FAC_TOTALS_APTA!$A$4:$BQ$126,$F49,FALSE)</f>
        <v>0.31259534430033098</v>
      </c>
      <c r="I49" s="31">
        <f t="shared" si="24"/>
        <v>-0.10715445527904455</v>
      </c>
      <c r="J49" s="32" t="str">
        <f t="shared" si="25"/>
        <v/>
      </c>
      <c r="K49" s="32" t="str">
        <f t="shared" si="26"/>
        <v>TSD_POP_EMP_PCT_FAC</v>
      </c>
      <c r="L49" s="8">
        <f>MATCH($K49,FAC_TOTALS_APTA!$A$2:$BO$2,)</f>
        <v>35</v>
      </c>
      <c r="M49" s="30">
        <f>IF(M44=0,0,VLOOKUP(M44,FAC_TOTALS_APTA!$A$4:$BQ$126,$L49,FALSE))</f>
        <v>-40581.709699999599</v>
      </c>
      <c r="N49" s="30">
        <f>IF(N44=0,0,VLOOKUP(N44,FAC_TOTALS_APTA!$A$4:$BQ$126,$L49,FALSE))</f>
        <v>-98717.690767641398</v>
      </c>
      <c r="O49" s="30">
        <f>IF(O44=0,0,VLOOKUP(O44,FAC_TOTALS_APTA!$A$4:$BQ$126,$L49,FALSE))</f>
        <v>-67516.059747369101</v>
      </c>
      <c r="P49" s="30">
        <f>IF(P44=0,0,VLOOKUP(P44,FAC_TOTALS_APTA!$A$4:$BQ$126,$L49,FALSE))</f>
        <v>-4741.5013481850701</v>
      </c>
      <c r="Q49" s="30">
        <f>IF(Q44=0,0,VLOOKUP(Q44,FAC_TOTALS_APTA!$A$4:$BQ$126,$L49,FALSE))</f>
        <v>-74901.797389224099</v>
      </c>
      <c r="R49" s="30">
        <f>IF(R44=0,0,VLOOKUP(R44,FAC_TOTALS_APTA!$A$4:$BQ$126,$L49,FALSE))</f>
        <v>-10120.7577266799</v>
      </c>
      <c r="S49" s="30">
        <f>IF(S44=0,0,VLOOKUP(S44,FAC_TOTALS_APTA!$A$4:$BQ$126,$L49,FALSE))</f>
        <v>111188.39085957799</v>
      </c>
      <c r="T49" s="30">
        <f>IF(T44=0,0,VLOOKUP(T44,FAC_TOTALS_APTA!$A$4:$BQ$126,$L49,FALSE))</f>
        <v>12930.3486496231</v>
      </c>
      <c r="U49" s="30">
        <f>IF(U44=0,0,VLOOKUP(U44,FAC_TOTALS_APTA!$A$4:$BQ$126,$L49,FALSE))</f>
        <v>-178336.337712512</v>
      </c>
      <c r="V49" s="30">
        <f>IF(V44=0,0,VLOOKUP(V44,FAC_TOTALS_APTA!$A$4:$BQ$126,$L49,FALSE))</f>
        <v>-320062.84576991299</v>
      </c>
      <c r="W49" s="30">
        <f>IF(W44=0,0,VLOOKUP(W44,FAC_TOTALS_APTA!$A$4:$BQ$126,$L49,FALSE))</f>
        <v>-21326.075117943299</v>
      </c>
      <c r="X49" s="30">
        <f>IF(X44=0,0,VLOOKUP(X44,FAC_TOTALS_APTA!$A$4:$BQ$126,$L49,FALSE))</f>
        <v>-36301.206611676098</v>
      </c>
      <c r="Y49" s="30">
        <f>IF(Y44=0,0,VLOOKUP(Y44,FAC_TOTALS_APTA!$A$4:$BQ$126,$L49,FALSE))</f>
        <v>20301.778969177099</v>
      </c>
      <c r="Z49" s="30">
        <f>IF(Z44=0,0,VLOOKUP(Z44,FAC_TOTALS_APTA!$A$4:$BQ$126,$L49,FALSE))</f>
        <v>-84985.064240711494</v>
      </c>
      <c r="AA49" s="30">
        <f>IF(AA44=0,0,VLOOKUP(AA44,FAC_TOTALS_APTA!$A$4:$BQ$126,$L49,FALSE))</f>
        <v>-30336.444882876502</v>
      </c>
      <c r="AB49" s="30">
        <f>IF(AB44=0,0,VLOOKUP(AB44,FAC_TOTALS_APTA!$A$4:$BQ$126,$L49,FALSE))</f>
        <v>43680.187763904098</v>
      </c>
      <c r="AC49" s="33">
        <f t="shared" si="27"/>
        <v>-779826.78477244941</v>
      </c>
      <c r="AD49" s="34">
        <f>AC49/G66</f>
        <v>-1.1492878500955421E-3</v>
      </c>
      <c r="AE49" s="8"/>
    </row>
    <row r="50" spans="1:31" s="15" customFormat="1" ht="15" x14ac:dyDescent="0.2">
      <c r="A50" s="8"/>
      <c r="B50" s="27" t="s">
        <v>57</v>
      </c>
      <c r="C50" s="29" t="s">
        <v>24</v>
      </c>
      <c r="D50" s="36" t="s">
        <v>17</v>
      </c>
      <c r="E50" s="48">
        <v>0.16850000000000001</v>
      </c>
      <c r="F50" s="8">
        <f>MATCH($D50,FAC_TOTALS_APTA!$A$2:$BQ$2,)</f>
        <v>14</v>
      </c>
      <c r="G50" s="35">
        <f>VLOOKUP(G44,FAC_TOTALS_APTA!$A$4:$BQ$126,$F50,FALSE)</f>
        <v>1.9435796518752599</v>
      </c>
      <c r="H50" s="35">
        <f>VLOOKUP(H44,FAC_TOTALS_APTA!$A$4:$BQ$126,$F50,FALSE)</f>
        <v>2.8567860761197998</v>
      </c>
      <c r="I50" s="31">
        <f t="shared" si="24"/>
        <v>0.4698579877410396</v>
      </c>
      <c r="J50" s="32" t="str">
        <f t="shared" si="25"/>
        <v>_log</v>
      </c>
      <c r="K50" s="32" t="str">
        <f t="shared" si="26"/>
        <v>GAS_PRICE_2018_log_FAC</v>
      </c>
      <c r="L50" s="8">
        <f>MATCH($K50,FAC_TOTALS_APTA!$A$2:$BO$2,)</f>
        <v>32</v>
      </c>
      <c r="M50" s="30">
        <f>IF(M44=0,0,VLOOKUP(M44,FAC_TOTALS_APTA!$A$4:$BQ$126,$L50,FALSE))</f>
        <v>9795480.3297394309</v>
      </c>
      <c r="N50" s="30">
        <f>IF(N44=0,0,VLOOKUP(N44,FAC_TOTALS_APTA!$A$4:$BQ$126,$L50,FALSE))</f>
        <v>12161686.9920475</v>
      </c>
      <c r="O50" s="30">
        <f>IF(O44=0,0,VLOOKUP(O44,FAC_TOTALS_APTA!$A$4:$BQ$126,$L50,FALSE))</f>
        <v>17015917.881626401</v>
      </c>
      <c r="P50" s="30">
        <f>IF(P44=0,0,VLOOKUP(P44,FAC_TOTALS_APTA!$A$4:$BQ$126,$L50,FALSE))</f>
        <v>9988309.46292945</v>
      </c>
      <c r="Q50" s="30">
        <f>IF(Q44=0,0,VLOOKUP(Q44,FAC_TOTALS_APTA!$A$4:$BQ$126,$L50,FALSE))</f>
        <v>6633193.1947153099</v>
      </c>
      <c r="R50" s="30">
        <f>IF(R44=0,0,VLOOKUP(R44,FAC_TOTALS_APTA!$A$4:$BQ$126,$L50,FALSE))</f>
        <v>13936576.0465139</v>
      </c>
      <c r="S50" s="30">
        <f>IF(S44=0,0,VLOOKUP(S44,FAC_TOTALS_APTA!$A$4:$BQ$126,$L50,FALSE))</f>
        <v>-39891054.761709496</v>
      </c>
      <c r="T50" s="30">
        <f>IF(T44=0,0,VLOOKUP(T44,FAC_TOTALS_APTA!$A$4:$BQ$126,$L50,FALSE))</f>
        <v>17556133.9737962</v>
      </c>
      <c r="U50" s="30">
        <f>IF(U44=0,0,VLOOKUP(U44,FAC_TOTALS_APTA!$A$4:$BQ$126,$L50,FALSE))</f>
        <v>24550318.992298599</v>
      </c>
      <c r="V50" s="30">
        <f>IF(V44=0,0,VLOOKUP(V44,FAC_TOTALS_APTA!$A$4:$BQ$126,$L50,FALSE))</f>
        <v>470078.52385084197</v>
      </c>
      <c r="W50" s="30">
        <f>IF(W44=0,0,VLOOKUP(W44,FAC_TOTALS_APTA!$A$4:$BQ$126,$L50,FALSE))</f>
        <v>-5129491.7621366698</v>
      </c>
      <c r="X50" s="30">
        <f>IF(X44=0,0,VLOOKUP(X44,FAC_TOTALS_APTA!$A$4:$BQ$126,$L50,FALSE))</f>
        <v>-7260120.0025307601</v>
      </c>
      <c r="Y50" s="30">
        <f>IF(Y44=0,0,VLOOKUP(Y44,FAC_TOTALS_APTA!$A$4:$BQ$126,$L50,FALSE))</f>
        <v>-36410320.502840899</v>
      </c>
      <c r="Z50" s="30">
        <f>IF(Z44=0,0,VLOOKUP(Z44,FAC_TOTALS_APTA!$A$4:$BQ$126,$L50,FALSE))</f>
        <v>-13076950.005256999</v>
      </c>
      <c r="AA50" s="30">
        <f>IF(AA44=0,0,VLOOKUP(AA44,FAC_TOTALS_APTA!$A$4:$BQ$126,$L50,FALSE))</f>
        <v>8934060.46037676</v>
      </c>
      <c r="AB50" s="30">
        <f>IF(AB44=0,0,VLOOKUP(AB44,FAC_TOTALS_APTA!$A$4:$BQ$126,$L50,FALSE))</f>
        <v>10366588.752413999</v>
      </c>
      <c r="AC50" s="33">
        <f t="shared" si="27"/>
        <v>29640407.575833585</v>
      </c>
      <c r="AD50" s="34">
        <f>AC50/G66</f>
        <v>4.3683239616763798E-2</v>
      </c>
      <c r="AE50" s="8"/>
    </row>
    <row r="51" spans="1:31" s="15" customFormat="1" ht="15" x14ac:dyDescent="0.2">
      <c r="A51" s="8"/>
      <c r="B51" s="27" t="s">
        <v>54</v>
      </c>
      <c r="C51" s="29" t="s">
        <v>24</v>
      </c>
      <c r="D51" s="8" t="s">
        <v>16</v>
      </c>
      <c r="E51" s="48">
        <v>-0.24160000000000001</v>
      </c>
      <c r="F51" s="8">
        <f>MATCH($D51,FAC_TOTALS_APTA!$A$2:$BQ$2,)</f>
        <v>15</v>
      </c>
      <c r="G51" s="47">
        <f>VLOOKUP(G44,FAC_TOTALS_APTA!$A$4:$BQ$126,$F51,FALSE)</f>
        <v>35800.274166954499</v>
      </c>
      <c r="H51" s="47">
        <f>VLOOKUP(H44,FAC_TOTALS_APTA!$A$4:$BQ$126,$F51,FALSE)</f>
        <v>31680.106416823601</v>
      </c>
      <c r="I51" s="31">
        <f t="shared" si="24"/>
        <v>-0.11508760326573209</v>
      </c>
      <c r="J51" s="32" t="str">
        <f t="shared" si="25"/>
        <v>_log</v>
      </c>
      <c r="K51" s="32" t="str">
        <f t="shared" si="26"/>
        <v>TOTAL_MED_INC_INDIV_2018_log_FAC</v>
      </c>
      <c r="L51" s="8">
        <f>MATCH($K51,FAC_TOTALS_APTA!$A$2:$BO$2,)</f>
        <v>33</v>
      </c>
      <c r="M51" s="30">
        <f>IF(M44=0,0,VLOOKUP(M44,FAC_TOTALS_APTA!$A$4:$BQ$126,$L51,FALSE))</f>
        <v>3308902.3258017302</v>
      </c>
      <c r="N51" s="30">
        <f>IF(N44=0,0,VLOOKUP(N44,FAC_TOTALS_APTA!$A$4:$BQ$126,$L51,FALSE))</f>
        <v>5597970.4852117598</v>
      </c>
      <c r="O51" s="30">
        <f>IF(O44=0,0,VLOOKUP(O44,FAC_TOTALS_APTA!$A$4:$BQ$126,$L51,FALSE))</f>
        <v>5536343.5526572298</v>
      </c>
      <c r="P51" s="30">
        <f>IF(P44=0,0,VLOOKUP(P44,FAC_TOTALS_APTA!$A$4:$BQ$126,$L51,FALSE))</f>
        <v>9163802.7824919093</v>
      </c>
      <c r="Q51" s="30">
        <f>IF(Q44=0,0,VLOOKUP(Q44,FAC_TOTALS_APTA!$A$4:$BQ$126,$L51,FALSE))</f>
        <v>-2458084.7559883599</v>
      </c>
      <c r="R51" s="30">
        <f>IF(R44=0,0,VLOOKUP(R44,FAC_TOTALS_APTA!$A$4:$BQ$126,$L51,FALSE))</f>
        <v>1540163.1696661899</v>
      </c>
      <c r="S51" s="30">
        <f>IF(S44=0,0,VLOOKUP(S44,FAC_TOTALS_APTA!$A$4:$BQ$126,$L51,FALSE))</f>
        <v>12444833.3107726</v>
      </c>
      <c r="T51" s="30">
        <f>IF(T44=0,0,VLOOKUP(T44,FAC_TOTALS_APTA!$A$4:$BQ$126,$L51,FALSE))</f>
        <v>3574454.02053014</v>
      </c>
      <c r="U51" s="30">
        <f>IF(U44=0,0,VLOOKUP(U44,FAC_TOTALS_APTA!$A$4:$BQ$126,$L51,FALSE))</f>
        <v>4365874.4636383001</v>
      </c>
      <c r="V51" s="30">
        <f>IF(V44=0,0,VLOOKUP(V44,FAC_TOTALS_APTA!$A$4:$BQ$126,$L51,FALSE))</f>
        <v>2193170.1620372902</v>
      </c>
      <c r="W51" s="30">
        <f>IF(W44=0,0,VLOOKUP(W44,FAC_TOTALS_APTA!$A$4:$BQ$126,$L51,FALSE))</f>
        <v>-1025148.1134717599</v>
      </c>
      <c r="X51" s="30">
        <f>IF(X44=0,0,VLOOKUP(X44,FAC_TOTALS_APTA!$A$4:$BQ$126,$L51,FALSE))</f>
        <v>-786273.87989492202</v>
      </c>
      <c r="Y51" s="30">
        <f>IF(Y44=0,0,VLOOKUP(Y44,FAC_TOTALS_APTA!$A$4:$BQ$126,$L51,FALSE))</f>
        <v>-8779652.7738272492</v>
      </c>
      <c r="Z51" s="30">
        <f>IF(Z44=0,0,VLOOKUP(Z44,FAC_TOTALS_APTA!$A$4:$BQ$126,$L51,FALSE))</f>
        <v>-5379281.5737781301</v>
      </c>
      <c r="AA51" s="30">
        <f>IF(AA44=0,0,VLOOKUP(AA44,FAC_TOTALS_APTA!$A$4:$BQ$126,$L51,FALSE))</f>
        <v>-1077179.6977663599</v>
      </c>
      <c r="AB51" s="30">
        <f>IF(AB44=0,0,VLOOKUP(AB44,FAC_TOTALS_APTA!$A$4:$BQ$126,$L51,FALSE))</f>
        <v>-2509605.1149726301</v>
      </c>
      <c r="AC51" s="33">
        <f t="shared" si="27"/>
        <v>25710288.363107745</v>
      </c>
      <c r="AD51" s="34">
        <f>AC51/G66</f>
        <v>3.7891135076611508E-2</v>
      </c>
      <c r="AE51" s="8"/>
    </row>
    <row r="52" spans="1:31" s="15" customFormat="1" ht="15" x14ac:dyDescent="0.2">
      <c r="A52" s="8"/>
      <c r="B52" s="27" t="s">
        <v>72</v>
      </c>
      <c r="C52" s="29"/>
      <c r="D52" s="8" t="s">
        <v>10</v>
      </c>
      <c r="E52" s="48">
        <v>1.03E-2</v>
      </c>
      <c r="F52" s="8">
        <f>MATCH($D52,FAC_TOTALS_APTA!$A$2:$BQ$2,)</f>
        <v>16</v>
      </c>
      <c r="G52" s="30">
        <f>VLOOKUP(G44,FAC_TOTALS_APTA!$A$4:$BQ$126,$F52,FALSE)</f>
        <v>7.8197843339885296</v>
      </c>
      <c r="H52" s="30">
        <f>VLOOKUP(H44,FAC_TOTALS_APTA!$A$4:$BQ$126,$F52,FALSE)</f>
        <v>7.1854228572230499</v>
      </c>
      <c r="I52" s="31">
        <f t="shared" si="24"/>
        <v>-8.1122630710957155E-2</v>
      </c>
      <c r="J52" s="32" t="str">
        <f t="shared" si="25"/>
        <v/>
      </c>
      <c r="K52" s="32" t="str">
        <f t="shared" si="26"/>
        <v>PCT_HH_NO_VEH_FAC</v>
      </c>
      <c r="L52" s="8">
        <f>MATCH($K52,FAC_TOTALS_APTA!$A$2:$BO$2,)</f>
        <v>34</v>
      </c>
      <c r="M52" s="30">
        <f>IF(M44=0,0,VLOOKUP(M44,FAC_TOTALS_APTA!$A$4:$BQ$126,$L52,FALSE))</f>
        <v>-285540.47133459803</v>
      </c>
      <c r="N52" s="30">
        <f>IF(N44=0,0,VLOOKUP(N44,FAC_TOTALS_APTA!$A$4:$BQ$126,$L52,FALSE))</f>
        <v>-304580.54260099598</v>
      </c>
      <c r="O52" s="30">
        <f>IF(O44=0,0,VLOOKUP(O44,FAC_TOTALS_APTA!$A$4:$BQ$126,$L52,FALSE))</f>
        <v>-223850.39404585</v>
      </c>
      <c r="P52" s="30">
        <f>IF(P44=0,0,VLOOKUP(P44,FAC_TOTALS_APTA!$A$4:$BQ$126,$L52,FALSE))</f>
        <v>48392.143847426603</v>
      </c>
      <c r="Q52" s="30">
        <f>IF(Q44=0,0,VLOOKUP(Q44,FAC_TOTALS_APTA!$A$4:$BQ$126,$L52,FALSE))</f>
        <v>-813471.415025044</v>
      </c>
      <c r="R52" s="30">
        <f>IF(R44=0,0,VLOOKUP(R44,FAC_TOTALS_APTA!$A$4:$BQ$126,$L52,FALSE))</f>
        <v>1648829.0846118301</v>
      </c>
      <c r="S52" s="30">
        <f>IF(S44=0,0,VLOOKUP(S44,FAC_TOTALS_APTA!$A$4:$BQ$126,$L52,FALSE))</f>
        <v>934480.18104943598</v>
      </c>
      <c r="T52" s="30">
        <f>IF(T44=0,0,VLOOKUP(T44,FAC_TOTALS_APTA!$A$4:$BQ$126,$L52,FALSE))</f>
        <v>2379960.6856939802</v>
      </c>
      <c r="U52" s="30">
        <f>IF(U44=0,0,VLOOKUP(U44,FAC_TOTALS_APTA!$A$4:$BQ$126,$L52,FALSE))</f>
        <v>2450100.4417994702</v>
      </c>
      <c r="V52" s="30">
        <f>IF(V44=0,0,VLOOKUP(V44,FAC_TOTALS_APTA!$A$4:$BQ$126,$L52,FALSE))</f>
        <v>276775.39689484797</v>
      </c>
      <c r="W52" s="30">
        <f>IF(W44=0,0,VLOOKUP(W44,FAC_TOTALS_APTA!$A$4:$BQ$126,$L52,FALSE))</f>
        <v>-1770146.90086321</v>
      </c>
      <c r="X52" s="30">
        <f>IF(X44=0,0,VLOOKUP(X44,FAC_TOTALS_APTA!$A$4:$BQ$126,$L52,FALSE))</f>
        <v>365011.31069173699</v>
      </c>
      <c r="Y52" s="30">
        <f>IF(Y44=0,0,VLOOKUP(Y44,FAC_TOTALS_APTA!$A$4:$BQ$126,$L52,FALSE))</f>
        <v>-1996683.98206607</v>
      </c>
      <c r="Z52" s="30">
        <f>IF(Z44=0,0,VLOOKUP(Z44,FAC_TOTALS_APTA!$A$4:$BQ$126,$L52,FALSE))</f>
        <v>-1246501.4162375899</v>
      </c>
      <c r="AA52" s="30">
        <f>IF(AA44=0,0,VLOOKUP(AA44,FAC_TOTALS_APTA!$A$4:$BQ$126,$L52,FALSE))</f>
        <v>-2624114.2577501</v>
      </c>
      <c r="AB52" s="30">
        <f>IF(AB44=0,0,VLOOKUP(AB44,FAC_TOTALS_APTA!$A$4:$BQ$126,$L52,FALSE))</f>
        <v>-2121757.00725452</v>
      </c>
      <c r="AC52" s="33">
        <f t="shared" si="27"/>
        <v>-3283097.1425892496</v>
      </c>
      <c r="AD52" s="34">
        <f>AC52/G66</f>
        <v>-4.8385407251204235E-3</v>
      </c>
      <c r="AE52" s="8"/>
    </row>
    <row r="53" spans="1:31" s="15" customFormat="1" ht="15" x14ac:dyDescent="0.2">
      <c r="A53" s="8"/>
      <c r="B53" s="27" t="s">
        <v>55</v>
      </c>
      <c r="C53" s="29"/>
      <c r="D53" s="8" t="s">
        <v>32</v>
      </c>
      <c r="E53" s="48">
        <v>-4.0000000000000001E-3</v>
      </c>
      <c r="F53" s="8">
        <f>MATCH($D53,FAC_TOTALS_APTA!$A$2:$BQ$2,)</f>
        <v>18</v>
      </c>
      <c r="G53" s="35">
        <f>VLOOKUP(G44,FAC_TOTALS_APTA!$A$4:$BQ$126,$F53,FALSE)</f>
        <v>3.2883371341342298</v>
      </c>
      <c r="H53" s="35">
        <f>VLOOKUP(H44,FAC_TOTALS_APTA!$A$4:$BQ$126,$F53,FALSE)</f>
        <v>5.4678573501371197</v>
      </c>
      <c r="I53" s="31">
        <f t="shared" si="24"/>
        <v>0.66280315159252212</v>
      </c>
      <c r="J53" s="32" t="str">
        <f t="shared" si="25"/>
        <v/>
      </c>
      <c r="K53" s="32" t="str">
        <f t="shared" si="26"/>
        <v>JTW_HOME_PCT_FAC</v>
      </c>
      <c r="L53" s="8">
        <f>MATCH($K53,FAC_TOTALS_APTA!$A$2:$BO$2,)</f>
        <v>36</v>
      </c>
      <c r="M53" s="30">
        <f>IF(M44=0,0,VLOOKUP(M44,FAC_TOTALS_APTA!$A$4:$BQ$126,$L53,FALSE))</f>
        <v>0</v>
      </c>
      <c r="N53" s="30">
        <f>IF(N44=0,0,VLOOKUP(N44,FAC_TOTALS_APTA!$A$4:$BQ$126,$L53,FALSE))</f>
        <v>0</v>
      </c>
      <c r="O53" s="30">
        <f>IF(O44=0,0,VLOOKUP(O44,FAC_TOTALS_APTA!$A$4:$BQ$126,$L53,FALSE))</f>
        <v>0</v>
      </c>
      <c r="P53" s="30">
        <f>IF(P44=0,0,VLOOKUP(P44,FAC_TOTALS_APTA!$A$4:$BQ$126,$L53,FALSE))</f>
        <v>-639967.272023567</v>
      </c>
      <c r="Q53" s="30">
        <f>IF(Q44=0,0,VLOOKUP(Q44,FAC_TOTALS_APTA!$A$4:$BQ$126,$L53,FALSE))</f>
        <v>-662394.22910542204</v>
      </c>
      <c r="R53" s="30">
        <f>IF(R44=0,0,VLOOKUP(R44,FAC_TOTALS_APTA!$A$4:$BQ$126,$L53,FALSE))</f>
        <v>-147412.355483739</v>
      </c>
      <c r="S53" s="30">
        <f>IF(S44=0,0,VLOOKUP(S44,FAC_TOTALS_APTA!$A$4:$BQ$126,$L53,FALSE))</f>
        <v>-856404.96715585794</v>
      </c>
      <c r="T53" s="30">
        <f>IF(T44=0,0,VLOOKUP(T44,FAC_TOTALS_APTA!$A$4:$BQ$126,$L53,FALSE))</f>
        <v>-5801.7952278106104</v>
      </c>
      <c r="U53" s="30">
        <f>IF(U44=0,0,VLOOKUP(U44,FAC_TOTALS_APTA!$A$4:$BQ$126,$L53,FALSE))</f>
        <v>-436470.49646160199</v>
      </c>
      <c r="V53" s="30">
        <f>IF(V44=0,0,VLOOKUP(V44,FAC_TOTALS_APTA!$A$4:$BQ$126,$L53,FALSE))</f>
        <v>7310.9581149619598</v>
      </c>
      <c r="W53" s="30">
        <f>IF(W44=0,0,VLOOKUP(W44,FAC_TOTALS_APTA!$A$4:$BQ$126,$L53,FALSE))</f>
        <v>-257954.94462326099</v>
      </c>
      <c r="X53" s="30">
        <f>IF(X44=0,0,VLOOKUP(X44,FAC_TOTALS_APTA!$A$4:$BQ$126,$L53,FALSE))</f>
        <v>-322867.17214556498</v>
      </c>
      <c r="Y53" s="30">
        <f>IF(Y44=0,0,VLOOKUP(Y44,FAC_TOTALS_APTA!$A$4:$BQ$126,$L53,FALSE))</f>
        <v>-561013.04367301404</v>
      </c>
      <c r="Z53" s="30">
        <f>IF(Z44=0,0,VLOOKUP(Z44,FAC_TOTALS_APTA!$A$4:$BQ$126,$L53,FALSE))</f>
        <v>-1857020.5959371901</v>
      </c>
      <c r="AA53" s="30">
        <f>IF(AA44=0,0,VLOOKUP(AA44,FAC_TOTALS_APTA!$A$4:$BQ$126,$L53,FALSE))</f>
        <v>-798412.32119485096</v>
      </c>
      <c r="AB53" s="30">
        <f>IF(AB44=0,0,VLOOKUP(AB44,FAC_TOTALS_APTA!$A$4:$BQ$126,$L53,FALSE))</f>
        <v>-983163.256523369</v>
      </c>
      <c r="AC53" s="33">
        <f t="shared" si="27"/>
        <v>-7521571.4914402859</v>
      </c>
      <c r="AD53" s="34">
        <f>AC53/G66</f>
        <v>-1.1085090814442524E-2</v>
      </c>
      <c r="AE53" s="8"/>
    </row>
    <row r="54" spans="1:31" s="15" customFormat="1" ht="34" hidden="1" customHeight="1" x14ac:dyDescent="0.2">
      <c r="A54" s="8"/>
      <c r="B54" s="13" t="s">
        <v>83</v>
      </c>
      <c r="C54" s="29"/>
      <c r="D54" s="6" t="s">
        <v>92</v>
      </c>
      <c r="E54" s="48">
        <v>-6.8999999999999999E-3</v>
      </c>
      <c r="F54" s="8">
        <f>MATCH($D54,FAC_TOTALS_APTA!$A$2:$BQ$2,)</f>
        <v>19</v>
      </c>
      <c r="G54" s="35">
        <f>VLOOKUP(G44,FAC_TOTALS_APTA!$A$4:$BQ$126,$F54,FALSE)</f>
        <v>0</v>
      </c>
      <c r="H54" s="35">
        <f>VLOOKUP(H44,FAC_TOTALS_APTA!$A$4:$BQ$126,$F54,FALSE)</f>
        <v>0</v>
      </c>
      <c r="I54" s="31" t="str">
        <f t="shared" si="24"/>
        <v>-</v>
      </c>
      <c r="J54" s="32" t="str">
        <f t="shared" si="25"/>
        <v/>
      </c>
      <c r="K54" s="32" t="str">
        <f t="shared" si="26"/>
        <v>TNC_TRIPS_PER_CAPITA_CLUSTER_BUS_HI_OPEX_FAC</v>
      </c>
      <c r="L54" s="8">
        <f>MATCH($K54,FAC_TOTALS_APTA!$A$2:$BO$2,)</f>
        <v>37</v>
      </c>
      <c r="M54" s="30">
        <f>IF(M44=0,0,VLOOKUP(M44,FAC_TOTALS_APTA!$A$4:$BQ$126,$L54,FALSE))</f>
        <v>0</v>
      </c>
      <c r="N54" s="30">
        <f>IF(N44=0,0,VLOOKUP(N44,FAC_TOTALS_APTA!$A$4:$BQ$126,$L54,FALSE))</f>
        <v>0</v>
      </c>
      <c r="O54" s="30">
        <f>IF(O44=0,0,VLOOKUP(O44,FAC_TOTALS_APTA!$A$4:$BQ$126,$L54,FALSE))</f>
        <v>0</v>
      </c>
      <c r="P54" s="30">
        <f>IF(P44=0,0,VLOOKUP(P44,FAC_TOTALS_APTA!$A$4:$BQ$126,$L54,FALSE))</f>
        <v>0</v>
      </c>
      <c r="Q54" s="30">
        <f>IF(Q44=0,0,VLOOKUP(Q44,FAC_TOTALS_APTA!$A$4:$BQ$126,$L54,FALSE))</f>
        <v>0</v>
      </c>
      <c r="R54" s="30">
        <f>IF(R44=0,0,VLOOKUP(R44,FAC_TOTALS_APTA!$A$4:$BQ$126,$L54,FALSE))</f>
        <v>0</v>
      </c>
      <c r="S54" s="30">
        <f>IF(S44=0,0,VLOOKUP(S44,FAC_TOTALS_APTA!$A$4:$BQ$126,$L54,FALSE))</f>
        <v>0</v>
      </c>
      <c r="T54" s="30">
        <f>IF(T44=0,0,VLOOKUP(T44,FAC_TOTALS_APTA!$A$4:$BQ$126,$L54,FALSE))</f>
        <v>0</v>
      </c>
      <c r="U54" s="30">
        <f>IF(U44=0,0,VLOOKUP(U44,FAC_TOTALS_APTA!$A$4:$BQ$126,$L54,FALSE))</f>
        <v>0</v>
      </c>
      <c r="V54" s="30">
        <f>IF(V44=0,0,VLOOKUP(V44,FAC_TOTALS_APTA!$A$4:$BQ$126,$L54,FALSE))</f>
        <v>0</v>
      </c>
      <c r="W54" s="30">
        <f>IF(W44=0,0,VLOOKUP(W44,FAC_TOTALS_APTA!$A$4:$BQ$126,$L54,FALSE))</f>
        <v>0</v>
      </c>
      <c r="X54" s="30">
        <f>IF(X44=0,0,VLOOKUP(X44,FAC_TOTALS_APTA!$A$4:$BQ$126,$L54,FALSE))</f>
        <v>0</v>
      </c>
      <c r="Y54" s="30">
        <f>IF(Y44=0,0,VLOOKUP(Y44,FAC_TOTALS_APTA!$A$4:$BQ$126,$L54,FALSE))</f>
        <v>0</v>
      </c>
      <c r="Z54" s="30">
        <f>IF(Z44=0,0,VLOOKUP(Z44,FAC_TOTALS_APTA!$A$4:$BQ$126,$L54,FALSE))</f>
        <v>0</v>
      </c>
      <c r="AA54" s="30">
        <f>IF(AA44=0,0,VLOOKUP(AA44,FAC_TOTALS_APTA!$A$4:$BQ$126,$L54,FALSE))</f>
        <v>0</v>
      </c>
      <c r="AB54" s="30">
        <f>IF(AB44=0,0,VLOOKUP(AB44,FAC_TOTALS_APTA!$A$4:$BQ$126,$L54,FALSE))</f>
        <v>0</v>
      </c>
      <c r="AC54" s="33">
        <f t="shared" si="27"/>
        <v>0</v>
      </c>
      <c r="AD54" s="34">
        <f>AC54/G66</f>
        <v>0</v>
      </c>
      <c r="AE54" s="8"/>
    </row>
    <row r="55" spans="1:31" s="15" customFormat="1" ht="34" x14ac:dyDescent="0.2">
      <c r="A55" s="8"/>
      <c r="B55" s="13" t="s">
        <v>83</v>
      </c>
      <c r="C55" s="29"/>
      <c r="D55" s="6" t="s">
        <v>93</v>
      </c>
      <c r="E55" s="48">
        <v>-3.3099999999999997E-2</v>
      </c>
      <c r="F55" s="8">
        <f>MATCH($D55,FAC_TOTALS_APTA!$A$2:$BQ$2,)</f>
        <v>20</v>
      </c>
      <c r="G55" s="35">
        <f>VLOOKUP(G44,FAC_TOTALS_APTA!$A$4:$BQ$126,$F55,FALSE)</f>
        <v>0</v>
      </c>
      <c r="H55" s="35">
        <f>VLOOKUP(H44,FAC_TOTALS_APTA!$A$4:$BQ$126,$F55,FALSE)</f>
        <v>2.7297848618715901</v>
      </c>
      <c r="I55" s="31" t="str">
        <f t="shared" si="24"/>
        <v>-</v>
      </c>
      <c r="J55" s="32" t="str">
        <f t="shared" si="25"/>
        <v/>
      </c>
      <c r="K55" s="32" t="str">
        <f t="shared" si="26"/>
        <v>TNC_TRIPS_PER_CAPITA_CLUSTER_BUS_MID_OPEX_FAC</v>
      </c>
      <c r="L55" s="8">
        <f>MATCH($K55,FAC_TOTALS_APTA!$A$2:$BO$2,)</f>
        <v>38</v>
      </c>
      <c r="M55" s="30">
        <f>IF(M44=0,0,VLOOKUP(M44,FAC_TOTALS_APTA!$A$4:$BQ$126,$L55,FALSE))</f>
        <v>0</v>
      </c>
      <c r="N55" s="30">
        <f>IF(N44=0,0,VLOOKUP(N44,FAC_TOTALS_APTA!$A$4:$BQ$126,$L55,FALSE))</f>
        <v>0</v>
      </c>
      <c r="O55" s="30">
        <f>IF(O44=0,0,VLOOKUP(O44,FAC_TOTALS_APTA!$A$4:$BQ$126,$L55,FALSE))</f>
        <v>0</v>
      </c>
      <c r="P55" s="30">
        <f>IF(P44=0,0,VLOOKUP(P44,FAC_TOTALS_APTA!$A$4:$BQ$126,$L55,FALSE))</f>
        <v>0</v>
      </c>
      <c r="Q55" s="30">
        <f>IF(Q44=0,0,VLOOKUP(Q44,FAC_TOTALS_APTA!$A$4:$BQ$126,$L55,FALSE))</f>
        <v>0</v>
      </c>
      <c r="R55" s="30">
        <f>IF(R44=0,0,VLOOKUP(R44,FAC_TOTALS_APTA!$A$4:$BQ$126,$L55,FALSE))</f>
        <v>0</v>
      </c>
      <c r="S55" s="30">
        <f>IF(S44=0,0,VLOOKUP(S44,FAC_TOTALS_APTA!$A$4:$BQ$126,$L55,FALSE))</f>
        <v>0</v>
      </c>
      <c r="T55" s="30">
        <f>IF(T44=0,0,VLOOKUP(T44,FAC_TOTALS_APTA!$A$4:$BQ$126,$L55,FALSE))</f>
        <v>0</v>
      </c>
      <c r="U55" s="30">
        <f>IF(U44=0,0,VLOOKUP(U44,FAC_TOTALS_APTA!$A$4:$BQ$126,$L55,FALSE))</f>
        <v>0</v>
      </c>
      <c r="V55" s="30">
        <f>IF(V44=0,0,VLOOKUP(V44,FAC_TOTALS_APTA!$A$4:$BQ$126,$L55,FALSE))</f>
        <v>0</v>
      </c>
      <c r="W55" s="30">
        <f>IF(W44=0,0,VLOOKUP(W44,FAC_TOTALS_APTA!$A$4:$BQ$126,$L55,FALSE))</f>
        <v>0</v>
      </c>
      <c r="X55" s="30">
        <f>IF(X44=0,0,VLOOKUP(X44,FAC_TOTALS_APTA!$A$4:$BQ$126,$L55,FALSE))</f>
        <v>-14299705.3848271</v>
      </c>
      <c r="Y55" s="30">
        <f>IF(Y44=0,0,VLOOKUP(Y44,FAC_TOTALS_APTA!$A$4:$BQ$126,$L55,FALSE))</f>
        <v>-21493580.792305</v>
      </c>
      <c r="Z55" s="30">
        <f>IF(Z44=0,0,VLOOKUP(Z44,FAC_TOTALS_APTA!$A$4:$BQ$126,$L55,FALSE))</f>
        <v>-31238174.0345436</v>
      </c>
      <c r="AA55" s="30">
        <f>IF(AA44=0,0,VLOOKUP(AA44,FAC_TOTALS_APTA!$A$4:$BQ$126,$L55,FALSE))</f>
        <v>-35230050.029647797</v>
      </c>
      <c r="AB55" s="30">
        <f>IF(AB44=0,0,VLOOKUP(AB44,FAC_TOTALS_APTA!$A$4:$BQ$126,$L55,FALSE))</f>
        <v>20451764.473805699</v>
      </c>
      <c r="AC55" s="33">
        <f t="shared" si="27"/>
        <v>-81809745.767517805</v>
      </c>
      <c r="AD55" s="34">
        <f>AC55/G66</f>
        <v>-0.12056901438368645</v>
      </c>
      <c r="AE55" s="8"/>
    </row>
    <row r="56" spans="1:31" s="15" customFormat="1" ht="34" hidden="1" customHeight="1" x14ac:dyDescent="0.2">
      <c r="A56" s="8"/>
      <c r="B56" s="13" t="s">
        <v>83</v>
      </c>
      <c r="C56" s="29"/>
      <c r="D56" s="6" t="s">
        <v>94</v>
      </c>
      <c r="E56" s="48">
        <v>-2.2200000000000001E-2</v>
      </c>
      <c r="F56" s="8">
        <f>MATCH($D56,FAC_TOTALS_APTA!$A$2:$BQ$2,)</f>
        <v>21</v>
      </c>
      <c r="G56" s="35">
        <f>VLOOKUP(G44,FAC_TOTALS_APTA!$A$4:$BQ$126,$F56,FALSE)</f>
        <v>0</v>
      </c>
      <c r="H56" s="35">
        <f>VLOOKUP(H44,FAC_TOTALS_APTA!$A$4:$BQ$126,$F56,FALSE)</f>
        <v>0</v>
      </c>
      <c r="I56" s="31" t="str">
        <f t="shared" si="24"/>
        <v>-</v>
      </c>
      <c r="J56" s="32" t="str">
        <f t="shared" si="25"/>
        <v/>
      </c>
      <c r="K56" s="32" t="str">
        <f t="shared" si="26"/>
        <v>TNC_TRIPS_PER_CAPITA_CLUSTER_BUS_LOW_OPEX_FAC</v>
      </c>
      <c r="L56" s="8">
        <f>MATCH($K56,FAC_TOTALS_APTA!$A$2:$BO$2,)</f>
        <v>39</v>
      </c>
      <c r="M56" s="30">
        <f>IF(M44=0,0,VLOOKUP(M44,FAC_TOTALS_APTA!$A$4:$BQ$126,$L56,FALSE))</f>
        <v>0</v>
      </c>
      <c r="N56" s="30">
        <f>IF(N44=0,0,VLOOKUP(N44,FAC_TOTALS_APTA!$A$4:$BQ$126,$L56,FALSE))</f>
        <v>0</v>
      </c>
      <c r="O56" s="30">
        <f>IF(O44=0,0,VLOOKUP(O44,FAC_TOTALS_APTA!$A$4:$BQ$126,$L56,FALSE))</f>
        <v>0</v>
      </c>
      <c r="P56" s="30">
        <f>IF(P44=0,0,VLOOKUP(P44,FAC_TOTALS_APTA!$A$4:$BQ$126,$L56,FALSE))</f>
        <v>0</v>
      </c>
      <c r="Q56" s="30">
        <f>IF(Q44=0,0,VLOOKUP(Q44,FAC_TOTALS_APTA!$A$4:$BQ$126,$L56,FALSE))</f>
        <v>0</v>
      </c>
      <c r="R56" s="30">
        <f>IF(R44=0,0,VLOOKUP(R44,FAC_TOTALS_APTA!$A$4:$BQ$126,$L56,FALSE))</f>
        <v>0</v>
      </c>
      <c r="S56" s="30">
        <f>IF(S44=0,0,VLOOKUP(S44,FAC_TOTALS_APTA!$A$4:$BQ$126,$L56,FALSE))</f>
        <v>0</v>
      </c>
      <c r="T56" s="30">
        <f>IF(T44=0,0,VLOOKUP(T44,FAC_TOTALS_APTA!$A$4:$BQ$126,$L56,FALSE))</f>
        <v>0</v>
      </c>
      <c r="U56" s="30">
        <f>IF(U44=0,0,VLOOKUP(U44,FAC_TOTALS_APTA!$A$4:$BQ$126,$L56,FALSE))</f>
        <v>0</v>
      </c>
      <c r="V56" s="30">
        <f>IF(V44=0,0,VLOOKUP(V44,FAC_TOTALS_APTA!$A$4:$BQ$126,$L56,FALSE))</f>
        <v>0</v>
      </c>
      <c r="W56" s="30">
        <f>IF(W44=0,0,VLOOKUP(W44,FAC_TOTALS_APTA!$A$4:$BQ$126,$L56,FALSE))</f>
        <v>0</v>
      </c>
      <c r="X56" s="30">
        <f>IF(X44=0,0,VLOOKUP(X44,FAC_TOTALS_APTA!$A$4:$BQ$126,$L56,FALSE))</f>
        <v>0</v>
      </c>
      <c r="Y56" s="30">
        <f>IF(Y44=0,0,VLOOKUP(Y44,FAC_TOTALS_APTA!$A$4:$BQ$126,$L56,FALSE))</f>
        <v>0</v>
      </c>
      <c r="Z56" s="30">
        <f>IF(Z44=0,0,VLOOKUP(Z44,FAC_TOTALS_APTA!$A$4:$BQ$126,$L56,FALSE))</f>
        <v>0</v>
      </c>
      <c r="AA56" s="30">
        <f>IF(AA44=0,0,VLOOKUP(AA44,FAC_TOTALS_APTA!$A$4:$BQ$126,$L56,FALSE))</f>
        <v>0</v>
      </c>
      <c r="AB56" s="30">
        <f>IF(AB44=0,0,VLOOKUP(AB44,FAC_TOTALS_APTA!$A$4:$BQ$126,$L56,FALSE))</f>
        <v>0</v>
      </c>
      <c r="AC56" s="33">
        <f t="shared" si="27"/>
        <v>0</v>
      </c>
      <c r="AD56" s="34">
        <f>AC56/G66</f>
        <v>0</v>
      </c>
      <c r="AE56" s="8"/>
    </row>
    <row r="57" spans="1:31" s="15" customFormat="1" ht="17" hidden="1" customHeight="1" x14ac:dyDescent="0.2">
      <c r="A57" s="8"/>
      <c r="B57" s="13" t="s">
        <v>83</v>
      </c>
      <c r="C57" s="29"/>
      <c r="D57" s="6" t="s">
        <v>95</v>
      </c>
      <c r="E57" s="48">
        <v>-1.1000000000000001E-3</v>
      </c>
      <c r="F57" s="8">
        <f>MATCH($D57,FAC_TOTALS_APTA!$A$2:$BQ$2,)</f>
        <v>22</v>
      </c>
      <c r="G57" s="35">
        <f>VLOOKUP(G44,FAC_TOTALS_APTA!$A$4:$BQ$126,$F57,FALSE)</f>
        <v>0</v>
      </c>
      <c r="H57" s="35">
        <f>VLOOKUP(H44,FAC_TOTALS_APTA!$A$4:$BQ$126,$F57,FALSE)</f>
        <v>0</v>
      </c>
      <c r="I57" s="31" t="str">
        <f t="shared" si="24"/>
        <v>-</v>
      </c>
      <c r="J57" s="32" t="str">
        <f t="shared" si="25"/>
        <v/>
      </c>
      <c r="K57" s="32" t="str">
        <f t="shared" si="26"/>
        <v>TNC_TRIPS_PER_CAPITA_CLUSTER_BUS_NEW_YORK_FAC</v>
      </c>
      <c r="L57" s="8">
        <f>MATCH($K57,FAC_TOTALS_APTA!$A$2:$BO$2,)</f>
        <v>40</v>
      </c>
      <c r="M57" s="30">
        <f>IF(M44=0,0,VLOOKUP(M44,FAC_TOTALS_APTA!$A$4:$BQ$126,$L57,FALSE))</f>
        <v>0</v>
      </c>
      <c r="N57" s="30">
        <f>IF(N44=0,0,VLOOKUP(N44,FAC_TOTALS_APTA!$A$4:$BQ$126,$L57,FALSE))</f>
        <v>0</v>
      </c>
      <c r="O57" s="30">
        <f>IF(O44=0,0,VLOOKUP(O44,FAC_TOTALS_APTA!$A$4:$BQ$126,$L57,FALSE))</f>
        <v>0</v>
      </c>
      <c r="P57" s="30">
        <f>IF(P44=0,0,VLOOKUP(P44,FAC_TOTALS_APTA!$A$4:$BQ$126,$L57,FALSE))</f>
        <v>0</v>
      </c>
      <c r="Q57" s="30">
        <f>IF(Q44=0,0,VLOOKUP(Q44,FAC_TOTALS_APTA!$A$4:$BQ$126,$L57,FALSE))</f>
        <v>0</v>
      </c>
      <c r="R57" s="30">
        <f>IF(R44=0,0,VLOOKUP(R44,FAC_TOTALS_APTA!$A$4:$BQ$126,$L57,FALSE))</f>
        <v>0</v>
      </c>
      <c r="S57" s="30">
        <f>IF(S44=0,0,VLOOKUP(S44,FAC_TOTALS_APTA!$A$4:$BQ$126,$L57,FALSE))</f>
        <v>0</v>
      </c>
      <c r="T57" s="30">
        <f>IF(T44=0,0,VLOOKUP(T44,FAC_TOTALS_APTA!$A$4:$BQ$126,$L57,FALSE))</f>
        <v>0</v>
      </c>
      <c r="U57" s="30">
        <f>IF(U44=0,0,VLOOKUP(U44,FAC_TOTALS_APTA!$A$4:$BQ$126,$L57,FALSE))</f>
        <v>0</v>
      </c>
      <c r="V57" s="30">
        <f>IF(V44=0,0,VLOOKUP(V44,FAC_TOTALS_APTA!$A$4:$BQ$126,$L57,FALSE))</f>
        <v>0</v>
      </c>
      <c r="W57" s="30">
        <f>IF(W44=0,0,VLOOKUP(W44,FAC_TOTALS_APTA!$A$4:$BQ$126,$L57,FALSE))</f>
        <v>0</v>
      </c>
      <c r="X57" s="30">
        <f>IF(X44=0,0,VLOOKUP(X44,FAC_TOTALS_APTA!$A$4:$BQ$126,$L57,FALSE))</f>
        <v>0</v>
      </c>
      <c r="Y57" s="30">
        <f>IF(Y44=0,0,VLOOKUP(Y44,FAC_TOTALS_APTA!$A$4:$BQ$126,$L57,FALSE))</f>
        <v>0</v>
      </c>
      <c r="Z57" s="30">
        <f>IF(Z44=0,0,VLOOKUP(Z44,FAC_TOTALS_APTA!$A$4:$BQ$126,$L57,FALSE))</f>
        <v>0</v>
      </c>
      <c r="AA57" s="30">
        <f>IF(AA44=0,0,VLOOKUP(AA44,FAC_TOTALS_APTA!$A$4:$BQ$126,$L57,FALSE))</f>
        <v>0</v>
      </c>
      <c r="AB57" s="30">
        <f>IF(AB44=0,0,VLOOKUP(AB44,FAC_TOTALS_APTA!$A$4:$BQ$126,$L57,FALSE))</f>
        <v>0</v>
      </c>
      <c r="AC57" s="33">
        <f t="shared" si="27"/>
        <v>0</v>
      </c>
      <c r="AD57" s="34">
        <f>AC57/G66</f>
        <v>0</v>
      </c>
      <c r="AE57" s="8"/>
    </row>
    <row r="58" spans="1:31" s="15" customFormat="1" ht="34" hidden="1" customHeight="1" x14ac:dyDescent="0.2">
      <c r="A58" s="8"/>
      <c r="B58" s="13" t="s">
        <v>83</v>
      </c>
      <c r="C58" s="29"/>
      <c r="D58" s="6" t="s">
        <v>96</v>
      </c>
      <c r="E58" s="48">
        <v>-1.5E-3</v>
      </c>
      <c r="F58" s="8">
        <f>MATCH($D58,FAC_TOTALS_APTA!$A$2:$BQ$2,)</f>
        <v>23</v>
      </c>
      <c r="G58" s="35">
        <f>VLOOKUP(G44,FAC_TOTALS_APTA!$A$4:$BQ$126,$F58,FALSE)</f>
        <v>0</v>
      </c>
      <c r="H58" s="35">
        <f>VLOOKUP(H44,FAC_TOTALS_APTA!$A$4:$BQ$126,$F58,FALSE)</f>
        <v>0</v>
      </c>
      <c r="I58" s="31" t="str">
        <f t="shared" si="24"/>
        <v>-</v>
      </c>
      <c r="J58" s="32" t="str">
        <f t="shared" si="25"/>
        <v/>
      </c>
      <c r="K58" s="32" t="str">
        <f t="shared" si="26"/>
        <v>TNC_TRIPS_PER_CAPITA_CLUSTER_RAIL_HI_OPEX_FAC</v>
      </c>
      <c r="L58" s="8">
        <f>MATCH($K58,FAC_TOTALS_APTA!$A$2:$BO$2,)</f>
        <v>41</v>
      </c>
      <c r="M58" s="30">
        <f>IF(M44=0,0,VLOOKUP(M44,FAC_TOTALS_APTA!$A$4:$BQ$126,$L58,FALSE))</f>
        <v>0</v>
      </c>
      <c r="N58" s="30">
        <f>IF(N44=0,0,VLOOKUP(N44,FAC_TOTALS_APTA!$A$4:$BQ$126,$L58,FALSE))</f>
        <v>0</v>
      </c>
      <c r="O58" s="30">
        <f>IF(O44=0,0,VLOOKUP(O44,FAC_TOTALS_APTA!$A$4:$BQ$126,$L58,FALSE))</f>
        <v>0</v>
      </c>
      <c r="P58" s="30">
        <f>IF(P44=0,0,VLOOKUP(P44,FAC_TOTALS_APTA!$A$4:$BQ$126,$L58,FALSE))</f>
        <v>0</v>
      </c>
      <c r="Q58" s="30">
        <f>IF(Q44=0,0,VLOOKUP(Q44,FAC_TOTALS_APTA!$A$4:$BQ$126,$L58,FALSE))</f>
        <v>0</v>
      </c>
      <c r="R58" s="30">
        <f>IF(R44=0,0,VLOOKUP(R44,FAC_TOTALS_APTA!$A$4:$BQ$126,$L58,FALSE))</f>
        <v>0</v>
      </c>
      <c r="S58" s="30">
        <f>IF(S44=0,0,VLOOKUP(S44,FAC_TOTALS_APTA!$A$4:$BQ$126,$L58,FALSE))</f>
        <v>0</v>
      </c>
      <c r="T58" s="30">
        <f>IF(T44=0,0,VLOOKUP(T44,FAC_TOTALS_APTA!$A$4:$BQ$126,$L58,FALSE))</f>
        <v>0</v>
      </c>
      <c r="U58" s="30">
        <f>IF(U44=0,0,VLOOKUP(U44,FAC_TOTALS_APTA!$A$4:$BQ$126,$L58,FALSE))</f>
        <v>0</v>
      </c>
      <c r="V58" s="30">
        <f>IF(V44=0,0,VLOOKUP(V44,FAC_TOTALS_APTA!$A$4:$BQ$126,$L58,FALSE))</f>
        <v>0</v>
      </c>
      <c r="W58" s="30">
        <f>IF(W44=0,0,VLOOKUP(W44,FAC_TOTALS_APTA!$A$4:$BQ$126,$L58,FALSE))</f>
        <v>0</v>
      </c>
      <c r="X58" s="30">
        <f>IF(X44=0,0,VLOOKUP(X44,FAC_TOTALS_APTA!$A$4:$BQ$126,$L58,FALSE))</f>
        <v>0</v>
      </c>
      <c r="Y58" s="30">
        <f>IF(Y44=0,0,VLOOKUP(Y44,FAC_TOTALS_APTA!$A$4:$BQ$126,$L58,FALSE))</f>
        <v>0</v>
      </c>
      <c r="Z58" s="30">
        <f>IF(Z44=0,0,VLOOKUP(Z44,FAC_TOTALS_APTA!$A$4:$BQ$126,$L58,FALSE))</f>
        <v>0</v>
      </c>
      <c r="AA58" s="30">
        <f>IF(AA44=0,0,VLOOKUP(AA44,FAC_TOTALS_APTA!$A$4:$BQ$126,$L58,FALSE))</f>
        <v>0</v>
      </c>
      <c r="AB58" s="30">
        <f>IF(AB44=0,0,VLOOKUP(AB44,FAC_TOTALS_APTA!$A$4:$BQ$126,$L58,FALSE))</f>
        <v>0</v>
      </c>
      <c r="AC58" s="33">
        <f t="shared" si="27"/>
        <v>0</v>
      </c>
      <c r="AD58" s="34">
        <f>AC58/G66</f>
        <v>0</v>
      </c>
      <c r="AE58" s="8"/>
    </row>
    <row r="59" spans="1:31" s="15" customFormat="1" ht="34" hidden="1" x14ac:dyDescent="0.2">
      <c r="A59" s="8"/>
      <c r="B59" s="13" t="s">
        <v>83</v>
      </c>
      <c r="C59" s="29"/>
      <c r="D59" s="6" t="s">
        <v>97</v>
      </c>
      <c r="E59" s="48">
        <v>-2.81E-2</v>
      </c>
      <c r="F59" s="8">
        <f>MATCH($D59,FAC_TOTALS_APTA!$A$2:$BQ$2,)</f>
        <v>24</v>
      </c>
      <c r="G59" s="35">
        <f>VLOOKUP(G44,FAC_TOTALS_APTA!$A$4:$BQ$126,$F59,FALSE)</f>
        <v>0</v>
      </c>
      <c r="H59" s="35">
        <f>VLOOKUP(H44,FAC_TOTALS_APTA!$A$4:$BQ$126,$F59,FALSE)</f>
        <v>0</v>
      </c>
      <c r="I59" s="31" t="str">
        <f t="shared" si="24"/>
        <v>-</v>
      </c>
      <c r="J59" s="32" t="str">
        <f t="shared" si="25"/>
        <v/>
      </c>
      <c r="K59" s="32" t="str">
        <f t="shared" si="26"/>
        <v>TNC_TRIPS_PER_CAPITA_CLUSTER_RAIL_MID_OPEX_FAC</v>
      </c>
      <c r="L59" s="8">
        <f>MATCH($K59,FAC_TOTALS_APTA!$A$2:$BO$2,)</f>
        <v>42</v>
      </c>
      <c r="M59" s="30">
        <f>IF(M44=0,0,VLOOKUP(M44,FAC_TOTALS_APTA!$A$4:$BQ$126,$L59,FALSE))</f>
        <v>0</v>
      </c>
      <c r="N59" s="30">
        <f>IF(N44=0,0,VLOOKUP(N44,FAC_TOTALS_APTA!$A$4:$BQ$126,$L59,FALSE))</f>
        <v>0</v>
      </c>
      <c r="O59" s="30">
        <f>IF(O44=0,0,VLOOKUP(O44,FAC_TOTALS_APTA!$A$4:$BQ$126,$L59,FALSE))</f>
        <v>0</v>
      </c>
      <c r="P59" s="30">
        <f>IF(P44=0,0,VLOOKUP(P44,FAC_TOTALS_APTA!$A$4:$BQ$126,$L59,FALSE))</f>
        <v>0</v>
      </c>
      <c r="Q59" s="30">
        <f>IF(Q44=0,0,VLOOKUP(Q44,FAC_TOTALS_APTA!$A$4:$BQ$126,$L59,FALSE))</f>
        <v>0</v>
      </c>
      <c r="R59" s="30">
        <f>IF(R44=0,0,VLOOKUP(R44,FAC_TOTALS_APTA!$A$4:$BQ$126,$L59,FALSE))</f>
        <v>0</v>
      </c>
      <c r="S59" s="30">
        <f>IF(S44=0,0,VLOOKUP(S44,FAC_TOTALS_APTA!$A$4:$BQ$126,$L59,FALSE))</f>
        <v>0</v>
      </c>
      <c r="T59" s="30">
        <f>IF(T44=0,0,VLOOKUP(T44,FAC_TOTALS_APTA!$A$4:$BQ$126,$L59,FALSE))</f>
        <v>0</v>
      </c>
      <c r="U59" s="30">
        <f>IF(U44=0,0,VLOOKUP(U44,FAC_TOTALS_APTA!$A$4:$BQ$126,$L59,FALSE))</f>
        <v>0</v>
      </c>
      <c r="V59" s="30">
        <f>IF(V44=0,0,VLOOKUP(V44,FAC_TOTALS_APTA!$A$4:$BQ$126,$L59,FALSE))</f>
        <v>0</v>
      </c>
      <c r="W59" s="30">
        <f>IF(W44=0,0,VLOOKUP(W44,FAC_TOTALS_APTA!$A$4:$BQ$126,$L59,FALSE))</f>
        <v>0</v>
      </c>
      <c r="X59" s="30">
        <f>IF(X44=0,0,VLOOKUP(X44,FAC_TOTALS_APTA!$A$4:$BQ$126,$L59,FALSE))</f>
        <v>0</v>
      </c>
      <c r="Y59" s="30">
        <f>IF(Y44=0,0,VLOOKUP(Y44,FAC_TOTALS_APTA!$A$4:$BQ$126,$L59,FALSE))</f>
        <v>0</v>
      </c>
      <c r="Z59" s="30">
        <f>IF(Z44=0,0,VLOOKUP(Z44,FAC_TOTALS_APTA!$A$4:$BQ$126,$L59,FALSE))</f>
        <v>0</v>
      </c>
      <c r="AA59" s="30">
        <f>IF(AA44=0,0,VLOOKUP(AA44,FAC_TOTALS_APTA!$A$4:$BQ$126,$L59,FALSE))</f>
        <v>0</v>
      </c>
      <c r="AB59" s="30">
        <f>IF(AB44=0,0,VLOOKUP(AB44,FAC_TOTALS_APTA!$A$4:$BQ$126,$L59,FALSE))</f>
        <v>0</v>
      </c>
      <c r="AC59" s="33">
        <f t="shared" si="27"/>
        <v>0</v>
      </c>
      <c r="AD59" s="34">
        <f>AC59/G66</f>
        <v>0</v>
      </c>
      <c r="AE59" s="8"/>
    </row>
    <row r="60" spans="1:31" s="15" customFormat="1" ht="34" hidden="1" x14ac:dyDescent="0.2">
      <c r="A60" s="8"/>
      <c r="B60" s="13" t="s">
        <v>83</v>
      </c>
      <c r="C60" s="29"/>
      <c r="D60" s="6" t="s">
        <v>98</v>
      </c>
      <c r="E60" s="48">
        <v>8.2000000000000007E-3</v>
      </c>
      <c r="F60" s="8">
        <f>MATCH($D60,FAC_TOTALS_APTA!$A$2:$BQ$2,)</f>
        <v>25</v>
      </c>
      <c r="G60" s="35">
        <f>VLOOKUP(G44,FAC_TOTALS_APTA!$A$4:$BQ$126,$F60,FALSE)</f>
        <v>0</v>
      </c>
      <c r="H60" s="35">
        <f>VLOOKUP(H44,FAC_TOTALS_APTA!$A$4:$BQ$126,$F60,FALSE)</f>
        <v>0</v>
      </c>
      <c r="I60" s="31" t="str">
        <f t="shared" si="24"/>
        <v>-</v>
      </c>
      <c r="J60" s="32" t="str">
        <f t="shared" si="25"/>
        <v/>
      </c>
      <c r="K60" s="32" t="str">
        <f t="shared" si="26"/>
        <v>TNC_TRIPS_PER_CAPITA_CLUSTER_RAIL_NEW_YORK_FAC</v>
      </c>
      <c r="L60" s="8">
        <f>MATCH($K60,FAC_TOTALS_APTA!$A$2:$BO$2,)</f>
        <v>43</v>
      </c>
      <c r="M60" s="30">
        <f>IF(M44=0,0,VLOOKUP(M44,FAC_TOTALS_APTA!$A$4:$BQ$126,$L60,FALSE))</f>
        <v>0</v>
      </c>
      <c r="N60" s="30">
        <f>IF(N44=0,0,VLOOKUP(N44,FAC_TOTALS_APTA!$A$4:$BQ$126,$L60,FALSE))</f>
        <v>0</v>
      </c>
      <c r="O60" s="30">
        <f>IF(O44=0,0,VLOOKUP(O44,FAC_TOTALS_APTA!$A$4:$BQ$126,$L60,FALSE))</f>
        <v>0</v>
      </c>
      <c r="P60" s="30">
        <f>IF(P44=0,0,VLOOKUP(P44,FAC_TOTALS_APTA!$A$4:$BQ$126,$L60,FALSE))</f>
        <v>0</v>
      </c>
      <c r="Q60" s="30">
        <f>IF(Q44=0,0,VLOOKUP(Q44,FAC_TOTALS_APTA!$A$4:$BQ$126,$L60,FALSE))</f>
        <v>0</v>
      </c>
      <c r="R60" s="30">
        <f>IF(R44=0,0,VLOOKUP(R44,FAC_TOTALS_APTA!$A$4:$BQ$126,$L60,FALSE))</f>
        <v>0</v>
      </c>
      <c r="S60" s="30">
        <f>IF(S44=0,0,VLOOKUP(S44,FAC_TOTALS_APTA!$A$4:$BQ$126,$L60,FALSE))</f>
        <v>0</v>
      </c>
      <c r="T60" s="30">
        <f>IF(T44=0,0,VLOOKUP(T44,FAC_TOTALS_APTA!$A$4:$BQ$126,$L60,FALSE))</f>
        <v>0</v>
      </c>
      <c r="U60" s="30">
        <f>IF(U44=0,0,VLOOKUP(U44,FAC_TOTALS_APTA!$A$4:$BQ$126,$L60,FALSE))</f>
        <v>0</v>
      </c>
      <c r="V60" s="30">
        <f>IF(V44=0,0,VLOOKUP(V44,FAC_TOTALS_APTA!$A$4:$BQ$126,$L60,FALSE))</f>
        <v>0</v>
      </c>
      <c r="W60" s="30">
        <f>IF(W44=0,0,VLOOKUP(W44,FAC_TOTALS_APTA!$A$4:$BQ$126,$L60,FALSE))</f>
        <v>0</v>
      </c>
      <c r="X60" s="30">
        <f>IF(X44=0,0,VLOOKUP(X44,FAC_TOTALS_APTA!$A$4:$BQ$126,$L60,FALSE))</f>
        <v>0</v>
      </c>
      <c r="Y60" s="30">
        <f>IF(Y44=0,0,VLOOKUP(Y44,FAC_TOTALS_APTA!$A$4:$BQ$126,$L60,FALSE))</f>
        <v>0</v>
      </c>
      <c r="Z60" s="30">
        <f>IF(Z44=0,0,VLOOKUP(Z44,FAC_TOTALS_APTA!$A$4:$BQ$126,$L60,FALSE))</f>
        <v>0</v>
      </c>
      <c r="AA60" s="30">
        <f>IF(AA44=0,0,VLOOKUP(AA44,FAC_TOTALS_APTA!$A$4:$BQ$126,$L60,FALSE))</f>
        <v>0</v>
      </c>
      <c r="AB60" s="30">
        <f>IF(AB44=0,0,VLOOKUP(AB44,FAC_TOTALS_APTA!$A$4:$BQ$126,$L60,FALSE))</f>
        <v>0</v>
      </c>
      <c r="AC60" s="33">
        <f t="shared" si="27"/>
        <v>0</v>
      </c>
      <c r="AD60" s="34">
        <f>AC60/G66</f>
        <v>0</v>
      </c>
      <c r="AE60" s="8"/>
    </row>
    <row r="61" spans="1:31" s="15" customFormat="1" ht="15" x14ac:dyDescent="0.2">
      <c r="A61" s="8"/>
      <c r="B61" s="27" t="s">
        <v>73</v>
      </c>
      <c r="C61" s="29"/>
      <c r="D61" s="8" t="s">
        <v>49</v>
      </c>
      <c r="E61" s="48">
        <v>-1.2999999999999999E-3</v>
      </c>
      <c r="F61" s="8">
        <f>MATCH($D61,FAC_TOTALS_APTA!$A$2:$BQ$2,)</f>
        <v>26</v>
      </c>
      <c r="G61" s="35">
        <f>VLOOKUP(G44,FAC_TOTALS_APTA!$A$4:$BQ$126,$F61,FALSE)</f>
        <v>4.8397151122513998E-2</v>
      </c>
      <c r="H61" s="35">
        <f>VLOOKUP(H44,FAC_TOTALS_APTA!$A$4:$BQ$126,$F61,FALSE)</f>
        <v>0.82169148922239099</v>
      </c>
      <c r="I61" s="31">
        <f t="shared" si="24"/>
        <v>15.978096234266694</v>
      </c>
      <c r="J61" s="32" t="str">
        <f t="shared" si="25"/>
        <v/>
      </c>
      <c r="K61" s="32" t="str">
        <f t="shared" si="26"/>
        <v>BIKE_SHARE_FAC</v>
      </c>
      <c r="L61" s="8">
        <f>MATCH($K61,FAC_TOTALS_APTA!$A$2:$BO$2,)</f>
        <v>44</v>
      </c>
      <c r="M61" s="30">
        <f>IF(M44=0,0,VLOOKUP(M44,FAC_TOTALS_APTA!$A$4:$BQ$126,$L61,FALSE))</f>
        <v>0</v>
      </c>
      <c r="N61" s="30">
        <f>IF(N44=0,0,VLOOKUP(N44,FAC_TOTALS_APTA!$A$4:$BQ$126,$L61,FALSE))</f>
        <v>0</v>
      </c>
      <c r="O61" s="30">
        <f>IF(O44=0,0,VLOOKUP(O44,FAC_TOTALS_APTA!$A$4:$BQ$126,$L61,FALSE))</f>
        <v>0</v>
      </c>
      <c r="P61" s="30">
        <f>IF(P44=0,0,VLOOKUP(P44,FAC_TOTALS_APTA!$A$4:$BQ$126,$L61,FALSE))</f>
        <v>0</v>
      </c>
      <c r="Q61" s="30">
        <f>IF(Q44=0,0,VLOOKUP(Q44,FAC_TOTALS_APTA!$A$4:$BQ$126,$L61,FALSE))</f>
        <v>0</v>
      </c>
      <c r="R61" s="30">
        <f>IF(R44=0,0,VLOOKUP(R44,FAC_TOTALS_APTA!$A$4:$BQ$126,$L61,FALSE))</f>
        <v>0</v>
      </c>
      <c r="S61" s="30">
        <f>IF(S44=0,0,VLOOKUP(S44,FAC_TOTALS_APTA!$A$4:$BQ$126,$L61,FALSE))</f>
        <v>0</v>
      </c>
      <c r="T61" s="30">
        <f>IF(T44=0,0,VLOOKUP(T44,FAC_TOTALS_APTA!$A$4:$BQ$126,$L61,FALSE))</f>
        <v>0</v>
      </c>
      <c r="U61" s="30">
        <f>IF(U44=0,0,VLOOKUP(U44,FAC_TOTALS_APTA!$A$4:$BQ$126,$L61,FALSE))</f>
        <v>-17387.425176649402</v>
      </c>
      <c r="V61" s="30">
        <f>IF(V44=0,0,VLOOKUP(V44,FAC_TOTALS_APTA!$A$4:$BQ$126,$L61,FALSE))</f>
        <v>-49923.755559566998</v>
      </c>
      <c r="W61" s="30">
        <f>IF(W44=0,0,VLOOKUP(W44,FAC_TOTALS_APTA!$A$4:$BQ$126,$L61,FALSE))</f>
        <v>-77037.460857718193</v>
      </c>
      <c r="X61" s="30">
        <f>IF(X44=0,0,VLOOKUP(X44,FAC_TOTALS_APTA!$A$4:$BQ$126,$L61,FALSE))</f>
        <v>-118169.13264827</v>
      </c>
      <c r="Y61" s="30">
        <f>IF(Y44=0,0,VLOOKUP(Y44,FAC_TOTALS_APTA!$A$4:$BQ$126,$L61,FALSE))</f>
        <v>-257715.48193720801</v>
      </c>
      <c r="Z61" s="30">
        <f>IF(Z44=0,0,VLOOKUP(Z44,FAC_TOTALS_APTA!$A$4:$BQ$126,$L61,FALSE))</f>
        <v>-166396.28028495901</v>
      </c>
      <c r="AA61" s="30">
        <f>IF(AA44=0,0,VLOOKUP(AA44,FAC_TOTALS_APTA!$A$4:$BQ$126,$L61,FALSE))</f>
        <v>-120087.23282151901</v>
      </c>
      <c r="AB61" s="30">
        <f>IF(AB44=0,0,VLOOKUP(AB44,FAC_TOTALS_APTA!$A$4:$BQ$126,$L61,FALSE))</f>
        <v>-114871.179636487</v>
      </c>
      <c r="AC61" s="33">
        <f t="shared" si="27"/>
        <v>-921587.94892237766</v>
      </c>
      <c r="AD61" s="34">
        <f>AC61/G66</f>
        <v>-1.3582116608113447E-3</v>
      </c>
      <c r="AE61" s="8"/>
    </row>
    <row r="62" spans="1:31" s="65" customFormat="1" ht="15" x14ac:dyDescent="0.2">
      <c r="A62" s="64"/>
      <c r="B62" s="27" t="s">
        <v>74</v>
      </c>
      <c r="C62" s="29"/>
      <c r="D62" s="8" t="s">
        <v>99</v>
      </c>
      <c r="E62" s="48">
        <v>-5.5500000000000001E-2</v>
      </c>
      <c r="F62" s="8">
        <f>MATCH($D62,FAC_TOTALS_APTA!$A$2:$BQ$2,)</f>
        <v>27</v>
      </c>
      <c r="G62" s="35">
        <f>VLOOKUP(G44,FAC_TOTALS_APTA!$A$4:$BQ$126,$F62,FALSE)</f>
        <v>0</v>
      </c>
      <c r="H62" s="35">
        <f>VLOOKUP(H44,FAC_TOTALS_APTA!$A$4:$BQ$126,$F62,FALSE)</f>
        <v>0.41798506313405598</v>
      </c>
      <c r="I62" s="31" t="str">
        <f t="shared" si="24"/>
        <v>-</v>
      </c>
      <c r="J62" s="32" t="str">
        <f t="shared" si="25"/>
        <v/>
      </c>
      <c r="K62" s="32" t="str">
        <f t="shared" si="26"/>
        <v>scooter_flag_BUS_FAC</v>
      </c>
      <c r="L62" s="8">
        <f>MATCH($K62,FAC_TOTALS_APTA!$A$2:$BO$2,)</f>
        <v>45</v>
      </c>
      <c r="M62" s="30">
        <f>IF(M44=0,0,VLOOKUP(M44,FAC_TOTALS_APTA!$A$4:$BQ$126,$L62,FALSE))</f>
        <v>0</v>
      </c>
      <c r="N62" s="30">
        <f>IF(N44=0,0,VLOOKUP(N44,FAC_TOTALS_APTA!$A$4:$BQ$126,$L62,FALSE))</f>
        <v>0</v>
      </c>
      <c r="O62" s="30">
        <f>IF(O44=0,0,VLOOKUP(O44,FAC_TOTALS_APTA!$A$4:$BQ$126,$L62,FALSE))</f>
        <v>0</v>
      </c>
      <c r="P62" s="30">
        <f>IF(P44=0,0,VLOOKUP(P44,FAC_TOTALS_APTA!$A$4:$BQ$126,$L62,FALSE))</f>
        <v>0</v>
      </c>
      <c r="Q62" s="30">
        <f>IF(Q44=0,0,VLOOKUP(Q44,FAC_TOTALS_APTA!$A$4:$BQ$126,$L62,FALSE))</f>
        <v>0</v>
      </c>
      <c r="R62" s="30">
        <f>IF(R44=0,0,VLOOKUP(R44,FAC_TOTALS_APTA!$A$4:$BQ$126,$L62,FALSE))</f>
        <v>0</v>
      </c>
      <c r="S62" s="30">
        <f>IF(S44=0,0,VLOOKUP(S44,FAC_TOTALS_APTA!$A$4:$BQ$126,$L62,FALSE))</f>
        <v>0</v>
      </c>
      <c r="T62" s="30">
        <f>IF(T44=0,0,VLOOKUP(T44,FAC_TOTALS_APTA!$A$4:$BQ$126,$L62,FALSE))</f>
        <v>0</v>
      </c>
      <c r="U62" s="30">
        <f>IF(U44=0,0,VLOOKUP(U44,FAC_TOTALS_APTA!$A$4:$BQ$126,$L62,FALSE))</f>
        <v>0</v>
      </c>
      <c r="V62" s="30">
        <f>IF(V44=0,0,VLOOKUP(V44,FAC_TOTALS_APTA!$A$4:$BQ$126,$L62,FALSE))</f>
        <v>0</v>
      </c>
      <c r="W62" s="30">
        <f>IF(W44=0,0,VLOOKUP(W44,FAC_TOTALS_APTA!$A$4:$BQ$126,$L62,FALSE))</f>
        <v>0</v>
      </c>
      <c r="X62" s="30">
        <f>IF(X44=0,0,VLOOKUP(X44,FAC_TOTALS_APTA!$A$4:$BQ$126,$L62,FALSE))</f>
        <v>0</v>
      </c>
      <c r="Y62" s="30">
        <f>IF(Y44=0,0,VLOOKUP(Y44,FAC_TOTALS_APTA!$A$4:$BQ$126,$L62,FALSE))</f>
        <v>0</v>
      </c>
      <c r="Z62" s="30">
        <f>IF(Z44=0,0,VLOOKUP(Z44,FAC_TOTALS_APTA!$A$4:$BQ$126,$L62,FALSE))</f>
        <v>0</v>
      </c>
      <c r="AA62" s="30">
        <f>IF(AA44=0,0,VLOOKUP(AA44,FAC_TOTALS_APTA!$A$4:$BQ$126,$L62,FALSE))</f>
        <v>0</v>
      </c>
      <c r="AB62" s="30">
        <f>IF(AB44=0,0,VLOOKUP(AB44,FAC_TOTALS_APTA!$A$4:$BQ$126,$L62,FALSE))</f>
        <v>-17321889.610962</v>
      </c>
      <c r="AC62" s="33">
        <f t="shared" si="27"/>
        <v>-17321889.610962</v>
      </c>
      <c r="AD62" s="34">
        <f>AC62/G66</f>
        <v>-2.552853743845674E-2</v>
      </c>
      <c r="AE62" s="64"/>
    </row>
    <row r="63" spans="1:31" ht="15" hidden="1" x14ac:dyDescent="0.2">
      <c r="B63" s="10" t="s">
        <v>74</v>
      </c>
      <c r="C63" s="28"/>
      <c r="D63" s="9" t="s">
        <v>100</v>
      </c>
      <c r="E63" s="49">
        <v>5.1999999999999998E-3</v>
      </c>
      <c r="F63" s="9">
        <f>MATCH($D63,FAC_TOTALS_APTA!$A$2:$BQ$2,)</f>
        <v>28</v>
      </c>
      <c r="G63" s="37">
        <f>VLOOKUP(G44,FAC_TOTALS_APTA!$A$4:$BQ$126,$F63,FALSE)</f>
        <v>0</v>
      </c>
      <c r="H63" s="37">
        <f>VLOOKUP(H44,FAC_TOTALS_APTA!$A$4:$BQ$126,$F63,FALSE)</f>
        <v>0</v>
      </c>
      <c r="I63" s="38" t="str">
        <f t="shared" si="24"/>
        <v>-</v>
      </c>
      <c r="J63" s="39" t="str">
        <f t="shared" si="25"/>
        <v/>
      </c>
      <c r="K63" s="39" t="str">
        <f t="shared" si="26"/>
        <v>scooter_flag_RAIL_FAC</v>
      </c>
      <c r="L63" s="9">
        <f>MATCH($K63,FAC_TOTALS_APTA!$A$2:$BO$2,)</f>
        <v>46</v>
      </c>
      <c r="M63" s="40">
        <f>IF(M44=0,0,VLOOKUP(M44,FAC_TOTALS_APTA!$A$4:$BQ$126,$L63,FALSE))</f>
        <v>0</v>
      </c>
      <c r="N63" s="40">
        <f>IF(N44=0,0,VLOOKUP(N44,FAC_TOTALS_APTA!$A$4:$BQ$126,$L63,FALSE))</f>
        <v>0</v>
      </c>
      <c r="O63" s="40">
        <f>IF(O44=0,0,VLOOKUP(O44,FAC_TOTALS_APTA!$A$4:$BQ$126,$L63,FALSE))</f>
        <v>0</v>
      </c>
      <c r="P63" s="40">
        <f>IF(P44=0,0,VLOOKUP(P44,FAC_TOTALS_APTA!$A$4:$BQ$126,$L63,FALSE))</f>
        <v>0</v>
      </c>
      <c r="Q63" s="40">
        <f>IF(Q44=0,0,VLOOKUP(Q44,FAC_TOTALS_APTA!$A$4:$BQ$126,$L63,FALSE))</f>
        <v>0</v>
      </c>
      <c r="R63" s="40">
        <f>IF(R44=0,0,VLOOKUP(R44,FAC_TOTALS_APTA!$A$4:$BQ$126,$L63,FALSE))</f>
        <v>0</v>
      </c>
      <c r="S63" s="40">
        <f>IF(S44=0,0,VLOOKUP(S44,FAC_TOTALS_APTA!$A$4:$BQ$126,$L63,FALSE))</f>
        <v>0</v>
      </c>
      <c r="T63" s="40">
        <f>IF(T44=0,0,VLOOKUP(T44,FAC_TOTALS_APTA!$A$4:$BQ$126,$L63,FALSE))</f>
        <v>0</v>
      </c>
      <c r="U63" s="40">
        <f>IF(U44=0,0,VLOOKUP(U44,FAC_TOTALS_APTA!$A$4:$BQ$126,$L63,FALSE))</f>
        <v>0</v>
      </c>
      <c r="V63" s="40">
        <f>IF(V44=0,0,VLOOKUP(V44,FAC_TOTALS_APTA!$A$4:$BQ$126,$L63,FALSE))</f>
        <v>0</v>
      </c>
      <c r="W63" s="40">
        <f>IF(W44=0,0,VLOOKUP(W44,FAC_TOTALS_APTA!$A$4:$BQ$126,$L63,FALSE))</f>
        <v>0</v>
      </c>
      <c r="X63" s="40">
        <f>IF(X44=0,0,VLOOKUP(X44,FAC_TOTALS_APTA!$A$4:$BQ$126,$L63,FALSE))</f>
        <v>0</v>
      </c>
      <c r="Y63" s="40">
        <f>IF(Y44=0,0,VLOOKUP(Y44,FAC_TOTALS_APTA!$A$4:$BQ$126,$L63,FALSE))</f>
        <v>0</v>
      </c>
      <c r="Z63" s="40">
        <f>IF(Z44=0,0,VLOOKUP(Z44,FAC_TOTALS_APTA!$A$4:$BQ$126,$L63,FALSE))</f>
        <v>0</v>
      </c>
      <c r="AA63" s="40">
        <f>IF(AA44=0,0,VLOOKUP(AA44,FAC_TOTALS_APTA!$A$4:$BQ$126,$L63,FALSE))</f>
        <v>0</v>
      </c>
      <c r="AB63" s="40">
        <f>IF(AB44=0,0,VLOOKUP(AB44,FAC_TOTALS_APTA!$A$4:$BQ$126,$L63,FALSE))</f>
        <v>0</v>
      </c>
      <c r="AC63" s="41">
        <f t="shared" si="27"/>
        <v>0</v>
      </c>
      <c r="AD63" s="42">
        <f>AC63/G66</f>
        <v>0</v>
      </c>
    </row>
    <row r="64" spans="1:31" ht="15" x14ac:dyDescent="0.2">
      <c r="B64" s="10" t="s">
        <v>61</v>
      </c>
      <c r="C64" s="28"/>
      <c r="D64" s="10" t="s">
        <v>53</v>
      </c>
      <c r="E64" s="75"/>
      <c r="F64" s="9"/>
      <c r="G64" s="40"/>
      <c r="H64" s="40"/>
      <c r="I64" s="38"/>
      <c r="J64" s="39"/>
      <c r="K64" s="39" t="str">
        <f t="shared" si="26"/>
        <v>New_Reporter_FAC</v>
      </c>
      <c r="L64" s="9">
        <f>MATCH($K64,FAC_TOTALS_APTA!$A$2:$BO$2,)</f>
        <v>50</v>
      </c>
      <c r="M64" s="40">
        <f>IF(M44=0,0,VLOOKUP(M44,FAC_TOTALS_APTA!$A$4:$BQ$126,$L64,FALSE))</f>
        <v>64490436.887999997</v>
      </c>
      <c r="N64" s="40">
        <f>IF(N44=0,0,VLOOKUP(N44,FAC_TOTALS_APTA!$A$4:$BQ$126,$L64,FALSE))</f>
        <v>27575193.976</v>
      </c>
      <c r="O64" s="40">
        <f>IF(O44=0,0,VLOOKUP(O44,FAC_TOTALS_APTA!$A$4:$BQ$126,$L64,FALSE))</f>
        <v>22919974</v>
      </c>
      <c r="P64" s="40">
        <f>IF(P44=0,0,VLOOKUP(P44,FAC_TOTALS_APTA!$A$4:$BQ$126,$L64,FALSE))</f>
        <v>15747264</v>
      </c>
      <c r="Q64" s="40">
        <f>IF(Q44=0,0,VLOOKUP(Q44,FAC_TOTALS_APTA!$A$4:$BQ$126,$L64,FALSE))</f>
        <v>8688267.9989999998</v>
      </c>
      <c r="R64" s="40">
        <f>IF(R44=0,0,VLOOKUP(R44,FAC_TOTALS_APTA!$A$4:$BQ$126,$L64,FALSE))</f>
        <v>0</v>
      </c>
      <c r="S64" s="40">
        <f>IF(S44=0,0,VLOOKUP(S44,FAC_TOTALS_APTA!$A$4:$BQ$126,$L64,FALSE))</f>
        <v>0</v>
      </c>
      <c r="T64" s="40">
        <f>IF(T44=0,0,VLOOKUP(T44,FAC_TOTALS_APTA!$A$4:$BQ$126,$L64,FALSE))</f>
        <v>2308522.2659999998</v>
      </c>
      <c r="U64" s="40">
        <f>IF(U44=0,0,VLOOKUP(U44,FAC_TOTALS_APTA!$A$4:$BQ$126,$L64,FALSE))</f>
        <v>0</v>
      </c>
      <c r="V64" s="40">
        <f>IF(V44=0,0,VLOOKUP(V44,FAC_TOTALS_APTA!$A$4:$BQ$126,$L64,FALSE))</f>
        <v>0</v>
      </c>
      <c r="W64" s="40">
        <f>IF(W44=0,0,VLOOKUP(W44,FAC_TOTALS_APTA!$A$4:$BQ$126,$L64,FALSE))</f>
        <v>0</v>
      </c>
      <c r="X64" s="40">
        <f>IF(X44=0,0,VLOOKUP(X44,FAC_TOTALS_APTA!$A$4:$BQ$126,$L64,FALSE))</f>
        <v>0</v>
      </c>
      <c r="Y64" s="40">
        <f>IF(Y44=0,0,VLOOKUP(Y44,FAC_TOTALS_APTA!$A$4:$BQ$126,$L64,FALSE))</f>
        <v>0</v>
      </c>
      <c r="Z64" s="40">
        <f>IF(Z44=0,0,VLOOKUP(Z44,FAC_TOTALS_APTA!$A$4:$BQ$126,$L64,FALSE))</f>
        <v>0</v>
      </c>
      <c r="AA64" s="40">
        <f>IF(AA44=0,0,VLOOKUP(AA44,FAC_TOTALS_APTA!$A$4:$BQ$126,$L64,FALSE))</f>
        <v>0</v>
      </c>
      <c r="AB64" s="40">
        <f>IF(AB44=0,0,VLOOKUP(AB44,FAC_TOTALS_APTA!$A$4:$BQ$126,$L64,FALSE))</f>
        <v>0</v>
      </c>
      <c r="AC64" s="41">
        <f>SUM(M64:AB64)</f>
        <v>141729659.12900001</v>
      </c>
      <c r="AD64" s="42">
        <f>AC64/G66</f>
        <v>0.20887737945891741</v>
      </c>
    </row>
    <row r="65" spans="1:31" ht="15" x14ac:dyDescent="0.2">
      <c r="B65" s="27" t="s">
        <v>75</v>
      </c>
      <c r="C65" s="29"/>
      <c r="D65" s="8" t="s">
        <v>6</v>
      </c>
      <c r="E65" s="48"/>
      <c r="F65" s="8">
        <f>MATCH($D65,FAC_TOTALS_APTA!$A$2:$BO$2,)</f>
        <v>9</v>
      </c>
      <c r="G65" s="66">
        <f>VLOOKUP(G44,FAC_TOTALS_APTA!$A$4:$BQ$126,$F65,FALSE)</f>
        <v>660850498.14039695</v>
      </c>
      <c r="H65" s="66">
        <f>VLOOKUP(H44,FAC_TOTALS_APTA!$A$4:$BO$126,$F65,FALSE)</f>
        <v>859085199.61720204</v>
      </c>
      <c r="I65" s="68">
        <f t="shared" ref="I65:I66" si="28">H65/G65-1</f>
        <v>0.29996905810713392</v>
      </c>
      <c r="J65" s="32"/>
      <c r="K65" s="32"/>
      <c r="L65" s="8"/>
      <c r="M65" s="30">
        <f>SUM(M46:M63)</f>
        <v>19114979.649134729</v>
      </c>
      <c r="N65" s="30">
        <f t="shared" ref="N65:AB65" si="29">SUM(N46:N63)</f>
        <v>25422551.517271493</v>
      </c>
      <c r="O65" s="30">
        <f t="shared" si="29"/>
        <v>29390530.869337697</v>
      </c>
      <c r="P65" s="30">
        <f t="shared" si="29"/>
        <v>33893666.436986573</v>
      </c>
      <c r="Q65" s="30">
        <f t="shared" si="29"/>
        <v>3127276.0929038301</v>
      </c>
      <c r="R65" s="30">
        <f t="shared" si="29"/>
        <v>30908796.954421461</v>
      </c>
      <c r="S65" s="30">
        <f t="shared" si="29"/>
        <v>-63282630.539086327</v>
      </c>
      <c r="T65" s="30">
        <f t="shared" si="29"/>
        <v>17139239.776073668</v>
      </c>
      <c r="U65" s="30">
        <f t="shared" si="29"/>
        <v>26580736.988422479</v>
      </c>
      <c r="V65" s="30">
        <f t="shared" si="29"/>
        <v>171641.46610838338</v>
      </c>
      <c r="W65" s="30">
        <f t="shared" si="29"/>
        <v>-4503760.8924718918</v>
      </c>
      <c r="X65" s="30">
        <f t="shared" si="29"/>
        <v>-6176157.1776258852</v>
      </c>
      <c r="Y65" s="30">
        <f t="shared" si="29"/>
        <v>-47139655.2569241</v>
      </c>
      <c r="Z65" s="30">
        <f t="shared" si="29"/>
        <v>-32942698.416584272</v>
      </c>
      <c r="AA65" s="30">
        <f t="shared" si="29"/>
        <v>-19850529.540793996</v>
      </c>
      <c r="AB65" s="30">
        <f t="shared" si="29"/>
        <v>23937986.859339777</v>
      </c>
      <c r="AC65" s="33">
        <f>H65-G65</f>
        <v>198234701.47680509</v>
      </c>
      <c r="AD65" s="34">
        <f>I65</f>
        <v>0.29996905810713392</v>
      </c>
    </row>
    <row r="66" spans="1:31" ht="16" thickBot="1" x14ac:dyDescent="0.25">
      <c r="B66" s="11" t="s">
        <v>58</v>
      </c>
      <c r="C66" s="25"/>
      <c r="D66" s="25" t="s">
        <v>4</v>
      </c>
      <c r="E66" s="25"/>
      <c r="F66" s="25">
        <f>MATCH($D66,FAC_TOTALS_APTA!$A$2:$BO$2,)</f>
        <v>7</v>
      </c>
      <c r="G66" s="67">
        <f>VLOOKUP(G44,FAC_TOTALS_APTA!$A$4:$BO$126,$F66,FALSE)</f>
        <v>678530434.91899896</v>
      </c>
      <c r="H66" s="67">
        <f>VLOOKUP(H44,FAC_TOTALS_APTA!$A$4:$BO$126,$F66,FALSE)</f>
        <v>809531783.59800005</v>
      </c>
      <c r="I66" s="69">
        <f t="shared" si="28"/>
        <v>0.19306628256791414</v>
      </c>
      <c r="J66" s="44"/>
      <c r="K66" s="4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5">
        <f>H66-G66</f>
        <v>131001348.67900109</v>
      </c>
      <c r="AD66" s="46">
        <f>I66</f>
        <v>0.19306628256791414</v>
      </c>
    </row>
    <row r="67" spans="1:31" s="12" customFormat="1" ht="17" thickTop="1" thickBot="1" x14ac:dyDescent="0.25">
      <c r="B67" s="50" t="s">
        <v>76</v>
      </c>
      <c r="C67" s="51"/>
      <c r="D67" s="51"/>
      <c r="E67" s="52"/>
      <c r="F67" s="51"/>
      <c r="G67" s="51"/>
      <c r="H67" s="51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46">
        <f>AD66-AD65</f>
        <v>-0.10690277553921979</v>
      </c>
    </row>
    <row r="68" spans="1:31" s="12" customFormat="1" ht="15" thickTop="1" x14ac:dyDescent="0.2">
      <c r="B68" s="17"/>
      <c r="E68" s="8"/>
      <c r="I68" s="19"/>
      <c r="AD68" s="34"/>
    </row>
    <row r="69" spans="1:31" s="12" customFormat="1" x14ac:dyDescent="0.2">
      <c r="B69" s="17"/>
      <c r="E69" s="8"/>
      <c r="I69" s="19"/>
      <c r="AD69" s="34"/>
    </row>
    <row r="70" spans="1:31" ht="15" x14ac:dyDescent="0.2">
      <c r="B70" s="17" t="s">
        <v>19</v>
      </c>
      <c r="C70" s="18" t="s">
        <v>20</v>
      </c>
      <c r="D70" s="12"/>
      <c r="E70" s="8"/>
      <c r="F70" s="12"/>
      <c r="G70" s="12"/>
      <c r="H70" s="12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1" x14ac:dyDescent="0.2">
      <c r="B71" s="17"/>
      <c r="C71" s="18"/>
      <c r="D71" s="12"/>
      <c r="E71" s="8"/>
      <c r="F71" s="12"/>
      <c r="G71" s="12"/>
      <c r="H71" s="12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1" ht="15" x14ac:dyDescent="0.2">
      <c r="B72" s="20" t="s">
        <v>30</v>
      </c>
      <c r="C72" s="21">
        <v>0</v>
      </c>
      <c r="D72" s="12"/>
      <c r="E72" s="8"/>
      <c r="F72" s="12"/>
      <c r="G72" s="12"/>
      <c r="H72" s="12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1" ht="16" thickBot="1" x14ac:dyDescent="0.25">
      <c r="B73" s="22" t="s">
        <v>40</v>
      </c>
      <c r="C73" s="23">
        <v>3</v>
      </c>
      <c r="D73" s="24"/>
      <c r="E73" s="25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1" ht="15" thickTop="1" x14ac:dyDescent="0.2">
      <c r="B74" s="54"/>
      <c r="C74" s="55"/>
      <c r="D74" s="55"/>
      <c r="E74" s="55"/>
      <c r="F74" s="55"/>
      <c r="G74" s="84" t="s">
        <v>59</v>
      </c>
      <c r="H74" s="84"/>
      <c r="I74" s="8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84" t="s">
        <v>63</v>
      </c>
      <c r="AD74" s="84"/>
    </row>
    <row r="75" spans="1:31" ht="15" x14ac:dyDescent="0.2">
      <c r="B75" s="10" t="s">
        <v>21</v>
      </c>
      <c r="C75" s="28" t="s">
        <v>22</v>
      </c>
      <c r="D75" s="9" t="s">
        <v>23</v>
      </c>
      <c r="E75" s="9" t="s">
        <v>29</v>
      </c>
      <c r="F75" s="9"/>
      <c r="G75" s="28">
        <f>$C$1</f>
        <v>2002</v>
      </c>
      <c r="H75" s="28">
        <f>$C$2</f>
        <v>2018</v>
      </c>
      <c r="I75" s="28" t="s">
        <v>25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">
        <v>27</v>
      </c>
      <c r="AD75" s="28" t="s">
        <v>25</v>
      </c>
    </row>
    <row r="76" spans="1:31" s="15" customFormat="1" x14ac:dyDescent="0.2">
      <c r="A76" s="8"/>
      <c r="B76" s="27"/>
      <c r="C76" s="29"/>
      <c r="D76" s="8"/>
      <c r="E76" s="8"/>
      <c r="F76" s="8"/>
      <c r="G76" s="8"/>
      <c r="H76" s="8"/>
      <c r="I76" s="29"/>
      <c r="J76" s="8"/>
      <c r="K76" s="8"/>
      <c r="L76" s="8"/>
      <c r="M76" s="8">
        <v>1</v>
      </c>
      <c r="N76" s="8">
        <v>2</v>
      </c>
      <c r="O76" s="8">
        <v>3</v>
      </c>
      <c r="P76" s="8">
        <v>4</v>
      </c>
      <c r="Q76" s="8">
        <v>5</v>
      </c>
      <c r="R76" s="8">
        <v>6</v>
      </c>
      <c r="S76" s="8">
        <v>7</v>
      </c>
      <c r="T76" s="8">
        <v>8</v>
      </c>
      <c r="U76" s="8">
        <v>9</v>
      </c>
      <c r="V76" s="8">
        <v>10</v>
      </c>
      <c r="W76" s="8">
        <v>11</v>
      </c>
      <c r="X76" s="8">
        <v>12</v>
      </c>
      <c r="Y76" s="8">
        <v>13</v>
      </c>
      <c r="Z76" s="8">
        <v>14</v>
      </c>
      <c r="AA76" s="8">
        <v>15</v>
      </c>
      <c r="AB76" s="8">
        <v>16</v>
      </c>
      <c r="AC76" s="8"/>
      <c r="AD76" s="8"/>
      <c r="AE76" s="8"/>
    </row>
    <row r="77" spans="1:31" x14ac:dyDescent="0.2">
      <c r="B77" s="27"/>
      <c r="C77" s="29"/>
      <c r="D77" s="8"/>
      <c r="E77" s="8"/>
      <c r="F77" s="8"/>
      <c r="G77" s="8" t="str">
        <f>CONCATENATE($C72,"_",$C73,"_",G75)</f>
        <v>0_3_2002</v>
      </c>
      <c r="H77" s="8" t="str">
        <f>CONCATENATE($C72,"_",$C73,"_",H75)</f>
        <v>0_3_2018</v>
      </c>
      <c r="I77" s="29"/>
      <c r="J77" s="8"/>
      <c r="K77" s="8"/>
      <c r="L77" s="8"/>
      <c r="M77" s="8" t="str">
        <f>IF($G75+M76&gt;$H75,0,CONCATENATE($C72,"_",$C73,"_",$G75+M76))</f>
        <v>0_3_2003</v>
      </c>
      <c r="N77" s="8" t="str">
        <f t="shared" ref="N77:AB77" si="30">IF($G75+N76&gt;$H75,0,CONCATENATE($C72,"_",$C73,"_",$G75+N76))</f>
        <v>0_3_2004</v>
      </c>
      <c r="O77" s="8" t="str">
        <f t="shared" si="30"/>
        <v>0_3_2005</v>
      </c>
      <c r="P77" s="8" t="str">
        <f t="shared" si="30"/>
        <v>0_3_2006</v>
      </c>
      <c r="Q77" s="8" t="str">
        <f t="shared" si="30"/>
        <v>0_3_2007</v>
      </c>
      <c r="R77" s="8" t="str">
        <f t="shared" si="30"/>
        <v>0_3_2008</v>
      </c>
      <c r="S77" s="8" t="str">
        <f t="shared" si="30"/>
        <v>0_3_2009</v>
      </c>
      <c r="T77" s="8" t="str">
        <f t="shared" si="30"/>
        <v>0_3_2010</v>
      </c>
      <c r="U77" s="8" t="str">
        <f t="shared" si="30"/>
        <v>0_3_2011</v>
      </c>
      <c r="V77" s="8" t="str">
        <f t="shared" si="30"/>
        <v>0_3_2012</v>
      </c>
      <c r="W77" s="8" t="str">
        <f t="shared" si="30"/>
        <v>0_3_2013</v>
      </c>
      <c r="X77" s="8" t="str">
        <f t="shared" si="30"/>
        <v>0_3_2014</v>
      </c>
      <c r="Y77" s="8" t="str">
        <f t="shared" si="30"/>
        <v>0_3_2015</v>
      </c>
      <c r="Z77" s="8" t="str">
        <f t="shared" si="30"/>
        <v>0_3_2016</v>
      </c>
      <c r="AA77" s="8" t="str">
        <f t="shared" si="30"/>
        <v>0_3_2017</v>
      </c>
      <c r="AB77" s="8" t="str">
        <f t="shared" si="30"/>
        <v>0_3_2018</v>
      </c>
      <c r="AC77" s="8"/>
      <c r="AD77" s="8"/>
    </row>
    <row r="78" spans="1:31" x14ac:dyDescent="0.2">
      <c r="B78" s="27"/>
      <c r="C78" s="29"/>
      <c r="D78" s="8"/>
      <c r="E78" s="8"/>
      <c r="F78" s="8" t="s">
        <v>26</v>
      </c>
      <c r="G78" s="30"/>
      <c r="H78" s="30"/>
      <c r="I78" s="29"/>
      <c r="J78" s="8"/>
      <c r="K78" s="8"/>
      <c r="L78" s="8" t="s">
        <v>26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1" s="15" customFormat="1" ht="15" x14ac:dyDescent="0.2">
      <c r="A79" s="8"/>
      <c r="B79" s="27" t="s">
        <v>37</v>
      </c>
      <c r="C79" s="29" t="s">
        <v>24</v>
      </c>
      <c r="D79" s="8" t="s">
        <v>8</v>
      </c>
      <c r="E79" s="48">
        <v>0.70279999999999998</v>
      </c>
      <c r="F79" s="8">
        <f>MATCH($D79,FAC_TOTALS_APTA!$A$2:$BQ$2,)</f>
        <v>11</v>
      </c>
      <c r="G79" s="30">
        <f>VLOOKUP(G77,FAC_TOTALS_APTA!$A$4:$BQ$126,$F79,FALSE)</f>
        <v>2438393.4103791402</v>
      </c>
      <c r="H79" s="30">
        <f>VLOOKUP(H77,FAC_TOTALS_APTA!$A$4:$BQ$126,$F79,FALSE)</f>
        <v>2103256.9810699499</v>
      </c>
      <c r="I79" s="31">
        <f>IFERROR(H79/G79-1,"-")</f>
        <v>-0.1374414923706182</v>
      </c>
      <c r="J79" s="32" t="str">
        <f>IF(C79="Log","_log","")</f>
        <v>_log</v>
      </c>
      <c r="K79" s="32" t="str">
        <f>CONCATENATE(D79,J79,"_FAC")</f>
        <v>VRM_ADJ_log_FAC</v>
      </c>
      <c r="L79" s="8">
        <f>MATCH($K79,FAC_TOTALS_APTA!$A$2:$BO$2,)</f>
        <v>29</v>
      </c>
      <c r="M79" s="30">
        <f>IF(M77=0,0,VLOOKUP(M77,FAC_TOTALS_APTA!$A$4:$BQ$126,$L79,FALSE))</f>
        <v>475100.792002142</v>
      </c>
      <c r="N79" s="30">
        <f>IF(N77=0,0,VLOOKUP(N77,FAC_TOTALS_APTA!$A$4:$BQ$126,$L79,FALSE))</f>
        <v>1829897.06163526</v>
      </c>
      <c r="O79" s="30">
        <f>IF(O77=0,0,VLOOKUP(O77,FAC_TOTALS_APTA!$A$4:$BQ$126,$L79,FALSE))</f>
        <v>-2177837.5531476098</v>
      </c>
      <c r="P79" s="30">
        <f>IF(P77=0,0,VLOOKUP(P77,FAC_TOTALS_APTA!$A$4:$BQ$126,$L79,FALSE))</f>
        <v>4817286.6536588101</v>
      </c>
      <c r="Q79" s="30">
        <f>IF(Q77=0,0,VLOOKUP(Q77,FAC_TOTALS_APTA!$A$4:$BQ$126,$L79,FALSE))</f>
        <v>4715484.04020957</v>
      </c>
      <c r="R79" s="30">
        <f>IF(R77=0,0,VLOOKUP(R77,FAC_TOTALS_APTA!$A$4:$BQ$126,$L79,FALSE))</f>
        <v>2658586.1374422899</v>
      </c>
      <c r="S79" s="30">
        <f>IF(S77=0,0,VLOOKUP(S77,FAC_TOTALS_APTA!$A$4:$BQ$126,$L79,FALSE))</f>
        <v>2307486.2747629099</v>
      </c>
      <c r="T79" s="30">
        <f>IF(T77=0,0,VLOOKUP(T77,FAC_TOTALS_APTA!$A$4:$BQ$126,$L79,FALSE))</f>
        <v>1016706.47889425</v>
      </c>
      <c r="U79" s="30">
        <f>IF(U77=0,0,VLOOKUP(U77,FAC_TOTALS_APTA!$A$4:$BQ$126,$L79,FALSE))</f>
        <v>-349024.570107084</v>
      </c>
      <c r="V79" s="30">
        <f>IF(V77=0,0,VLOOKUP(V77,FAC_TOTALS_APTA!$A$4:$BQ$126,$L79,FALSE))</f>
        <v>740829.64536274201</v>
      </c>
      <c r="W79" s="30">
        <f>IF(W77=0,0,VLOOKUP(W77,FAC_TOTALS_APTA!$A$4:$BQ$126,$L79,FALSE))</f>
        <v>1715135.05228203</v>
      </c>
      <c r="X79" s="30">
        <f>IF(X77=0,0,VLOOKUP(X77,FAC_TOTALS_APTA!$A$4:$BQ$126,$L79,FALSE))</f>
        <v>5026702.3261137595</v>
      </c>
      <c r="Y79" s="30">
        <f>IF(Y77=0,0,VLOOKUP(Y77,FAC_TOTALS_APTA!$A$4:$BQ$126,$L79,FALSE))</f>
        <v>4774417.7080120202</v>
      </c>
      <c r="Z79" s="30">
        <f>IF(Z77=0,0,VLOOKUP(Z77,FAC_TOTALS_APTA!$A$4:$BQ$126,$L79,FALSE))</f>
        <v>3245218.1375352899</v>
      </c>
      <c r="AA79" s="30">
        <f>IF(AA77=0,0,VLOOKUP(AA77,FAC_TOTALS_APTA!$A$4:$BQ$126,$L79,FALSE))</f>
        <v>2535398.51121289</v>
      </c>
      <c r="AB79" s="30">
        <f>IF(AB77=0,0,VLOOKUP(AB77,FAC_TOTALS_APTA!$A$4:$BQ$126,$L79,FALSE))</f>
        <v>2691015.81865709</v>
      </c>
      <c r="AC79" s="33">
        <f>SUM(M79:AB79)</f>
        <v>36022402.51452636</v>
      </c>
      <c r="AD79" s="34">
        <f>AC79/G99</f>
        <v>0.38615945036660682</v>
      </c>
      <c r="AE79" s="8"/>
    </row>
    <row r="80" spans="1:31" s="15" customFormat="1" ht="15" x14ac:dyDescent="0.2">
      <c r="A80" s="8"/>
      <c r="B80" s="27" t="s">
        <v>60</v>
      </c>
      <c r="C80" s="29" t="s">
        <v>24</v>
      </c>
      <c r="D80" s="8" t="s">
        <v>18</v>
      </c>
      <c r="E80" s="48">
        <v>-0.41089999999999999</v>
      </c>
      <c r="F80" s="8">
        <f>MATCH($D80,FAC_TOTALS_APTA!$A$2:$BQ$2,)</f>
        <v>12</v>
      </c>
      <c r="G80" s="47">
        <f>VLOOKUP(G77,FAC_TOTALS_APTA!$A$4:$BQ$126,$F80,FALSE)</f>
        <v>0.90319721942856501</v>
      </c>
      <c r="H80" s="47">
        <f>VLOOKUP(H77,FAC_TOTALS_APTA!$A$4:$BQ$126,$F80,FALSE)</f>
        <v>0.97504667009234902</v>
      </c>
      <c r="I80" s="31">
        <f t="shared" ref="I80:I96" si="31">IFERROR(H80/G80-1,"-")</f>
        <v>7.9550123846972909E-2</v>
      </c>
      <c r="J80" s="32" t="str">
        <f t="shared" ref="J80:J96" si="32">IF(C80="Log","_log","")</f>
        <v>_log</v>
      </c>
      <c r="K80" s="32" t="str">
        <f t="shared" ref="K80:K97" si="33">CONCATENATE(D80,J80,"_FAC")</f>
        <v>FARE_per_UPT_2018_log_FAC</v>
      </c>
      <c r="L80" s="8">
        <f>MATCH($K80,FAC_TOTALS_APTA!$A$2:$BO$2,)</f>
        <v>30</v>
      </c>
      <c r="M80" s="30">
        <f>IF(M77=0,0,VLOOKUP(M77,FAC_TOTALS_APTA!$A$4:$BQ$126,$L80,FALSE))</f>
        <v>982661.44350122195</v>
      </c>
      <c r="N80" s="30">
        <f>IF(N77=0,0,VLOOKUP(N77,FAC_TOTALS_APTA!$A$4:$BQ$126,$L80,FALSE))</f>
        <v>-308913.23304231401</v>
      </c>
      <c r="O80" s="30">
        <f>IF(O77=0,0,VLOOKUP(O77,FAC_TOTALS_APTA!$A$4:$BQ$126,$L80,FALSE))</f>
        <v>362335.65468819899</v>
      </c>
      <c r="P80" s="30">
        <f>IF(P77=0,0,VLOOKUP(P77,FAC_TOTALS_APTA!$A$4:$BQ$126,$L80,FALSE))</f>
        <v>-205148.324520389</v>
      </c>
      <c r="Q80" s="30">
        <f>IF(Q77=0,0,VLOOKUP(Q77,FAC_TOTALS_APTA!$A$4:$BQ$126,$L80,FALSE))</f>
        <v>129781.75344675301</v>
      </c>
      <c r="R80" s="30">
        <f>IF(R77=0,0,VLOOKUP(R77,FAC_TOTALS_APTA!$A$4:$BQ$126,$L80,FALSE))</f>
        <v>1132524.2531377</v>
      </c>
      <c r="S80" s="30">
        <f>IF(S77=0,0,VLOOKUP(S77,FAC_TOTALS_APTA!$A$4:$BQ$126,$L80,FALSE))</f>
        <v>-3215973.3074312001</v>
      </c>
      <c r="T80" s="30">
        <f>IF(T77=0,0,VLOOKUP(T77,FAC_TOTALS_APTA!$A$4:$BQ$126,$L80,FALSE))</f>
        <v>1029449.69953397</v>
      </c>
      <c r="U80" s="30">
        <f>IF(U77=0,0,VLOOKUP(U77,FAC_TOTALS_APTA!$A$4:$BQ$126,$L80,FALSE))</f>
        <v>2053607.06620713</v>
      </c>
      <c r="V80" s="30">
        <f>IF(V77=0,0,VLOOKUP(V77,FAC_TOTALS_APTA!$A$4:$BQ$126,$L80,FALSE))</f>
        <v>-550202.96517062106</v>
      </c>
      <c r="W80" s="30">
        <f>IF(W77=0,0,VLOOKUP(W77,FAC_TOTALS_APTA!$A$4:$BQ$126,$L80,FALSE))</f>
        <v>-4445826.93854634</v>
      </c>
      <c r="X80" s="30">
        <f>IF(X77=0,0,VLOOKUP(X77,FAC_TOTALS_APTA!$A$4:$BQ$126,$L80,FALSE))</f>
        <v>280509.18289045698</v>
      </c>
      <c r="Y80" s="30">
        <f>IF(Y77=0,0,VLOOKUP(Y77,FAC_TOTALS_APTA!$A$4:$BQ$126,$L80,FALSE))</f>
        <v>-2089008.4944249899</v>
      </c>
      <c r="Z80" s="30">
        <f>IF(Z77=0,0,VLOOKUP(Z77,FAC_TOTALS_APTA!$A$4:$BQ$126,$L80,FALSE))</f>
        <v>-3574790.8033517399</v>
      </c>
      <c r="AA80" s="30">
        <f>IF(AA77=0,0,VLOOKUP(AA77,FAC_TOTALS_APTA!$A$4:$BQ$126,$L80,FALSE))</f>
        <v>337184.77608285699</v>
      </c>
      <c r="AB80" s="30">
        <f>IF(AB77=0,0,VLOOKUP(AB77,FAC_TOTALS_APTA!$A$4:$BQ$126,$L80,FALSE))</f>
        <v>570944.43504842999</v>
      </c>
      <c r="AC80" s="33">
        <f t="shared" ref="AC80:AC96" si="34">SUM(M80:AB80)</f>
        <v>-7510865.8019508747</v>
      </c>
      <c r="AD80" s="34">
        <f>AC80/G99</f>
        <v>-8.0516334486270991E-2</v>
      </c>
      <c r="AE80" s="8"/>
    </row>
    <row r="81" spans="1:31" s="15" customFormat="1" ht="15" x14ac:dyDescent="0.2">
      <c r="A81" s="8"/>
      <c r="B81" s="27" t="s">
        <v>56</v>
      </c>
      <c r="C81" s="29" t="s">
        <v>24</v>
      </c>
      <c r="D81" s="8" t="s">
        <v>9</v>
      </c>
      <c r="E81" s="48">
        <v>0.29060000000000002</v>
      </c>
      <c r="F81" s="8">
        <f>MATCH($D81,FAC_TOTALS_APTA!$A$2:$BQ$2,)</f>
        <v>13</v>
      </c>
      <c r="G81" s="30">
        <f>VLOOKUP(G77,FAC_TOTALS_APTA!$A$4:$BQ$126,$F81,FALSE)</f>
        <v>625593.41865263495</v>
      </c>
      <c r="H81" s="30">
        <f>VLOOKUP(H77,FAC_TOTALS_APTA!$A$4:$BQ$126,$F81,FALSE)</f>
        <v>640545.64602691995</v>
      </c>
      <c r="I81" s="31">
        <f t="shared" si="31"/>
        <v>2.3900870642930006E-2</v>
      </c>
      <c r="J81" s="32" t="str">
        <f t="shared" si="32"/>
        <v>_log</v>
      </c>
      <c r="K81" s="32" t="str">
        <f t="shared" si="33"/>
        <v>POP_EMP_log_FAC</v>
      </c>
      <c r="L81" s="8">
        <f>MATCH($K81,FAC_TOTALS_APTA!$A$2:$BO$2,)</f>
        <v>31</v>
      </c>
      <c r="M81" s="30">
        <f>IF(M77=0,0,VLOOKUP(M77,FAC_TOTALS_APTA!$A$4:$BQ$126,$L81,FALSE))</f>
        <v>806606.00378841697</v>
      </c>
      <c r="N81" s="30">
        <f>IF(N77=0,0,VLOOKUP(N77,FAC_TOTALS_APTA!$A$4:$BQ$126,$L81,FALSE))</f>
        <v>1070606.5962228901</v>
      </c>
      <c r="O81" s="30">
        <f>IF(O77=0,0,VLOOKUP(O77,FAC_TOTALS_APTA!$A$4:$BQ$126,$L81,FALSE))</f>
        <v>1663846.8362751401</v>
      </c>
      <c r="P81" s="30">
        <f>IF(P77=0,0,VLOOKUP(P77,FAC_TOTALS_APTA!$A$4:$BQ$126,$L81,FALSE))</f>
        <v>2136628.7861731802</v>
      </c>
      <c r="Q81" s="30">
        <f>IF(Q77=0,0,VLOOKUP(Q77,FAC_TOTALS_APTA!$A$4:$BQ$126,$L81,FALSE))</f>
        <v>841697.82286403398</v>
      </c>
      <c r="R81" s="30">
        <f>IF(R77=0,0,VLOOKUP(R77,FAC_TOTALS_APTA!$A$4:$BQ$126,$L81,FALSE))</f>
        <v>301236.60520229</v>
      </c>
      <c r="S81" s="30">
        <f>IF(S77=0,0,VLOOKUP(S77,FAC_TOTALS_APTA!$A$4:$BQ$126,$L81,FALSE))</f>
        <v>-302622.91201766703</v>
      </c>
      <c r="T81" s="30">
        <f>IF(T77=0,0,VLOOKUP(T77,FAC_TOTALS_APTA!$A$4:$BQ$126,$L81,FALSE))</f>
        <v>656065.30466308002</v>
      </c>
      <c r="U81" s="30">
        <f>IF(U77=0,0,VLOOKUP(U77,FAC_TOTALS_APTA!$A$4:$BQ$126,$L81,FALSE))</f>
        <v>494172.22008748999</v>
      </c>
      <c r="V81" s="30">
        <f>IF(V77=0,0,VLOOKUP(V77,FAC_TOTALS_APTA!$A$4:$BQ$126,$L81,FALSE))</f>
        <v>657581.20391646202</v>
      </c>
      <c r="W81" s="30">
        <f>IF(W77=0,0,VLOOKUP(W77,FAC_TOTALS_APTA!$A$4:$BQ$126,$L81,FALSE))</f>
        <v>1158708.86278232</v>
      </c>
      <c r="X81" s="30">
        <f>IF(X77=0,0,VLOOKUP(X77,FAC_TOTALS_APTA!$A$4:$BQ$126,$L81,FALSE))</f>
        <v>689865.53002488997</v>
      </c>
      <c r="Y81" s="30">
        <f>IF(Y77=0,0,VLOOKUP(Y77,FAC_TOTALS_APTA!$A$4:$BQ$126,$L81,FALSE))</f>
        <v>790541.70218044205</v>
      </c>
      <c r="Z81" s="30">
        <f>IF(Z77=0,0,VLOOKUP(Z77,FAC_TOTALS_APTA!$A$4:$BQ$126,$L81,FALSE))</f>
        <v>728522.26731735596</v>
      </c>
      <c r="AA81" s="30">
        <f>IF(AA77=0,0,VLOOKUP(AA77,FAC_TOTALS_APTA!$A$4:$BQ$126,$L81,FALSE))</f>
        <v>619571.270373445</v>
      </c>
      <c r="AB81" s="30">
        <f>IF(AB77=0,0,VLOOKUP(AB77,FAC_TOTALS_APTA!$A$4:$BQ$126,$L81,FALSE))</f>
        <v>646916.68045115506</v>
      </c>
      <c r="AC81" s="33">
        <f t="shared" si="34"/>
        <v>12959944.780304926</v>
      </c>
      <c r="AD81" s="34">
        <f>AC81/G99</f>
        <v>0.13893035455161473</v>
      </c>
      <c r="AE81" s="8"/>
    </row>
    <row r="82" spans="1:31" s="15" customFormat="1" ht="30" x14ac:dyDescent="0.2">
      <c r="A82" s="8"/>
      <c r="B82" s="27" t="s">
        <v>82</v>
      </c>
      <c r="C82" s="29"/>
      <c r="D82" s="6" t="s">
        <v>78</v>
      </c>
      <c r="E82" s="48">
        <v>2.7099999999999999E-2</v>
      </c>
      <c r="F82" s="8">
        <f>MATCH($D82,FAC_TOTALS_APTA!$A$2:$BQ$2,)</f>
        <v>17</v>
      </c>
      <c r="G82" s="47">
        <f>VLOOKUP(G77,FAC_TOTALS_APTA!$A$4:$BQ$126,$F82,FALSE)</f>
        <v>0.23397315180657199</v>
      </c>
      <c r="H82" s="47">
        <f>VLOOKUP(H77,FAC_TOTALS_APTA!$A$4:$BQ$126,$F82,FALSE)</f>
        <v>0.19621847015792099</v>
      </c>
      <c r="I82" s="31">
        <f t="shared" si="31"/>
        <v>-0.16136330752967409</v>
      </c>
      <c r="J82" s="32" t="str">
        <f t="shared" si="32"/>
        <v/>
      </c>
      <c r="K82" s="32" t="str">
        <f t="shared" si="33"/>
        <v>TSD_POP_EMP_PCT_FAC</v>
      </c>
      <c r="L82" s="8">
        <f>MATCH($K82,FAC_TOTALS_APTA!$A$2:$BO$2,)</f>
        <v>35</v>
      </c>
      <c r="M82" s="30">
        <f>IF(M77=0,0,VLOOKUP(M77,FAC_TOTALS_APTA!$A$4:$BQ$126,$L82,FALSE))</f>
        <v>-10739.3609563753</v>
      </c>
      <c r="N82" s="30">
        <f>IF(N77=0,0,VLOOKUP(N77,FAC_TOTALS_APTA!$A$4:$BQ$126,$L82,FALSE))</f>
        <v>-410.37452857738998</v>
      </c>
      <c r="O82" s="30">
        <f>IF(O77=0,0,VLOOKUP(O77,FAC_TOTALS_APTA!$A$4:$BQ$126,$L82,FALSE))</f>
        <v>-25258.272617103899</v>
      </c>
      <c r="P82" s="30">
        <f>IF(P77=0,0,VLOOKUP(P77,FAC_TOTALS_APTA!$A$4:$BQ$126,$L82,FALSE))</f>
        <v>-2586.9889768753801</v>
      </c>
      <c r="Q82" s="30">
        <f>IF(Q77=0,0,VLOOKUP(Q77,FAC_TOTALS_APTA!$A$4:$BQ$126,$L82,FALSE))</f>
        <v>-22541.2958841195</v>
      </c>
      <c r="R82" s="30">
        <f>IF(R77=0,0,VLOOKUP(R77,FAC_TOTALS_APTA!$A$4:$BQ$126,$L82,FALSE))</f>
        <v>-29040.830871492799</v>
      </c>
      <c r="S82" s="30">
        <f>IF(S77=0,0,VLOOKUP(S77,FAC_TOTALS_APTA!$A$4:$BQ$126,$L82,FALSE))</f>
        <v>47299.039616015798</v>
      </c>
      <c r="T82" s="30">
        <f>IF(T77=0,0,VLOOKUP(T77,FAC_TOTALS_APTA!$A$4:$BQ$126,$L82,FALSE))</f>
        <v>18521.242015650401</v>
      </c>
      <c r="U82" s="30">
        <f>IF(U77=0,0,VLOOKUP(U77,FAC_TOTALS_APTA!$A$4:$BQ$126,$L82,FALSE))</f>
        <v>-48419.792901208901</v>
      </c>
      <c r="V82" s="30">
        <f>IF(V77=0,0,VLOOKUP(V77,FAC_TOTALS_APTA!$A$4:$BQ$126,$L82,FALSE))</f>
        <v>-84091.486857510201</v>
      </c>
      <c r="W82" s="30">
        <f>IF(W77=0,0,VLOOKUP(W77,FAC_TOTALS_APTA!$A$4:$BQ$126,$L82,FALSE))</f>
        <v>-3232.57712549392</v>
      </c>
      <c r="X82" s="30">
        <f>IF(X77=0,0,VLOOKUP(X77,FAC_TOTALS_APTA!$A$4:$BQ$126,$L82,FALSE))</f>
        <v>-19296.951089409202</v>
      </c>
      <c r="Y82" s="30">
        <f>IF(Y77=0,0,VLOOKUP(Y77,FAC_TOTALS_APTA!$A$4:$BQ$126,$L82,FALSE))</f>
        <v>-25089.004826557401</v>
      </c>
      <c r="Z82" s="30">
        <f>IF(Z77=0,0,VLOOKUP(Z77,FAC_TOTALS_APTA!$A$4:$BQ$126,$L82,FALSE))</f>
        <v>33170.8557471487</v>
      </c>
      <c r="AA82" s="30">
        <f>IF(AA77=0,0,VLOOKUP(AA77,FAC_TOTALS_APTA!$A$4:$BQ$126,$L82,FALSE))</f>
        <v>-4948.0464127578298</v>
      </c>
      <c r="AB82" s="30">
        <f>IF(AB77=0,0,VLOOKUP(AB77,FAC_TOTALS_APTA!$A$4:$BQ$126,$L82,FALSE))</f>
        <v>-7971.8496308726199</v>
      </c>
      <c r="AC82" s="33">
        <f t="shared" si="34"/>
        <v>-184635.69529953951</v>
      </c>
      <c r="AD82" s="34">
        <f>AC82/G99</f>
        <v>-1.9792910421833907E-3</v>
      </c>
      <c r="AE82" s="8"/>
    </row>
    <row r="83" spans="1:31" s="15" customFormat="1" ht="15" x14ac:dyDescent="0.2">
      <c r="A83" s="8"/>
      <c r="B83" s="27" t="s">
        <v>57</v>
      </c>
      <c r="C83" s="29" t="s">
        <v>24</v>
      </c>
      <c r="D83" s="36" t="s">
        <v>17</v>
      </c>
      <c r="E83" s="48">
        <v>0.16850000000000001</v>
      </c>
      <c r="F83" s="8">
        <f>MATCH($D83,FAC_TOTALS_APTA!$A$2:$BQ$2,)</f>
        <v>14</v>
      </c>
      <c r="G83" s="35">
        <f>VLOOKUP(G77,FAC_TOTALS_APTA!$A$4:$BQ$126,$F83,FALSE)</f>
        <v>1.93351956064078</v>
      </c>
      <c r="H83" s="35">
        <f>VLOOKUP(H77,FAC_TOTALS_APTA!$A$4:$BQ$126,$F83,FALSE)</f>
        <v>2.8143295078006498</v>
      </c>
      <c r="I83" s="31">
        <f t="shared" si="31"/>
        <v>0.4555474716107677</v>
      </c>
      <c r="J83" s="32" t="str">
        <f t="shared" si="32"/>
        <v>_log</v>
      </c>
      <c r="K83" s="32" t="str">
        <f t="shared" si="33"/>
        <v>GAS_PRICE_2018_log_FAC</v>
      </c>
      <c r="L83" s="8">
        <f>MATCH($K83,FAC_TOTALS_APTA!$A$2:$BO$2,)</f>
        <v>32</v>
      </c>
      <c r="M83" s="30">
        <f>IF(M77=0,0,VLOOKUP(M77,FAC_TOTALS_APTA!$A$4:$BQ$126,$L83,FALSE))</f>
        <v>1290229.97981799</v>
      </c>
      <c r="N83" s="30">
        <f>IF(N77=0,0,VLOOKUP(N77,FAC_TOTALS_APTA!$A$4:$BQ$126,$L83,FALSE))</f>
        <v>1735325.7355963399</v>
      </c>
      <c r="O83" s="30">
        <f>IF(O77=0,0,VLOOKUP(O77,FAC_TOTALS_APTA!$A$4:$BQ$126,$L83,FALSE))</f>
        <v>3282582.8963184198</v>
      </c>
      <c r="P83" s="30">
        <f>IF(P77=0,0,VLOOKUP(P77,FAC_TOTALS_APTA!$A$4:$BQ$126,$L83,FALSE))</f>
        <v>2145914.6929897699</v>
      </c>
      <c r="Q83" s="30">
        <f>IF(Q77=0,0,VLOOKUP(Q77,FAC_TOTALS_APTA!$A$4:$BQ$126,$L83,FALSE))</f>
        <v>1561952.6740031</v>
      </c>
      <c r="R83" s="30">
        <f>IF(R77=0,0,VLOOKUP(R77,FAC_TOTALS_APTA!$A$4:$BQ$126,$L83,FALSE))</f>
        <v>3764574.4701080099</v>
      </c>
      <c r="S83" s="30">
        <f>IF(S77=0,0,VLOOKUP(S77,FAC_TOTALS_APTA!$A$4:$BQ$126,$L83,FALSE))</f>
        <v>-10926438.138938099</v>
      </c>
      <c r="T83" s="30">
        <f>IF(T77=0,0,VLOOKUP(T77,FAC_TOTALS_APTA!$A$4:$BQ$126,$L83,FALSE))</f>
        <v>5264103.9020642601</v>
      </c>
      <c r="U83" s="30">
        <f>IF(U77=0,0,VLOOKUP(U77,FAC_TOTALS_APTA!$A$4:$BQ$126,$L83,FALSE))</f>
        <v>7609124.3486209102</v>
      </c>
      <c r="V83" s="30">
        <f>IF(V77=0,0,VLOOKUP(V77,FAC_TOTALS_APTA!$A$4:$BQ$126,$L83,FALSE))</f>
        <v>81697.015201500995</v>
      </c>
      <c r="W83" s="30">
        <f>IF(W77=0,0,VLOOKUP(W77,FAC_TOTALS_APTA!$A$4:$BQ$126,$L83,FALSE))</f>
        <v>-1545392.7824047999</v>
      </c>
      <c r="X83" s="30">
        <f>IF(X77=0,0,VLOOKUP(X77,FAC_TOTALS_APTA!$A$4:$BQ$126,$L83,FALSE))</f>
        <v>-2316030.47095775</v>
      </c>
      <c r="Y83" s="30">
        <f>IF(Y77=0,0,VLOOKUP(Y77,FAC_TOTALS_APTA!$A$4:$BQ$126,$L83,FALSE))</f>
        <v>-12368500.770052601</v>
      </c>
      <c r="Z83" s="30">
        <f>IF(Z77=0,0,VLOOKUP(Z77,FAC_TOTALS_APTA!$A$4:$BQ$126,$L83,FALSE))</f>
        <v>-4025478.5833811401</v>
      </c>
      <c r="AA83" s="30">
        <f>IF(AA77=0,0,VLOOKUP(AA77,FAC_TOTALS_APTA!$A$4:$BQ$126,$L83,FALSE))</f>
        <v>2882563.46074023</v>
      </c>
      <c r="AB83" s="30">
        <f>IF(AB77=0,0,VLOOKUP(AB77,FAC_TOTALS_APTA!$A$4:$BQ$126,$L83,FALSE))</f>
        <v>3160234.0753775202</v>
      </c>
      <c r="AC83" s="33">
        <f t="shared" si="34"/>
        <v>1596462.5051036617</v>
      </c>
      <c r="AD83" s="34">
        <f>AC83/G99</f>
        <v>1.7114046828306952E-2</v>
      </c>
      <c r="AE83" s="8"/>
    </row>
    <row r="84" spans="1:31" s="15" customFormat="1" ht="15" x14ac:dyDescent="0.2">
      <c r="A84" s="8"/>
      <c r="B84" s="27" t="s">
        <v>54</v>
      </c>
      <c r="C84" s="29" t="s">
        <v>24</v>
      </c>
      <c r="D84" s="8" t="s">
        <v>16</v>
      </c>
      <c r="E84" s="48">
        <v>-0.24160000000000001</v>
      </c>
      <c r="F84" s="8">
        <f>MATCH($D84,FAC_TOTALS_APTA!$A$2:$BQ$2,)</f>
        <v>15</v>
      </c>
      <c r="G84" s="47">
        <f>VLOOKUP(G77,FAC_TOTALS_APTA!$A$4:$BQ$126,$F84,FALSE)</f>
        <v>34212.153291733899</v>
      </c>
      <c r="H84" s="47">
        <f>VLOOKUP(H77,FAC_TOTALS_APTA!$A$4:$BQ$126,$F84,FALSE)</f>
        <v>28058.512691707001</v>
      </c>
      <c r="I84" s="31">
        <f t="shared" si="31"/>
        <v>-0.17986709423267133</v>
      </c>
      <c r="J84" s="32" t="str">
        <f t="shared" si="32"/>
        <v>_log</v>
      </c>
      <c r="K84" s="32" t="str">
        <f t="shared" si="33"/>
        <v>TOTAL_MED_INC_INDIV_2018_log_FAC</v>
      </c>
      <c r="L84" s="8">
        <f>MATCH($K84,FAC_TOTALS_APTA!$A$2:$BO$2,)</f>
        <v>33</v>
      </c>
      <c r="M84" s="30">
        <f>IF(M77=0,0,VLOOKUP(M77,FAC_TOTALS_APTA!$A$4:$BQ$126,$L84,FALSE))</f>
        <v>814937.45049217006</v>
      </c>
      <c r="N84" s="30">
        <f>IF(N77=0,0,VLOOKUP(N77,FAC_TOTALS_APTA!$A$4:$BQ$126,$L84,FALSE))</f>
        <v>1248121.05992981</v>
      </c>
      <c r="O84" s="30">
        <f>IF(O77=0,0,VLOOKUP(O77,FAC_TOTALS_APTA!$A$4:$BQ$126,$L84,FALSE))</f>
        <v>1558197.6835648201</v>
      </c>
      <c r="P84" s="30">
        <f>IF(P77=0,0,VLOOKUP(P77,FAC_TOTALS_APTA!$A$4:$BQ$126,$L84,FALSE))</f>
        <v>2613922.7426445801</v>
      </c>
      <c r="Q84" s="30">
        <f>IF(Q77=0,0,VLOOKUP(Q77,FAC_TOTALS_APTA!$A$4:$BQ$126,$L84,FALSE))</f>
        <v>-612581.44449900498</v>
      </c>
      <c r="R84" s="30">
        <f>IF(R77=0,0,VLOOKUP(R77,FAC_TOTALS_APTA!$A$4:$BQ$126,$L84,FALSE))</f>
        <v>-431978.533034842</v>
      </c>
      <c r="S84" s="30">
        <f>IF(S77=0,0,VLOOKUP(S77,FAC_TOTALS_APTA!$A$4:$BQ$126,$L84,FALSE))</f>
        <v>3383318.3187076799</v>
      </c>
      <c r="T84" s="30">
        <f>IF(T77=0,0,VLOOKUP(T77,FAC_TOTALS_APTA!$A$4:$BQ$126,$L84,FALSE))</f>
        <v>-203800.14598341001</v>
      </c>
      <c r="U84" s="30">
        <f>IF(U77=0,0,VLOOKUP(U77,FAC_TOTALS_APTA!$A$4:$BQ$126,$L84,FALSE))</f>
        <v>414913.24534320203</v>
      </c>
      <c r="V84" s="30">
        <f>IF(V77=0,0,VLOOKUP(V77,FAC_TOTALS_APTA!$A$4:$BQ$126,$L84,FALSE))</f>
        <v>1195617.75916961</v>
      </c>
      <c r="W84" s="30">
        <f>IF(W77=0,0,VLOOKUP(W77,FAC_TOTALS_APTA!$A$4:$BQ$126,$L84,FALSE))</f>
        <v>-54345.905522412497</v>
      </c>
      <c r="X84" s="30">
        <f>IF(X77=0,0,VLOOKUP(X77,FAC_TOTALS_APTA!$A$4:$BQ$126,$L84,FALSE))</f>
        <v>-1022695.9749795099</v>
      </c>
      <c r="Y84" s="30">
        <f>IF(Y77=0,0,VLOOKUP(Y77,FAC_TOTALS_APTA!$A$4:$BQ$126,$L84,FALSE))</f>
        <v>-2322359.17550071</v>
      </c>
      <c r="Z84" s="30">
        <f>IF(Z77=0,0,VLOOKUP(Z77,FAC_TOTALS_APTA!$A$4:$BQ$126,$L84,FALSE))</f>
        <v>-895706.67368461704</v>
      </c>
      <c r="AA84" s="30">
        <f>IF(AA77=0,0,VLOOKUP(AA77,FAC_TOTALS_APTA!$A$4:$BQ$126,$L84,FALSE))</f>
        <v>-731156.51134366496</v>
      </c>
      <c r="AB84" s="30">
        <f>IF(AB77=0,0,VLOOKUP(AB77,FAC_TOTALS_APTA!$A$4:$BQ$126,$L84,FALSE))</f>
        <v>-859703.56713688001</v>
      </c>
      <c r="AC84" s="33">
        <f t="shared" si="34"/>
        <v>4094700.328166822</v>
      </c>
      <c r="AD84" s="34">
        <f>AC84/G99</f>
        <v>4.3895107426641752E-2</v>
      </c>
      <c r="AE84" s="8"/>
    </row>
    <row r="85" spans="1:31" s="15" customFormat="1" ht="21" customHeight="1" x14ac:dyDescent="0.2">
      <c r="A85" s="8"/>
      <c r="B85" s="27" t="s">
        <v>72</v>
      </c>
      <c r="C85" s="29"/>
      <c r="D85" s="8" t="s">
        <v>10</v>
      </c>
      <c r="E85" s="48">
        <v>1.03E-2</v>
      </c>
      <c r="F85" s="8">
        <f>MATCH($D85,FAC_TOTALS_APTA!$A$2:$BQ$2,)</f>
        <v>16</v>
      </c>
      <c r="G85" s="30">
        <f>VLOOKUP(G77,FAC_TOTALS_APTA!$A$4:$BQ$126,$F85,FALSE)</f>
        <v>6.65018525047366</v>
      </c>
      <c r="H85" s="30">
        <f>VLOOKUP(H77,FAC_TOTALS_APTA!$A$4:$BQ$126,$F85,FALSE)</f>
        <v>6.9525148442720699</v>
      </c>
      <c r="I85" s="31">
        <f t="shared" si="31"/>
        <v>4.5461830371849699E-2</v>
      </c>
      <c r="J85" s="32" t="str">
        <f t="shared" si="32"/>
        <v/>
      </c>
      <c r="K85" s="32" t="str">
        <f t="shared" si="33"/>
        <v>PCT_HH_NO_VEH_FAC</v>
      </c>
      <c r="L85" s="8">
        <f>MATCH($K85,FAC_TOTALS_APTA!$A$2:$BO$2,)</f>
        <v>34</v>
      </c>
      <c r="M85" s="30">
        <f>IF(M77=0,0,VLOOKUP(M77,FAC_TOTALS_APTA!$A$4:$BQ$126,$L85,FALSE))</f>
        <v>150721.71923869901</v>
      </c>
      <c r="N85" s="30">
        <f>IF(N77=0,0,VLOOKUP(N77,FAC_TOTALS_APTA!$A$4:$BQ$126,$L85,FALSE))</f>
        <v>126791.05470311901</v>
      </c>
      <c r="O85" s="30">
        <f>IF(O77=0,0,VLOOKUP(O77,FAC_TOTALS_APTA!$A$4:$BQ$126,$L85,FALSE))</f>
        <v>176600.198877852</v>
      </c>
      <c r="P85" s="30">
        <f>IF(P77=0,0,VLOOKUP(P77,FAC_TOTALS_APTA!$A$4:$BQ$126,$L85,FALSE))</f>
        <v>260890.77506111999</v>
      </c>
      <c r="Q85" s="30">
        <f>IF(Q77=0,0,VLOOKUP(Q77,FAC_TOTALS_APTA!$A$4:$BQ$126,$L85,FALSE))</f>
        <v>212892.048847675</v>
      </c>
      <c r="R85" s="30">
        <f>IF(R77=0,0,VLOOKUP(R77,FAC_TOTALS_APTA!$A$4:$BQ$126,$L85,FALSE))</f>
        <v>-63919.5789450097</v>
      </c>
      <c r="S85" s="30">
        <f>IF(S77=0,0,VLOOKUP(S77,FAC_TOTALS_APTA!$A$4:$BQ$126,$L85,FALSE))</f>
        <v>239314.05276271599</v>
      </c>
      <c r="T85" s="30">
        <f>IF(T77=0,0,VLOOKUP(T77,FAC_TOTALS_APTA!$A$4:$BQ$126,$L85,FALSE))</f>
        <v>772002.271928387</v>
      </c>
      <c r="U85" s="30">
        <f>IF(U77=0,0,VLOOKUP(U77,FAC_TOTALS_APTA!$A$4:$BQ$126,$L85,FALSE))</f>
        <v>290470.37790305697</v>
      </c>
      <c r="V85" s="30">
        <f>IF(V77=0,0,VLOOKUP(V77,FAC_TOTALS_APTA!$A$4:$BQ$126,$L85,FALSE))</f>
        <v>-333786.49691536301</v>
      </c>
      <c r="W85" s="30">
        <f>IF(W77=0,0,VLOOKUP(W77,FAC_TOTALS_APTA!$A$4:$BQ$126,$L85,FALSE))</f>
        <v>75196.658441582404</v>
      </c>
      <c r="X85" s="30">
        <f>IF(X77=0,0,VLOOKUP(X77,FAC_TOTALS_APTA!$A$4:$BQ$126,$L85,FALSE))</f>
        <v>148782.67712888899</v>
      </c>
      <c r="Y85" s="30">
        <f>IF(Y77=0,0,VLOOKUP(Y77,FAC_TOTALS_APTA!$A$4:$BQ$126,$L85,FALSE))</f>
        <v>-523634.56036309199</v>
      </c>
      <c r="Z85" s="30">
        <f>IF(Z77=0,0,VLOOKUP(Z77,FAC_TOTALS_APTA!$A$4:$BQ$126,$L85,FALSE))</f>
        <v>-339058.91451919498</v>
      </c>
      <c r="AA85" s="30">
        <f>IF(AA77=0,0,VLOOKUP(AA77,FAC_TOTALS_APTA!$A$4:$BQ$126,$L85,FALSE))</f>
        <v>-126311.072463131</v>
      </c>
      <c r="AB85" s="30">
        <f>IF(AB77=0,0,VLOOKUP(AB77,FAC_TOTALS_APTA!$A$4:$BQ$126,$L85,FALSE))</f>
        <v>-152184.41002777399</v>
      </c>
      <c r="AC85" s="33">
        <f t="shared" si="34"/>
        <v>914766.80165953166</v>
      </c>
      <c r="AD85" s="34">
        <f>AC85/G99</f>
        <v>9.8062822211820548E-3</v>
      </c>
      <c r="AE85" s="8"/>
    </row>
    <row r="86" spans="1:31" s="15" customFormat="1" ht="15" x14ac:dyDescent="0.2">
      <c r="A86" s="8"/>
      <c r="B86" s="27" t="s">
        <v>55</v>
      </c>
      <c r="C86" s="29"/>
      <c r="D86" s="8" t="s">
        <v>32</v>
      </c>
      <c r="E86" s="48">
        <v>-4.0000000000000001E-3</v>
      </c>
      <c r="F86" s="8">
        <f>MATCH($D86,FAC_TOTALS_APTA!$A$2:$BQ$2,)</f>
        <v>18</v>
      </c>
      <c r="G86" s="35">
        <f>VLOOKUP(G77,FAC_TOTALS_APTA!$A$4:$BQ$126,$F86,FALSE)</f>
        <v>3.3054793190012401</v>
      </c>
      <c r="H86" s="35">
        <f>VLOOKUP(H77,FAC_TOTALS_APTA!$A$4:$BQ$126,$F86,FALSE)</f>
        <v>5.1331526117359898</v>
      </c>
      <c r="I86" s="31">
        <f t="shared" si="31"/>
        <v>0.55292231968554151</v>
      </c>
      <c r="J86" s="32" t="str">
        <f t="shared" si="32"/>
        <v/>
      </c>
      <c r="K86" s="32" t="str">
        <f t="shared" si="33"/>
        <v>JTW_HOME_PCT_FAC</v>
      </c>
      <c r="L86" s="8">
        <f>MATCH($K86,FAC_TOTALS_APTA!$A$2:$BO$2,)</f>
        <v>36</v>
      </c>
      <c r="M86" s="30">
        <f>IF(M77=0,0,VLOOKUP(M77,FAC_TOTALS_APTA!$A$4:$BQ$126,$L86,FALSE))</f>
        <v>0</v>
      </c>
      <c r="N86" s="30">
        <f>IF(N77=0,0,VLOOKUP(N77,FAC_TOTALS_APTA!$A$4:$BQ$126,$L86,FALSE))</f>
        <v>0</v>
      </c>
      <c r="O86" s="30">
        <f>IF(O77=0,0,VLOOKUP(O77,FAC_TOTALS_APTA!$A$4:$BQ$126,$L86,FALSE))</f>
        <v>0</v>
      </c>
      <c r="P86" s="30">
        <f>IF(P77=0,0,VLOOKUP(P77,FAC_TOTALS_APTA!$A$4:$BQ$126,$L86,FALSE))</f>
        <v>-248223.11290982601</v>
      </c>
      <c r="Q86" s="30">
        <f>IF(Q77=0,0,VLOOKUP(Q77,FAC_TOTALS_APTA!$A$4:$BQ$126,$L86,FALSE))</f>
        <v>-121212.319742415</v>
      </c>
      <c r="R86" s="30">
        <f>IF(R77=0,0,VLOOKUP(R77,FAC_TOTALS_APTA!$A$4:$BQ$126,$L86,FALSE))</f>
        <v>17703.692967276598</v>
      </c>
      <c r="S86" s="30">
        <f>IF(S77=0,0,VLOOKUP(S77,FAC_TOTALS_APTA!$A$4:$BQ$126,$L86,FALSE))</f>
        <v>47522.2897646399</v>
      </c>
      <c r="T86" s="30">
        <f>IF(T77=0,0,VLOOKUP(T77,FAC_TOTALS_APTA!$A$4:$BQ$126,$L86,FALSE))</f>
        <v>-332411.25109885499</v>
      </c>
      <c r="U86" s="30">
        <f>IF(U77=0,0,VLOOKUP(U77,FAC_TOTALS_APTA!$A$4:$BQ$126,$L86,FALSE))</f>
        <v>99557.487137850607</v>
      </c>
      <c r="V86" s="30">
        <f>IF(V77=0,0,VLOOKUP(V77,FAC_TOTALS_APTA!$A$4:$BQ$126,$L86,FALSE))</f>
        <v>133288.39951826201</v>
      </c>
      <c r="W86" s="30">
        <f>IF(W77=0,0,VLOOKUP(W77,FAC_TOTALS_APTA!$A$4:$BQ$126,$L86,FALSE))</f>
        <v>98002.732447884599</v>
      </c>
      <c r="X86" s="30">
        <f>IF(X77=0,0,VLOOKUP(X77,FAC_TOTALS_APTA!$A$4:$BQ$126,$L86,FALSE))</f>
        <v>-199341.63834848499</v>
      </c>
      <c r="Y86" s="30">
        <f>IF(Y77=0,0,VLOOKUP(Y77,FAC_TOTALS_APTA!$A$4:$BQ$126,$L86,FALSE))</f>
        <v>-2109.9245227041101</v>
      </c>
      <c r="Z86" s="30">
        <f>IF(Z77=0,0,VLOOKUP(Z77,FAC_TOTALS_APTA!$A$4:$BQ$126,$L86,FALSE))</f>
        <v>-665306.00113139802</v>
      </c>
      <c r="AA86" s="30">
        <f>IF(AA77=0,0,VLOOKUP(AA77,FAC_TOTALS_APTA!$A$4:$BQ$126,$L86,FALSE))</f>
        <v>-325042.03828271799</v>
      </c>
      <c r="AB86" s="30">
        <f>IF(AB77=0,0,VLOOKUP(AB77,FAC_TOTALS_APTA!$A$4:$BQ$126,$L86,FALSE))</f>
        <v>-398165.243445331</v>
      </c>
      <c r="AC86" s="33">
        <f t="shared" si="34"/>
        <v>-1895736.9276458186</v>
      </c>
      <c r="AD86" s="34">
        <f>AC86/G99</f>
        <v>-2.0322262784226584E-2</v>
      </c>
      <c r="AE86" s="8"/>
    </row>
    <row r="87" spans="1:31" s="15" customFormat="1" ht="34" hidden="1" customHeight="1" x14ac:dyDescent="0.2">
      <c r="A87" s="8"/>
      <c r="B87" s="13" t="s">
        <v>83</v>
      </c>
      <c r="C87" s="29"/>
      <c r="D87" s="6" t="s">
        <v>92</v>
      </c>
      <c r="E87" s="48">
        <v>-6.8999999999999999E-3</v>
      </c>
      <c r="F87" s="8">
        <f>MATCH($D87,FAC_TOTALS_APTA!$A$2:$BQ$2,)</f>
        <v>19</v>
      </c>
      <c r="G87" s="35">
        <f>VLOOKUP(G77,FAC_TOTALS_APTA!$A$4:$BQ$126,$F87,FALSE)</f>
        <v>0</v>
      </c>
      <c r="H87" s="35">
        <f>VLOOKUP(H77,FAC_TOTALS_APTA!$A$4:$BQ$126,$F87,FALSE)</f>
        <v>0</v>
      </c>
      <c r="I87" s="31" t="str">
        <f t="shared" si="31"/>
        <v>-</v>
      </c>
      <c r="J87" s="32" t="str">
        <f t="shared" si="32"/>
        <v/>
      </c>
      <c r="K87" s="32" t="str">
        <f t="shared" si="33"/>
        <v>TNC_TRIPS_PER_CAPITA_CLUSTER_BUS_HI_OPEX_FAC</v>
      </c>
      <c r="L87" s="8">
        <f>MATCH($K87,FAC_TOTALS_APTA!$A$2:$BO$2,)</f>
        <v>37</v>
      </c>
      <c r="M87" s="30">
        <f>IF(M77=0,0,VLOOKUP(M77,FAC_TOTALS_APTA!$A$4:$BQ$126,$L87,FALSE))</f>
        <v>0</v>
      </c>
      <c r="N87" s="30">
        <f>IF(N77=0,0,VLOOKUP(N77,FAC_TOTALS_APTA!$A$4:$BQ$126,$L87,FALSE))</f>
        <v>0</v>
      </c>
      <c r="O87" s="30">
        <f>IF(O77=0,0,VLOOKUP(O77,FAC_TOTALS_APTA!$A$4:$BQ$126,$L87,FALSE))</f>
        <v>0</v>
      </c>
      <c r="P87" s="30">
        <f>IF(P77=0,0,VLOOKUP(P77,FAC_TOTALS_APTA!$A$4:$BQ$126,$L87,FALSE))</f>
        <v>0</v>
      </c>
      <c r="Q87" s="30">
        <f>IF(Q77=0,0,VLOOKUP(Q77,FAC_TOTALS_APTA!$A$4:$BQ$126,$L87,FALSE))</f>
        <v>0</v>
      </c>
      <c r="R87" s="30">
        <f>IF(R77=0,0,VLOOKUP(R77,FAC_TOTALS_APTA!$A$4:$BQ$126,$L87,FALSE))</f>
        <v>0</v>
      </c>
      <c r="S87" s="30">
        <f>IF(S77=0,0,VLOOKUP(S77,FAC_TOTALS_APTA!$A$4:$BQ$126,$L87,FALSE))</f>
        <v>0</v>
      </c>
      <c r="T87" s="30">
        <f>IF(T77=0,0,VLOOKUP(T77,FAC_TOTALS_APTA!$A$4:$BQ$126,$L87,FALSE))</f>
        <v>0</v>
      </c>
      <c r="U87" s="30">
        <f>IF(U77=0,0,VLOOKUP(U77,FAC_TOTALS_APTA!$A$4:$BQ$126,$L87,FALSE))</f>
        <v>0</v>
      </c>
      <c r="V87" s="30">
        <f>IF(V77=0,0,VLOOKUP(V77,FAC_TOTALS_APTA!$A$4:$BQ$126,$L87,FALSE))</f>
        <v>0</v>
      </c>
      <c r="W87" s="30">
        <f>IF(W77=0,0,VLOOKUP(W77,FAC_TOTALS_APTA!$A$4:$BQ$126,$L87,FALSE))</f>
        <v>0</v>
      </c>
      <c r="X87" s="30">
        <f>IF(X77=0,0,VLOOKUP(X77,FAC_TOTALS_APTA!$A$4:$BQ$126,$L87,FALSE))</f>
        <v>0</v>
      </c>
      <c r="Y87" s="30">
        <f>IF(Y77=0,0,VLOOKUP(Y77,FAC_TOTALS_APTA!$A$4:$BQ$126,$L87,FALSE))</f>
        <v>0</v>
      </c>
      <c r="Z87" s="30">
        <f>IF(Z77=0,0,VLOOKUP(Z77,FAC_TOTALS_APTA!$A$4:$BQ$126,$L87,FALSE))</f>
        <v>0</v>
      </c>
      <c r="AA87" s="30">
        <f>IF(AA77=0,0,VLOOKUP(AA77,FAC_TOTALS_APTA!$A$4:$BQ$126,$L87,FALSE))</f>
        <v>0</v>
      </c>
      <c r="AB87" s="30">
        <f>IF(AB77=0,0,VLOOKUP(AB77,FAC_TOTALS_APTA!$A$4:$BQ$126,$L87,FALSE))</f>
        <v>0</v>
      </c>
      <c r="AC87" s="33">
        <f t="shared" si="34"/>
        <v>0</v>
      </c>
      <c r="AD87" s="34">
        <f>AC87/G99</f>
        <v>0</v>
      </c>
      <c r="AE87" s="8"/>
    </row>
    <row r="88" spans="1:31" s="15" customFormat="1" ht="34" hidden="1" customHeight="1" x14ac:dyDescent="0.2">
      <c r="A88" s="8"/>
      <c r="B88" s="13" t="s">
        <v>83</v>
      </c>
      <c r="C88" s="29"/>
      <c r="D88" s="6" t="s">
        <v>93</v>
      </c>
      <c r="E88" s="48">
        <v>-3.3099999999999997E-2</v>
      </c>
      <c r="F88" s="8">
        <f>MATCH($D88,FAC_TOTALS_APTA!$A$2:$BQ$2,)</f>
        <v>20</v>
      </c>
      <c r="G88" s="35">
        <f>VLOOKUP(G77,FAC_TOTALS_APTA!$A$4:$BQ$126,$F88,FALSE)</f>
        <v>0</v>
      </c>
      <c r="H88" s="35">
        <f>VLOOKUP(H77,FAC_TOTALS_APTA!$A$4:$BQ$126,$F88,FALSE)</f>
        <v>0</v>
      </c>
      <c r="I88" s="31" t="str">
        <f t="shared" si="31"/>
        <v>-</v>
      </c>
      <c r="J88" s="32" t="str">
        <f t="shared" si="32"/>
        <v/>
      </c>
      <c r="K88" s="32" t="str">
        <f t="shared" si="33"/>
        <v>TNC_TRIPS_PER_CAPITA_CLUSTER_BUS_MID_OPEX_FAC</v>
      </c>
      <c r="L88" s="8">
        <f>MATCH($K88,FAC_TOTALS_APTA!$A$2:$BO$2,)</f>
        <v>38</v>
      </c>
      <c r="M88" s="30">
        <f>IF(M77=0,0,VLOOKUP(M77,FAC_TOTALS_APTA!$A$4:$BQ$126,$L88,FALSE))</f>
        <v>0</v>
      </c>
      <c r="N88" s="30">
        <f>IF(N77=0,0,VLOOKUP(N77,FAC_TOTALS_APTA!$A$4:$BQ$126,$L88,FALSE))</f>
        <v>0</v>
      </c>
      <c r="O88" s="30">
        <f>IF(O77=0,0,VLOOKUP(O77,FAC_TOTALS_APTA!$A$4:$BQ$126,$L88,FALSE))</f>
        <v>0</v>
      </c>
      <c r="P88" s="30">
        <f>IF(P77=0,0,VLOOKUP(P77,FAC_TOTALS_APTA!$A$4:$BQ$126,$L88,FALSE))</f>
        <v>0</v>
      </c>
      <c r="Q88" s="30">
        <f>IF(Q77=0,0,VLOOKUP(Q77,FAC_TOTALS_APTA!$A$4:$BQ$126,$L88,FALSE))</f>
        <v>0</v>
      </c>
      <c r="R88" s="30">
        <f>IF(R77=0,0,VLOOKUP(R77,FAC_TOTALS_APTA!$A$4:$BQ$126,$L88,FALSE))</f>
        <v>0</v>
      </c>
      <c r="S88" s="30">
        <f>IF(S77=0,0,VLOOKUP(S77,FAC_TOTALS_APTA!$A$4:$BQ$126,$L88,FALSE))</f>
        <v>0</v>
      </c>
      <c r="T88" s="30">
        <f>IF(T77=0,0,VLOOKUP(T77,FAC_TOTALS_APTA!$A$4:$BQ$126,$L88,FALSE))</f>
        <v>0</v>
      </c>
      <c r="U88" s="30">
        <f>IF(U77=0,0,VLOOKUP(U77,FAC_TOTALS_APTA!$A$4:$BQ$126,$L88,FALSE))</f>
        <v>0</v>
      </c>
      <c r="V88" s="30">
        <f>IF(V77=0,0,VLOOKUP(V77,FAC_TOTALS_APTA!$A$4:$BQ$126,$L88,FALSE))</f>
        <v>0</v>
      </c>
      <c r="W88" s="30">
        <f>IF(W77=0,0,VLOOKUP(W77,FAC_TOTALS_APTA!$A$4:$BQ$126,$L88,FALSE))</f>
        <v>0</v>
      </c>
      <c r="X88" s="30">
        <f>IF(X77=0,0,VLOOKUP(X77,FAC_TOTALS_APTA!$A$4:$BQ$126,$L88,FALSE))</f>
        <v>0</v>
      </c>
      <c r="Y88" s="30">
        <f>IF(Y77=0,0,VLOOKUP(Y77,FAC_TOTALS_APTA!$A$4:$BQ$126,$L88,FALSE))</f>
        <v>0</v>
      </c>
      <c r="Z88" s="30">
        <f>IF(Z77=0,0,VLOOKUP(Z77,FAC_TOTALS_APTA!$A$4:$BQ$126,$L88,FALSE))</f>
        <v>0</v>
      </c>
      <c r="AA88" s="30">
        <f>IF(AA77=0,0,VLOOKUP(AA77,FAC_TOTALS_APTA!$A$4:$BQ$126,$L88,FALSE))</f>
        <v>0</v>
      </c>
      <c r="AB88" s="30">
        <f>IF(AB77=0,0,VLOOKUP(AB77,FAC_TOTALS_APTA!$A$4:$BQ$126,$L88,FALSE))</f>
        <v>0</v>
      </c>
      <c r="AC88" s="33">
        <f t="shared" si="34"/>
        <v>0</v>
      </c>
      <c r="AD88" s="34">
        <f>AC88/G99</f>
        <v>0</v>
      </c>
      <c r="AE88" s="8"/>
    </row>
    <row r="89" spans="1:31" s="15" customFormat="1" ht="34" x14ac:dyDescent="0.2">
      <c r="A89" s="8"/>
      <c r="B89" s="13" t="s">
        <v>83</v>
      </c>
      <c r="C89" s="29"/>
      <c r="D89" s="6" t="s">
        <v>94</v>
      </c>
      <c r="E89" s="48">
        <v>-2.2200000000000001E-2</v>
      </c>
      <c r="F89" s="8">
        <f>MATCH($D89,FAC_TOTALS_APTA!$A$2:$BQ$2,)</f>
        <v>21</v>
      </c>
      <c r="G89" s="35">
        <f>VLOOKUP(G77,FAC_TOTALS_APTA!$A$4:$BQ$126,$F89,FALSE)</f>
        <v>0</v>
      </c>
      <c r="H89" s="35">
        <f>VLOOKUP(H77,FAC_TOTALS_APTA!$A$4:$BQ$126,$F89,FALSE)</f>
        <v>3.0937951386225402</v>
      </c>
      <c r="I89" s="31" t="str">
        <f t="shared" si="31"/>
        <v>-</v>
      </c>
      <c r="J89" s="32" t="str">
        <f t="shared" si="32"/>
        <v/>
      </c>
      <c r="K89" s="32" t="str">
        <f t="shared" si="33"/>
        <v>TNC_TRIPS_PER_CAPITA_CLUSTER_BUS_LOW_OPEX_FAC</v>
      </c>
      <c r="L89" s="8">
        <f>MATCH($K89,FAC_TOTALS_APTA!$A$2:$BO$2,)</f>
        <v>39</v>
      </c>
      <c r="M89" s="30">
        <f>IF(M77=0,0,VLOOKUP(M77,FAC_TOTALS_APTA!$A$4:$BQ$126,$L89,FALSE))</f>
        <v>0</v>
      </c>
      <c r="N89" s="30">
        <f>IF(N77=0,0,VLOOKUP(N77,FAC_TOTALS_APTA!$A$4:$BQ$126,$L89,FALSE))</f>
        <v>0</v>
      </c>
      <c r="O89" s="30">
        <f>IF(O77=0,0,VLOOKUP(O77,FAC_TOTALS_APTA!$A$4:$BQ$126,$L89,FALSE))</f>
        <v>0</v>
      </c>
      <c r="P89" s="30">
        <f>IF(P77=0,0,VLOOKUP(P77,FAC_TOTALS_APTA!$A$4:$BQ$126,$L89,FALSE))</f>
        <v>0</v>
      </c>
      <c r="Q89" s="30">
        <f>IF(Q77=0,0,VLOOKUP(Q77,FAC_TOTALS_APTA!$A$4:$BQ$126,$L89,FALSE))</f>
        <v>0</v>
      </c>
      <c r="R89" s="30">
        <f>IF(R77=0,0,VLOOKUP(R77,FAC_TOTALS_APTA!$A$4:$BQ$126,$L89,FALSE))</f>
        <v>0</v>
      </c>
      <c r="S89" s="30">
        <f>IF(S77=0,0,VLOOKUP(S77,FAC_TOTALS_APTA!$A$4:$BQ$126,$L89,FALSE))</f>
        <v>0</v>
      </c>
      <c r="T89" s="30">
        <f>IF(T77=0,0,VLOOKUP(T77,FAC_TOTALS_APTA!$A$4:$BQ$126,$L89,FALSE))</f>
        <v>0</v>
      </c>
      <c r="U89" s="30">
        <f>IF(U77=0,0,VLOOKUP(U77,FAC_TOTALS_APTA!$A$4:$BQ$126,$L89,FALSE))</f>
        <v>0</v>
      </c>
      <c r="V89" s="30">
        <f>IF(V77=0,0,VLOOKUP(V77,FAC_TOTALS_APTA!$A$4:$BQ$126,$L89,FALSE))</f>
        <v>0</v>
      </c>
      <c r="W89" s="30">
        <f>IF(W77=0,0,VLOOKUP(W77,FAC_TOTALS_APTA!$A$4:$BQ$126,$L89,FALSE))</f>
        <v>0</v>
      </c>
      <c r="X89" s="30">
        <f>IF(X77=0,0,VLOOKUP(X77,FAC_TOTALS_APTA!$A$4:$BQ$126,$L89,FALSE))</f>
        <v>0</v>
      </c>
      <c r="Y89" s="30">
        <f>IF(Y77=0,0,VLOOKUP(Y77,FAC_TOTALS_APTA!$A$4:$BQ$126,$L89,FALSE))</f>
        <v>-4726693.3561432902</v>
      </c>
      <c r="Z89" s="30">
        <f>IF(Z77=0,0,VLOOKUP(Z77,FAC_TOTALS_APTA!$A$4:$BQ$126,$L89,FALSE))</f>
        <v>-3256548.0333306799</v>
      </c>
      <c r="AA89" s="30">
        <f>IF(AA77=0,0,VLOOKUP(AA77,FAC_TOTALS_APTA!$A$4:$BQ$126,$L89,FALSE))</f>
        <v>-4245432.87804827</v>
      </c>
      <c r="AB89" s="30">
        <f>IF(AB77=0,0,VLOOKUP(AB77,FAC_TOTALS_APTA!$A$4:$BQ$126,$L89,FALSE))</f>
        <v>-7016233.48912392</v>
      </c>
      <c r="AC89" s="33">
        <f t="shared" si="34"/>
        <v>-19244907.75664616</v>
      </c>
      <c r="AD89" s="34">
        <f>AC89/G99</f>
        <v>-0.20630503472570072</v>
      </c>
      <c r="AE89" s="8"/>
    </row>
    <row r="90" spans="1:31" s="15" customFormat="1" ht="34" hidden="1" customHeight="1" x14ac:dyDescent="0.2">
      <c r="A90" s="8"/>
      <c r="B90" s="13" t="s">
        <v>83</v>
      </c>
      <c r="C90" s="29"/>
      <c r="D90" s="6" t="s">
        <v>95</v>
      </c>
      <c r="E90" s="48">
        <v>-1.1000000000000001E-3</v>
      </c>
      <c r="F90" s="8">
        <f>MATCH($D90,FAC_TOTALS_APTA!$A$2:$BQ$2,)</f>
        <v>22</v>
      </c>
      <c r="G90" s="35">
        <f>VLOOKUP(G77,FAC_TOTALS_APTA!$A$4:$BQ$126,$F90,FALSE)</f>
        <v>0</v>
      </c>
      <c r="H90" s="35">
        <f>VLOOKUP(H77,FAC_TOTALS_APTA!$A$4:$BQ$126,$F90,FALSE)</f>
        <v>0</v>
      </c>
      <c r="I90" s="31" t="str">
        <f t="shared" si="31"/>
        <v>-</v>
      </c>
      <c r="J90" s="32" t="str">
        <f t="shared" si="32"/>
        <v/>
      </c>
      <c r="K90" s="32" t="str">
        <f t="shared" si="33"/>
        <v>TNC_TRIPS_PER_CAPITA_CLUSTER_BUS_NEW_YORK_FAC</v>
      </c>
      <c r="L90" s="8">
        <f>MATCH($K90,FAC_TOTALS_APTA!$A$2:$BO$2,)</f>
        <v>40</v>
      </c>
      <c r="M90" s="30">
        <f>IF(M77=0,0,VLOOKUP(M77,FAC_TOTALS_APTA!$A$4:$BQ$126,$L90,FALSE))</f>
        <v>0</v>
      </c>
      <c r="N90" s="30">
        <f>IF(N77=0,0,VLOOKUP(N77,FAC_TOTALS_APTA!$A$4:$BQ$126,$L90,FALSE))</f>
        <v>0</v>
      </c>
      <c r="O90" s="30">
        <f>IF(O77=0,0,VLOOKUP(O77,FAC_TOTALS_APTA!$A$4:$BQ$126,$L90,FALSE))</f>
        <v>0</v>
      </c>
      <c r="P90" s="30">
        <f>IF(P77=0,0,VLOOKUP(P77,FAC_TOTALS_APTA!$A$4:$BQ$126,$L90,FALSE))</f>
        <v>0</v>
      </c>
      <c r="Q90" s="30">
        <f>IF(Q77=0,0,VLOOKUP(Q77,FAC_TOTALS_APTA!$A$4:$BQ$126,$L90,FALSE))</f>
        <v>0</v>
      </c>
      <c r="R90" s="30">
        <f>IF(R77=0,0,VLOOKUP(R77,FAC_TOTALS_APTA!$A$4:$BQ$126,$L90,FALSE))</f>
        <v>0</v>
      </c>
      <c r="S90" s="30">
        <f>IF(S77=0,0,VLOOKUP(S77,FAC_TOTALS_APTA!$A$4:$BQ$126,$L90,FALSE))</f>
        <v>0</v>
      </c>
      <c r="T90" s="30">
        <f>IF(T77=0,0,VLOOKUP(T77,FAC_TOTALS_APTA!$A$4:$BQ$126,$L90,FALSE))</f>
        <v>0</v>
      </c>
      <c r="U90" s="30">
        <f>IF(U77=0,0,VLOOKUP(U77,FAC_TOTALS_APTA!$A$4:$BQ$126,$L90,FALSE))</f>
        <v>0</v>
      </c>
      <c r="V90" s="30">
        <f>IF(V77=0,0,VLOOKUP(V77,FAC_TOTALS_APTA!$A$4:$BQ$126,$L90,FALSE))</f>
        <v>0</v>
      </c>
      <c r="W90" s="30">
        <f>IF(W77=0,0,VLOOKUP(W77,FAC_TOTALS_APTA!$A$4:$BQ$126,$L90,FALSE))</f>
        <v>0</v>
      </c>
      <c r="X90" s="30">
        <f>IF(X77=0,0,VLOOKUP(X77,FAC_TOTALS_APTA!$A$4:$BQ$126,$L90,FALSE))</f>
        <v>0</v>
      </c>
      <c r="Y90" s="30">
        <f>IF(Y77=0,0,VLOOKUP(Y77,FAC_TOTALS_APTA!$A$4:$BQ$126,$L90,FALSE))</f>
        <v>0</v>
      </c>
      <c r="Z90" s="30">
        <f>IF(Z77=0,0,VLOOKUP(Z77,FAC_TOTALS_APTA!$A$4:$BQ$126,$L90,FALSE))</f>
        <v>0</v>
      </c>
      <c r="AA90" s="30">
        <f>IF(AA77=0,0,VLOOKUP(AA77,FAC_TOTALS_APTA!$A$4:$BQ$126,$L90,FALSE))</f>
        <v>0</v>
      </c>
      <c r="AB90" s="30">
        <f>IF(AB77=0,0,VLOOKUP(AB77,FAC_TOTALS_APTA!$A$4:$BQ$126,$L90,FALSE))</f>
        <v>0</v>
      </c>
      <c r="AC90" s="33">
        <f t="shared" si="34"/>
        <v>0</v>
      </c>
      <c r="AD90" s="34">
        <f>AC90/G99</f>
        <v>0</v>
      </c>
      <c r="AE90" s="8"/>
    </row>
    <row r="91" spans="1:31" s="15" customFormat="1" ht="34" hidden="1" customHeight="1" x14ac:dyDescent="0.2">
      <c r="A91" s="8"/>
      <c r="B91" s="13" t="s">
        <v>83</v>
      </c>
      <c r="C91" s="29"/>
      <c r="D91" s="6" t="s">
        <v>96</v>
      </c>
      <c r="E91" s="48">
        <v>-1.5E-3</v>
      </c>
      <c r="F91" s="8">
        <f>MATCH($D91,FAC_TOTALS_APTA!$A$2:$BQ$2,)</f>
        <v>23</v>
      </c>
      <c r="G91" s="35">
        <f>VLOOKUP(G77,FAC_TOTALS_APTA!$A$4:$BQ$126,$F91,FALSE)</f>
        <v>0</v>
      </c>
      <c r="H91" s="35">
        <f>VLOOKUP(H77,FAC_TOTALS_APTA!$A$4:$BQ$126,$F91,FALSE)</f>
        <v>0</v>
      </c>
      <c r="I91" s="31" t="str">
        <f t="shared" si="31"/>
        <v>-</v>
      </c>
      <c r="J91" s="32" t="str">
        <f t="shared" si="32"/>
        <v/>
      </c>
      <c r="K91" s="32" t="str">
        <f t="shared" si="33"/>
        <v>TNC_TRIPS_PER_CAPITA_CLUSTER_RAIL_HI_OPEX_FAC</v>
      </c>
      <c r="L91" s="8">
        <f>MATCH($K91,FAC_TOTALS_APTA!$A$2:$BO$2,)</f>
        <v>41</v>
      </c>
      <c r="M91" s="30">
        <f>IF(M77=0,0,VLOOKUP(M77,FAC_TOTALS_APTA!$A$4:$BQ$126,$L91,FALSE))</f>
        <v>0</v>
      </c>
      <c r="N91" s="30">
        <f>IF(N77=0,0,VLOOKUP(N77,FAC_TOTALS_APTA!$A$4:$BQ$126,$L91,FALSE))</f>
        <v>0</v>
      </c>
      <c r="O91" s="30">
        <f>IF(O77=0,0,VLOOKUP(O77,FAC_TOTALS_APTA!$A$4:$BQ$126,$L91,FALSE))</f>
        <v>0</v>
      </c>
      <c r="P91" s="30">
        <f>IF(P77=0,0,VLOOKUP(P77,FAC_TOTALS_APTA!$A$4:$BQ$126,$L91,FALSE))</f>
        <v>0</v>
      </c>
      <c r="Q91" s="30">
        <f>IF(Q77=0,0,VLOOKUP(Q77,FAC_TOTALS_APTA!$A$4:$BQ$126,$L91,FALSE))</f>
        <v>0</v>
      </c>
      <c r="R91" s="30">
        <f>IF(R77=0,0,VLOOKUP(R77,FAC_TOTALS_APTA!$A$4:$BQ$126,$L91,FALSE))</f>
        <v>0</v>
      </c>
      <c r="S91" s="30">
        <f>IF(S77=0,0,VLOOKUP(S77,FAC_TOTALS_APTA!$A$4:$BQ$126,$L91,FALSE))</f>
        <v>0</v>
      </c>
      <c r="T91" s="30">
        <f>IF(T77=0,0,VLOOKUP(T77,FAC_TOTALS_APTA!$A$4:$BQ$126,$L91,FALSE))</f>
        <v>0</v>
      </c>
      <c r="U91" s="30">
        <f>IF(U77=0,0,VLOOKUP(U77,FAC_TOTALS_APTA!$A$4:$BQ$126,$L91,FALSE))</f>
        <v>0</v>
      </c>
      <c r="V91" s="30">
        <f>IF(V77=0,0,VLOOKUP(V77,FAC_TOTALS_APTA!$A$4:$BQ$126,$L91,FALSE))</f>
        <v>0</v>
      </c>
      <c r="W91" s="30">
        <f>IF(W77=0,0,VLOOKUP(W77,FAC_TOTALS_APTA!$A$4:$BQ$126,$L91,FALSE))</f>
        <v>0</v>
      </c>
      <c r="X91" s="30">
        <f>IF(X77=0,0,VLOOKUP(X77,FAC_TOTALS_APTA!$A$4:$BQ$126,$L91,FALSE))</f>
        <v>0</v>
      </c>
      <c r="Y91" s="30">
        <f>IF(Y77=0,0,VLOOKUP(Y77,FAC_TOTALS_APTA!$A$4:$BQ$126,$L91,FALSE))</f>
        <v>0</v>
      </c>
      <c r="Z91" s="30">
        <f>IF(Z77=0,0,VLOOKUP(Z77,FAC_TOTALS_APTA!$A$4:$BQ$126,$L91,FALSE))</f>
        <v>0</v>
      </c>
      <c r="AA91" s="30">
        <f>IF(AA77=0,0,VLOOKUP(AA77,FAC_TOTALS_APTA!$A$4:$BQ$126,$L91,FALSE))</f>
        <v>0</v>
      </c>
      <c r="AB91" s="30">
        <f>IF(AB77=0,0,VLOOKUP(AB77,FAC_TOTALS_APTA!$A$4:$BQ$126,$L91,FALSE))</f>
        <v>0</v>
      </c>
      <c r="AC91" s="33">
        <f t="shared" si="34"/>
        <v>0</v>
      </c>
      <c r="AD91" s="34">
        <f>AC91/G99</f>
        <v>0</v>
      </c>
      <c r="AE91" s="8"/>
    </row>
    <row r="92" spans="1:31" s="15" customFormat="1" ht="34" hidden="1" x14ac:dyDescent="0.2">
      <c r="A92" s="8"/>
      <c r="B92" s="13" t="s">
        <v>83</v>
      </c>
      <c r="C92" s="29"/>
      <c r="D92" s="6" t="s">
        <v>97</v>
      </c>
      <c r="E92" s="48">
        <v>-2.81E-2</v>
      </c>
      <c r="F92" s="8">
        <f>MATCH($D92,FAC_TOTALS_APTA!$A$2:$BQ$2,)</f>
        <v>24</v>
      </c>
      <c r="G92" s="35">
        <f>VLOOKUP(G77,FAC_TOTALS_APTA!$A$4:$BQ$126,$F92,FALSE)</f>
        <v>0</v>
      </c>
      <c r="H92" s="35">
        <f>VLOOKUP(H77,FAC_TOTALS_APTA!$A$4:$BQ$126,$F92,FALSE)</f>
        <v>0</v>
      </c>
      <c r="I92" s="31" t="str">
        <f t="shared" si="31"/>
        <v>-</v>
      </c>
      <c r="J92" s="32" t="str">
        <f t="shared" si="32"/>
        <v/>
      </c>
      <c r="K92" s="32" t="str">
        <f t="shared" si="33"/>
        <v>TNC_TRIPS_PER_CAPITA_CLUSTER_RAIL_MID_OPEX_FAC</v>
      </c>
      <c r="L92" s="8">
        <f>MATCH($K92,FAC_TOTALS_APTA!$A$2:$BO$2,)</f>
        <v>42</v>
      </c>
      <c r="M92" s="30">
        <f>IF(M77=0,0,VLOOKUP(M77,FAC_TOTALS_APTA!$A$4:$BQ$126,$L92,FALSE))</f>
        <v>0</v>
      </c>
      <c r="N92" s="30">
        <f>IF(N77=0,0,VLOOKUP(N77,FAC_TOTALS_APTA!$A$4:$BQ$126,$L92,FALSE))</f>
        <v>0</v>
      </c>
      <c r="O92" s="30">
        <f>IF(O77=0,0,VLOOKUP(O77,FAC_TOTALS_APTA!$A$4:$BQ$126,$L92,FALSE))</f>
        <v>0</v>
      </c>
      <c r="P92" s="30">
        <f>IF(P77=0,0,VLOOKUP(P77,FAC_TOTALS_APTA!$A$4:$BQ$126,$L92,FALSE))</f>
        <v>0</v>
      </c>
      <c r="Q92" s="30">
        <f>IF(Q77=0,0,VLOOKUP(Q77,FAC_TOTALS_APTA!$A$4:$BQ$126,$L92,FALSE))</f>
        <v>0</v>
      </c>
      <c r="R92" s="30">
        <f>IF(R77=0,0,VLOOKUP(R77,FAC_TOTALS_APTA!$A$4:$BQ$126,$L92,FALSE))</f>
        <v>0</v>
      </c>
      <c r="S92" s="30">
        <f>IF(S77=0,0,VLOOKUP(S77,FAC_TOTALS_APTA!$A$4:$BQ$126,$L92,FALSE))</f>
        <v>0</v>
      </c>
      <c r="T92" s="30">
        <f>IF(T77=0,0,VLOOKUP(T77,FAC_TOTALS_APTA!$A$4:$BQ$126,$L92,FALSE))</f>
        <v>0</v>
      </c>
      <c r="U92" s="30">
        <f>IF(U77=0,0,VLOOKUP(U77,FAC_TOTALS_APTA!$A$4:$BQ$126,$L92,FALSE))</f>
        <v>0</v>
      </c>
      <c r="V92" s="30">
        <f>IF(V77=0,0,VLOOKUP(V77,FAC_TOTALS_APTA!$A$4:$BQ$126,$L92,FALSE))</f>
        <v>0</v>
      </c>
      <c r="W92" s="30">
        <f>IF(W77=0,0,VLOOKUP(W77,FAC_TOTALS_APTA!$A$4:$BQ$126,$L92,FALSE))</f>
        <v>0</v>
      </c>
      <c r="X92" s="30">
        <f>IF(X77=0,0,VLOOKUP(X77,FAC_TOTALS_APTA!$A$4:$BQ$126,$L92,FALSE))</f>
        <v>0</v>
      </c>
      <c r="Y92" s="30">
        <f>IF(Y77=0,0,VLOOKUP(Y77,FAC_TOTALS_APTA!$A$4:$BQ$126,$L92,FALSE))</f>
        <v>0</v>
      </c>
      <c r="Z92" s="30">
        <f>IF(Z77=0,0,VLOOKUP(Z77,FAC_TOTALS_APTA!$A$4:$BQ$126,$L92,FALSE))</f>
        <v>0</v>
      </c>
      <c r="AA92" s="30">
        <f>IF(AA77=0,0,VLOOKUP(AA77,FAC_TOTALS_APTA!$A$4:$BQ$126,$L92,FALSE))</f>
        <v>0</v>
      </c>
      <c r="AB92" s="30">
        <f>IF(AB77=0,0,VLOOKUP(AB77,FAC_TOTALS_APTA!$A$4:$BQ$126,$L92,FALSE))</f>
        <v>0</v>
      </c>
      <c r="AC92" s="33">
        <f t="shared" si="34"/>
        <v>0</v>
      </c>
      <c r="AD92" s="34">
        <f>AC92/G99</f>
        <v>0</v>
      </c>
      <c r="AE92" s="8"/>
    </row>
    <row r="93" spans="1:31" s="15" customFormat="1" ht="34" hidden="1" x14ac:dyDescent="0.2">
      <c r="A93" s="8"/>
      <c r="B93" s="13" t="s">
        <v>83</v>
      </c>
      <c r="C93" s="29"/>
      <c r="D93" s="6" t="s">
        <v>98</v>
      </c>
      <c r="E93" s="48">
        <v>8.2000000000000007E-3</v>
      </c>
      <c r="F93" s="8">
        <f>MATCH($D93,FAC_TOTALS_APTA!$A$2:$BQ$2,)</f>
        <v>25</v>
      </c>
      <c r="G93" s="35">
        <f>VLOOKUP(G77,FAC_TOTALS_APTA!$A$4:$BQ$126,$F93,FALSE)</f>
        <v>0</v>
      </c>
      <c r="H93" s="35">
        <f>VLOOKUP(H77,FAC_TOTALS_APTA!$A$4:$BQ$126,$F93,FALSE)</f>
        <v>0</v>
      </c>
      <c r="I93" s="31" t="str">
        <f t="shared" si="31"/>
        <v>-</v>
      </c>
      <c r="J93" s="32" t="str">
        <f t="shared" si="32"/>
        <v/>
      </c>
      <c r="K93" s="32" t="str">
        <f t="shared" si="33"/>
        <v>TNC_TRIPS_PER_CAPITA_CLUSTER_RAIL_NEW_YORK_FAC</v>
      </c>
      <c r="L93" s="8">
        <f>MATCH($K93,FAC_TOTALS_APTA!$A$2:$BO$2,)</f>
        <v>43</v>
      </c>
      <c r="M93" s="30">
        <f>IF(M77=0,0,VLOOKUP(M77,FAC_TOTALS_APTA!$A$4:$BQ$126,$L93,FALSE))</f>
        <v>0</v>
      </c>
      <c r="N93" s="30">
        <f>IF(N77=0,0,VLOOKUP(N77,FAC_TOTALS_APTA!$A$4:$BQ$126,$L93,FALSE))</f>
        <v>0</v>
      </c>
      <c r="O93" s="30">
        <f>IF(O77=0,0,VLOOKUP(O77,FAC_TOTALS_APTA!$A$4:$BQ$126,$L93,FALSE))</f>
        <v>0</v>
      </c>
      <c r="P93" s="30">
        <f>IF(P77=0,0,VLOOKUP(P77,FAC_TOTALS_APTA!$A$4:$BQ$126,$L93,FALSE))</f>
        <v>0</v>
      </c>
      <c r="Q93" s="30">
        <f>IF(Q77=0,0,VLOOKUP(Q77,FAC_TOTALS_APTA!$A$4:$BQ$126,$L93,FALSE))</f>
        <v>0</v>
      </c>
      <c r="R93" s="30">
        <f>IF(R77=0,0,VLOOKUP(R77,FAC_TOTALS_APTA!$A$4:$BQ$126,$L93,FALSE))</f>
        <v>0</v>
      </c>
      <c r="S93" s="30">
        <f>IF(S77=0,0,VLOOKUP(S77,FAC_TOTALS_APTA!$A$4:$BQ$126,$L93,FALSE))</f>
        <v>0</v>
      </c>
      <c r="T93" s="30">
        <f>IF(T77=0,0,VLOOKUP(T77,FAC_TOTALS_APTA!$A$4:$BQ$126,$L93,FALSE))</f>
        <v>0</v>
      </c>
      <c r="U93" s="30">
        <f>IF(U77=0,0,VLOOKUP(U77,FAC_TOTALS_APTA!$A$4:$BQ$126,$L93,FALSE))</f>
        <v>0</v>
      </c>
      <c r="V93" s="30">
        <f>IF(V77=0,0,VLOOKUP(V77,FAC_TOTALS_APTA!$A$4:$BQ$126,$L93,FALSE))</f>
        <v>0</v>
      </c>
      <c r="W93" s="30">
        <f>IF(W77=0,0,VLOOKUP(W77,FAC_TOTALS_APTA!$A$4:$BQ$126,$L93,FALSE))</f>
        <v>0</v>
      </c>
      <c r="X93" s="30">
        <f>IF(X77=0,0,VLOOKUP(X77,FAC_TOTALS_APTA!$A$4:$BQ$126,$L93,FALSE))</f>
        <v>0</v>
      </c>
      <c r="Y93" s="30">
        <f>IF(Y77=0,0,VLOOKUP(Y77,FAC_TOTALS_APTA!$A$4:$BQ$126,$L93,FALSE))</f>
        <v>0</v>
      </c>
      <c r="Z93" s="30">
        <f>IF(Z77=0,0,VLOOKUP(Z77,FAC_TOTALS_APTA!$A$4:$BQ$126,$L93,FALSE))</f>
        <v>0</v>
      </c>
      <c r="AA93" s="30">
        <f>IF(AA77=0,0,VLOOKUP(AA77,FAC_TOTALS_APTA!$A$4:$BQ$126,$L93,FALSE))</f>
        <v>0</v>
      </c>
      <c r="AB93" s="30">
        <f>IF(AB77=0,0,VLOOKUP(AB77,FAC_TOTALS_APTA!$A$4:$BQ$126,$L93,FALSE))</f>
        <v>0</v>
      </c>
      <c r="AC93" s="33">
        <f t="shared" si="34"/>
        <v>0</v>
      </c>
      <c r="AD93" s="34">
        <f>AC93/G99</f>
        <v>0</v>
      </c>
      <c r="AE93" s="8"/>
    </row>
    <row r="94" spans="1:31" s="15" customFormat="1" ht="15" x14ac:dyDescent="0.2">
      <c r="A94" s="8"/>
      <c r="B94" s="27" t="s">
        <v>73</v>
      </c>
      <c r="C94" s="29"/>
      <c r="D94" s="8" t="s">
        <v>49</v>
      </c>
      <c r="E94" s="48">
        <v>-1.2999999999999999E-3</v>
      </c>
      <c r="F94" s="8">
        <f>MATCH($D94,FAC_TOTALS_APTA!$A$2:$BQ$2,)</f>
        <v>26</v>
      </c>
      <c r="G94" s="35">
        <f>VLOOKUP(G77,FAC_TOTALS_APTA!$A$4:$BQ$126,$F94,FALSE)</f>
        <v>3.0397962455674301E-2</v>
      </c>
      <c r="H94" s="35">
        <f>VLOOKUP(H77,FAC_TOTALS_APTA!$A$4:$BQ$126,$F94,FALSE)</f>
        <v>0.56823909967031005</v>
      </c>
      <c r="I94" s="31">
        <f t="shared" si="31"/>
        <v>17.69332855775794</v>
      </c>
      <c r="J94" s="32" t="str">
        <f t="shared" si="32"/>
        <v/>
      </c>
      <c r="K94" s="32" t="str">
        <f t="shared" si="33"/>
        <v>BIKE_SHARE_FAC</v>
      </c>
      <c r="L94" s="8">
        <f>MATCH($K94,FAC_TOTALS_APTA!$A$2:$BO$2,)</f>
        <v>44</v>
      </c>
      <c r="M94" s="30">
        <f>IF(M77=0,0,VLOOKUP(M77,FAC_TOTALS_APTA!$A$4:$BQ$126,$L94,FALSE))</f>
        <v>0</v>
      </c>
      <c r="N94" s="30">
        <f>IF(N77=0,0,VLOOKUP(N77,FAC_TOTALS_APTA!$A$4:$BQ$126,$L94,FALSE))</f>
        <v>0</v>
      </c>
      <c r="O94" s="30">
        <f>IF(O77=0,0,VLOOKUP(O77,FAC_TOTALS_APTA!$A$4:$BQ$126,$L94,FALSE))</f>
        <v>0</v>
      </c>
      <c r="P94" s="30">
        <f>IF(P77=0,0,VLOOKUP(P77,FAC_TOTALS_APTA!$A$4:$BQ$126,$L94,FALSE))</f>
        <v>0</v>
      </c>
      <c r="Q94" s="30">
        <f>IF(Q77=0,0,VLOOKUP(Q77,FAC_TOTALS_APTA!$A$4:$BQ$126,$L94,FALSE))</f>
        <v>0</v>
      </c>
      <c r="R94" s="30">
        <f>IF(R77=0,0,VLOOKUP(R77,FAC_TOTALS_APTA!$A$4:$BQ$126,$L94,FALSE))</f>
        <v>0</v>
      </c>
      <c r="S94" s="30">
        <f>IF(S77=0,0,VLOOKUP(S77,FAC_TOTALS_APTA!$A$4:$BQ$126,$L94,FALSE))</f>
        <v>0</v>
      </c>
      <c r="T94" s="30">
        <f>IF(T77=0,0,VLOOKUP(T77,FAC_TOTALS_APTA!$A$4:$BQ$126,$L94,FALSE))</f>
        <v>-5390.2371979221498</v>
      </c>
      <c r="U94" s="30">
        <f>IF(U77=0,0,VLOOKUP(U77,FAC_TOTALS_APTA!$A$4:$BQ$126,$L94,FALSE))</f>
        <v>0</v>
      </c>
      <c r="V94" s="30">
        <f>IF(V77=0,0,VLOOKUP(V77,FAC_TOTALS_APTA!$A$4:$BQ$126,$L94,FALSE))</f>
        <v>-3499.5625666169299</v>
      </c>
      <c r="W94" s="30">
        <f>IF(W77=0,0,VLOOKUP(W77,FAC_TOTALS_APTA!$A$4:$BQ$126,$L94,FALSE))</f>
        <v>0</v>
      </c>
      <c r="X94" s="30">
        <f>IF(X77=0,0,VLOOKUP(X77,FAC_TOTALS_APTA!$A$4:$BQ$126,$L94,FALSE))</f>
        <v>-8078.52599254292</v>
      </c>
      <c r="Y94" s="30">
        <f>IF(Y77=0,0,VLOOKUP(Y77,FAC_TOTALS_APTA!$A$4:$BQ$126,$L94,FALSE))</f>
        <v>-20163.015785926498</v>
      </c>
      <c r="Z94" s="30">
        <f>IF(Z77=0,0,VLOOKUP(Z77,FAC_TOTALS_APTA!$A$4:$BQ$126,$L94,FALSE))</f>
        <v>-31939.763963202298</v>
      </c>
      <c r="AA94" s="30">
        <f>IF(AA77=0,0,VLOOKUP(AA77,FAC_TOTALS_APTA!$A$4:$BQ$126,$L94,FALSE))</f>
        <v>-74983.249087501099</v>
      </c>
      <c r="AB94" s="30">
        <f>IF(AB77=0,0,VLOOKUP(AB77,FAC_TOTALS_APTA!$A$4:$BQ$126,$L94,FALSE))</f>
        <v>-51295.376895387497</v>
      </c>
      <c r="AC94" s="33">
        <f t="shared" si="34"/>
        <v>-195349.73148909939</v>
      </c>
      <c r="AD94" s="34">
        <f>AC94/G99</f>
        <v>-2.0941453005716244E-3</v>
      </c>
      <c r="AE94" s="8"/>
    </row>
    <row r="95" spans="1:31" s="65" customFormat="1" ht="15" x14ac:dyDescent="0.2">
      <c r="A95" s="64"/>
      <c r="B95" s="27" t="s">
        <v>74</v>
      </c>
      <c r="C95" s="29"/>
      <c r="D95" s="8" t="s">
        <v>99</v>
      </c>
      <c r="E95" s="48">
        <v>-5.5500000000000001E-2</v>
      </c>
      <c r="F95" s="8">
        <f>MATCH($D95,FAC_TOTALS_APTA!$A$2:$BQ$2,)</f>
        <v>27</v>
      </c>
      <c r="G95" s="35">
        <f>VLOOKUP(G77,FAC_TOTALS_APTA!$A$4:$BQ$126,$F95,FALSE)</f>
        <v>0</v>
      </c>
      <c r="H95" s="35">
        <f>VLOOKUP(H77,FAC_TOTALS_APTA!$A$4:$BQ$126,$F95,FALSE)</f>
        <v>6.6762144203660501E-2</v>
      </c>
      <c r="I95" s="31" t="str">
        <f t="shared" si="31"/>
        <v>-</v>
      </c>
      <c r="J95" s="32" t="str">
        <f t="shared" si="32"/>
        <v/>
      </c>
      <c r="K95" s="32" t="str">
        <f t="shared" si="33"/>
        <v>scooter_flag_BUS_FAC</v>
      </c>
      <c r="L95" s="8">
        <f>MATCH($K95,FAC_TOTALS_APTA!$A$2:$BO$2,)</f>
        <v>45</v>
      </c>
      <c r="M95" s="30">
        <f>IF(M77=0,0,VLOOKUP(M77,FAC_TOTALS_APTA!$A$4:$BQ$126,$L95,FALSE))</f>
        <v>0</v>
      </c>
      <c r="N95" s="30">
        <f>IF(N77=0,0,VLOOKUP(N77,FAC_TOTALS_APTA!$A$4:$BQ$126,$L95,FALSE))</f>
        <v>0</v>
      </c>
      <c r="O95" s="30">
        <f>IF(O77=0,0,VLOOKUP(O77,FAC_TOTALS_APTA!$A$4:$BQ$126,$L95,FALSE))</f>
        <v>0</v>
      </c>
      <c r="P95" s="30">
        <f>IF(P77=0,0,VLOOKUP(P77,FAC_TOTALS_APTA!$A$4:$BQ$126,$L95,FALSE))</f>
        <v>0</v>
      </c>
      <c r="Q95" s="30">
        <f>IF(Q77=0,0,VLOOKUP(Q77,FAC_TOTALS_APTA!$A$4:$BQ$126,$L95,FALSE))</f>
        <v>0</v>
      </c>
      <c r="R95" s="30">
        <f>IF(R77=0,0,VLOOKUP(R77,FAC_TOTALS_APTA!$A$4:$BQ$126,$L95,FALSE))</f>
        <v>0</v>
      </c>
      <c r="S95" s="30">
        <f>IF(S77=0,0,VLOOKUP(S77,FAC_TOTALS_APTA!$A$4:$BQ$126,$L95,FALSE))</f>
        <v>0</v>
      </c>
      <c r="T95" s="30">
        <f>IF(T77=0,0,VLOOKUP(T77,FAC_TOTALS_APTA!$A$4:$BQ$126,$L95,FALSE))</f>
        <v>0</v>
      </c>
      <c r="U95" s="30">
        <f>IF(U77=0,0,VLOOKUP(U77,FAC_TOTALS_APTA!$A$4:$BQ$126,$L95,FALSE))</f>
        <v>0</v>
      </c>
      <c r="V95" s="30">
        <f>IF(V77=0,0,VLOOKUP(V77,FAC_TOTALS_APTA!$A$4:$BQ$126,$L95,FALSE))</f>
        <v>0</v>
      </c>
      <c r="W95" s="30">
        <f>IF(W77=0,0,VLOOKUP(W77,FAC_TOTALS_APTA!$A$4:$BQ$126,$L95,FALSE))</f>
        <v>0</v>
      </c>
      <c r="X95" s="30">
        <f>IF(X77=0,0,VLOOKUP(X77,FAC_TOTALS_APTA!$A$4:$BQ$126,$L95,FALSE))</f>
        <v>0</v>
      </c>
      <c r="Y95" s="30">
        <f>IF(Y77=0,0,VLOOKUP(Y77,FAC_TOTALS_APTA!$A$4:$BQ$126,$L95,FALSE))</f>
        <v>0</v>
      </c>
      <c r="Z95" s="30">
        <f>IF(Z77=0,0,VLOOKUP(Z77,FAC_TOTALS_APTA!$A$4:$BQ$126,$L95,FALSE))</f>
        <v>0</v>
      </c>
      <c r="AA95" s="30">
        <f>IF(AA77=0,0,VLOOKUP(AA77,FAC_TOTALS_APTA!$A$4:$BQ$126,$L95,FALSE))</f>
        <v>0</v>
      </c>
      <c r="AB95" s="30">
        <f>IF(AB77=0,0,VLOOKUP(AB77,FAC_TOTALS_APTA!$A$4:$BQ$126,$L95,FALSE))</f>
        <v>-1072636.1034327799</v>
      </c>
      <c r="AC95" s="33">
        <f t="shared" si="34"/>
        <v>-1072636.1034327799</v>
      </c>
      <c r="AD95" s="34">
        <f>AC95/G99</f>
        <v>-1.1498638048307516E-2</v>
      </c>
      <c r="AE95" s="64"/>
    </row>
    <row r="96" spans="1:31" ht="15" hidden="1" x14ac:dyDescent="0.2">
      <c r="B96" s="10" t="s">
        <v>74</v>
      </c>
      <c r="C96" s="28"/>
      <c r="D96" s="9" t="s">
        <v>100</v>
      </c>
      <c r="E96" s="49">
        <v>5.1999999999999998E-3</v>
      </c>
      <c r="F96" s="9">
        <f>MATCH($D96,FAC_TOTALS_APTA!$A$2:$BQ$2,)</f>
        <v>28</v>
      </c>
      <c r="G96" s="37">
        <f>VLOOKUP(G77,FAC_TOTALS_APTA!$A$4:$BQ$126,$F96,FALSE)</f>
        <v>0</v>
      </c>
      <c r="H96" s="37">
        <f>VLOOKUP(H77,FAC_TOTALS_APTA!$A$4:$BQ$126,$F96,FALSE)</f>
        <v>0</v>
      </c>
      <c r="I96" s="38" t="str">
        <f t="shared" si="31"/>
        <v>-</v>
      </c>
      <c r="J96" s="39" t="str">
        <f t="shared" si="32"/>
        <v/>
      </c>
      <c r="K96" s="39" t="str">
        <f t="shared" si="33"/>
        <v>scooter_flag_RAIL_FAC</v>
      </c>
      <c r="L96" s="9">
        <f>MATCH($K96,FAC_TOTALS_APTA!$A$2:$BO$2,)</f>
        <v>46</v>
      </c>
      <c r="M96" s="40">
        <f>IF(M77=0,0,VLOOKUP(M77,FAC_TOTALS_APTA!$A$4:$BQ$126,$L96,FALSE))</f>
        <v>0</v>
      </c>
      <c r="N96" s="40">
        <f>IF(N77=0,0,VLOOKUP(N77,FAC_TOTALS_APTA!$A$4:$BQ$126,$L96,FALSE))</f>
        <v>0</v>
      </c>
      <c r="O96" s="40">
        <f>IF(O77=0,0,VLOOKUP(O77,FAC_TOTALS_APTA!$A$4:$BQ$126,$L96,FALSE))</f>
        <v>0</v>
      </c>
      <c r="P96" s="40">
        <f>IF(P77=0,0,VLOOKUP(P77,FAC_TOTALS_APTA!$A$4:$BQ$126,$L96,FALSE))</f>
        <v>0</v>
      </c>
      <c r="Q96" s="40">
        <f>IF(Q77=0,0,VLOOKUP(Q77,FAC_TOTALS_APTA!$A$4:$BQ$126,$L96,FALSE))</f>
        <v>0</v>
      </c>
      <c r="R96" s="40">
        <f>IF(R77=0,0,VLOOKUP(R77,FAC_TOTALS_APTA!$A$4:$BQ$126,$L96,FALSE))</f>
        <v>0</v>
      </c>
      <c r="S96" s="40">
        <f>IF(S77=0,0,VLOOKUP(S77,FAC_TOTALS_APTA!$A$4:$BQ$126,$L96,FALSE))</f>
        <v>0</v>
      </c>
      <c r="T96" s="40">
        <f>IF(T77=0,0,VLOOKUP(T77,FAC_TOTALS_APTA!$A$4:$BQ$126,$L96,FALSE))</f>
        <v>0</v>
      </c>
      <c r="U96" s="40">
        <f>IF(U77=0,0,VLOOKUP(U77,FAC_TOTALS_APTA!$A$4:$BQ$126,$L96,FALSE))</f>
        <v>0</v>
      </c>
      <c r="V96" s="40">
        <f>IF(V77=0,0,VLOOKUP(V77,FAC_TOTALS_APTA!$A$4:$BQ$126,$L96,FALSE))</f>
        <v>0</v>
      </c>
      <c r="W96" s="40">
        <f>IF(W77=0,0,VLOOKUP(W77,FAC_TOTALS_APTA!$A$4:$BQ$126,$L96,FALSE))</f>
        <v>0</v>
      </c>
      <c r="X96" s="40">
        <f>IF(X77=0,0,VLOOKUP(X77,FAC_TOTALS_APTA!$A$4:$BQ$126,$L96,FALSE))</f>
        <v>0</v>
      </c>
      <c r="Y96" s="40">
        <f>IF(Y77=0,0,VLOOKUP(Y77,FAC_TOTALS_APTA!$A$4:$BQ$126,$L96,FALSE))</f>
        <v>0</v>
      </c>
      <c r="Z96" s="40">
        <f>IF(Z77=0,0,VLOOKUP(Z77,FAC_TOTALS_APTA!$A$4:$BQ$126,$L96,FALSE))</f>
        <v>0</v>
      </c>
      <c r="AA96" s="40">
        <f>IF(AA77=0,0,VLOOKUP(AA77,FAC_TOTALS_APTA!$A$4:$BQ$126,$L96,FALSE))</f>
        <v>0</v>
      </c>
      <c r="AB96" s="40">
        <f>IF(AB77=0,0,VLOOKUP(AB77,FAC_TOTALS_APTA!$A$4:$BQ$126,$L96,FALSE))</f>
        <v>0</v>
      </c>
      <c r="AC96" s="41">
        <f t="shared" si="34"/>
        <v>0</v>
      </c>
      <c r="AD96" s="42">
        <f>AC96/G99</f>
        <v>0</v>
      </c>
    </row>
    <row r="97" spans="1:31" ht="15" x14ac:dyDescent="0.2">
      <c r="B97" s="10" t="s">
        <v>61</v>
      </c>
      <c r="C97" s="28"/>
      <c r="D97" s="10" t="s">
        <v>53</v>
      </c>
      <c r="E97" s="75"/>
      <c r="F97" s="9"/>
      <c r="G97" s="40"/>
      <c r="H97" s="40"/>
      <c r="I97" s="38"/>
      <c r="J97" s="39"/>
      <c r="K97" s="39" t="str">
        <f t="shared" si="33"/>
        <v>New_Reporter_FAC</v>
      </c>
      <c r="L97" s="9">
        <f>MATCH($K97,FAC_TOTALS_APTA!$A$2:$BO$2,)</f>
        <v>50</v>
      </c>
      <c r="M97" s="40">
        <f>IF(M77=0,0,VLOOKUP(M77,FAC_TOTALS_APTA!$A$4:$BQ$126,$L97,FALSE))</f>
        <v>13259611.3977999</v>
      </c>
      <c r="N97" s="40">
        <f>IF(N77=0,0,VLOOKUP(N77,FAC_TOTALS_APTA!$A$4:$BQ$126,$L97,FALSE))</f>
        <v>44457488.274199903</v>
      </c>
      <c r="O97" s="40">
        <f>IF(O77=0,0,VLOOKUP(O77,FAC_TOTALS_APTA!$A$4:$BQ$126,$L97,FALSE))</f>
        <v>27514218.554200001</v>
      </c>
      <c r="P97" s="40">
        <f>IF(P77=0,0,VLOOKUP(P77,FAC_TOTALS_APTA!$A$4:$BQ$126,$L97,FALSE))</f>
        <v>27681073.2706999</v>
      </c>
      <c r="Q97" s="40">
        <f>IF(Q77=0,0,VLOOKUP(Q77,FAC_TOTALS_APTA!$A$4:$BQ$126,$L97,FALSE))</f>
        <v>12183549.7533</v>
      </c>
      <c r="R97" s="40">
        <f>IF(R77=0,0,VLOOKUP(R77,FAC_TOTALS_APTA!$A$4:$BQ$126,$L97,FALSE))</f>
        <v>4015598.9999999902</v>
      </c>
      <c r="S97" s="40">
        <f>IF(S77=0,0,VLOOKUP(S77,FAC_TOTALS_APTA!$A$4:$BQ$126,$L97,FALSE))</f>
        <v>13103110.859999999</v>
      </c>
      <c r="T97" s="40">
        <f>IF(T77=0,0,VLOOKUP(T77,FAC_TOTALS_APTA!$A$4:$BQ$126,$L97,FALSE))</f>
        <v>1770537</v>
      </c>
      <c r="U97" s="40">
        <f>IF(U77=0,0,VLOOKUP(U77,FAC_TOTALS_APTA!$A$4:$BQ$126,$L97,FALSE))</f>
        <v>816795.62579999899</v>
      </c>
      <c r="V97" s="40">
        <f>IF(V77=0,0,VLOOKUP(V77,FAC_TOTALS_APTA!$A$4:$BQ$126,$L97,FALSE))</f>
        <v>425401.99999999901</v>
      </c>
      <c r="W97" s="40">
        <f>IF(W77=0,0,VLOOKUP(W77,FAC_TOTALS_APTA!$A$4:$BQ$126,$L97,FALSE))</f>
        <v>7697455.5999999903</v>
      </c>
      <c r="X97" s="40">
        <f>IF(X77=0,0,VLOOKUP(X77,FAC_TOTALS_APTA!$A$4:$BQ$126,$L97,FALSE))</f>
        <v>0</v>
      </c>
      <c r="Y97" s="40">
        <f>IF(Y77=0,0,VLOOKUP(Y77,FAC_TOTALS_APTA!$A$4:$BQ$126,$L97,FALSE))</f>
        <v>0</v>
      </c>
      <c r="Z97" s="40">
        <f>IF(Z77=0,0,VLOOKUP(Z77,FAC_TOTALS_APTA!$A$4:$BQ$126,$L97,FALSE))</f>
        <v>0</v>
      </c>
      <c r="AA97" s="40">
        <f>IF(AA77=0,0,VLOOKUP(AA77,FAC_TOTALS_APTA!$A$4:$BQ$126,$L97,FALSE))</f>
        <v>0</v>
      </c>
      <c r="AB97" s="40">
        <f>IF(AB77=0,0,VLOOKUP(AB77,FAC_TOTALS_APTA!$A$4:$BQ$126,$L97,FALSE))</f>
        <v>0</v>
      </c>
      <c r="AC97" s="41">
        <f>SUM(M97:AB97)</f>
        <v>152924841.3359997</v>
      </c>
      <c r="AD97" s="42">
        <f>AC97/G99</f>
        <v>1.6393513079505564</v>
      </c>
    </row>
    <row r="98" spans="1:31" ht="15" x14ac:dyDescent="0.2">
      <c r="B98" s="27" t="s">
        <v>75</v>
      </c>
      <c r="C98" s="29"/>
      <c r="D98" s="8" t="s">
        <v>6</v>
      </c>
      <c r="E98" s="48"/>
      <c r="F98" s="8">
        <f>MATCH($D98,FAC_TOTALS_APTA!$A$2:$BO$2,)</f>
        <v>9</v>
      </c>
      <c r="G98" s="66">
        <f>VLOOKUP(G77,FAC_TOTALS_APTA!$A$4:$BQ$126,$F98,FALSE)</f>
        <v>89886375.646463796</v>
      </c>
      <c r="H98" s="66">
        <f>VLOOKUP(H77,FAC_TOTALS_APTA!$A$4:$BO$126,$F98,FALSE)</f>
        <v>271680630.89787698</v>
      </c>
      <c r="I98" s="68">
        <f t="shared" ref="I98:I99" si="35">H98/G98-1</f>
        <v>2.0224895479870773</v>
      </c>
      <c r="J98" s="32"/>
      <c r="K98" s="32"/>
      <c r="L98" s="8"/>
      <c r="M98" s="30">
        <f>SUM(M79:M96)</f>
        <v>4509518.0278842645</v>
      </c>
      <c r="N98" s="30">
        <f t="shared" ref="N98:AB98" si="36">SUM(N79:N96)</f>
        <v>5701417.9005165277</v>
      </c>
      <c r="O98" s="30">
        <f t="shared" si="36"/>
        <v>4840467.4439597176</v>
      </c>
      <c r="P98" s="30">
        <f t="shared" si="36"/>
        <v>11518685.224120371</v>
      </c>
      <c r="Q98" s="30">
        <f t="shared" si="36"/>
        <v>6705473.2792455936</v>
      </c>
      <c r="R98" s="30">
        <f t="shared" si="36"/>
        <v>7349686.2160062222</v>
      </c>
      <c r="S98" s="30">
        <f t="shared" si="36"/>
        <v>-8420094.3827730063</v>
      </c>
      <c r="T98" s="30">
        <f t="shared" si="36"/>
        <v>8215247.2648194106</v>
      </c>
      <c r="U98" s="30">
        <f t="shared" si="36"/>
        <v>10564400.382291347</v>
      </c>
      <c r="V98" s="30">
        <f t="shared" si="36"/>
        <v>1837433.5116584655</v>
      </c>
      <c r="W98" s="30">
        <f t="shared" si="36"/>
        <v>-3001754.8976452299</v>
      </c>
      <c r="X98" s="30">
        <f t="shared" si="36"/>
        <v>2580416.1547902985</v>
      </c>
      <c r="Y98" s="30">
        <f t="shared" si="36"/>
        <v>-16512598.891427407</v>
      </c>
      <c r="Z98" s="30">
        <f t="shared" si="36"/>
        <v>-8781917.5127621777</v>
      </c>
      <c r="AA98" s="30">
        <f t="shared" si="36"/>
        <v>866844.22277138033</v>
      </c>
      <c r="AB98" s="30">
        <f t="shared" si="36"/>
        <v>-2489079.0301587493</v>
      </c>
      <c r="AC98" s="33">
        <f>H98-G98</f>
        <v>181794255.25141317</v>
      </c>
      <c r="AD98" s="34">
        <f>I98</f>
        <v>2.0224895479870773</v>
      </c>
    </row>
    <row r="99" spans="1:31" ht="16" thickBot="1" x14ac:dyDescent="0.25">
      <c r="B99" s="11" t="s">
        <v>58</v>
      </c>
      <c r="C99" s="25"/>
      <c r="D99" s="25" t="s">
        <v>4</v>
      </c>
      <c r="E99" s="25"/>
      <c r="F99" s="25">
        <f>MATCH($D99,FAC_TOTALS_APTA!$A$2:$BO$2,)</f>
        <v>7</v>
      </c>
      <c r="G99" s="67">
        <f>VLOOKUP(G77,FAC_TOTALS_APTA!$A$4:$BO$126,$F99,FALSE)</f>
        <v>93283752.295399994</v>
      </c>
      <c r="H99" s="67">
        <f>VLOOKUP(H77,FAC_TOTALS_APTA!$A$4:$BO$126,$F99,FALSE)</f>
        <v>265208624.1002</v>
      </c>
      <c r="I99" s="69">
        <f t="shared" si="35"/>
        <v>1.8430312629402876</v>
      </c>
      <c r="J99" s="44"/>
      <c r="K99" s="44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45">
        <f>H99-G99</f>
        <v>171924871.8048</v>
      </c>
      <c r="AD99" s="46">
        <f>I99</f>
        <v>1.8430312629402876</v>
      </c>
    </row>
    <row r="100" spans="1:31" s="12" customFormat="1" ht="17" thickTop="1" thickBot="1" x14ac:dyDescent="0.25">
      <c r="B100" s="50" t="s">
        <v>76</v>
      </c>
      <c r="C100" s="51"/>
      <c r="D100" s="51"/>
      <c r="E100" s="52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46">
        <f>AD99-AD98</f>
        <v>-0.17945828504678962</v>
      </c>
    </row>
    <row r="101" spans="1:31" s="12" customFormat="1" ht="15" thickTop="1" x14ac:dyDescent="0.2">
      <c r="B101" s="17"/>
      <c r="E101" s="8"/>
      <c r="I101" s="19"/>
      <c r="AD101" s="34"/>
    </row>
    <row r="102" spans="1:31" s="12" customFormat="1" x14ac:dyDescent="0.2">
      <c r="B102" s="17"/>
      <c r="E102" s="8"/>
      <c r="I102" s="19"/>
      <c r="AD102" s="34"/>
    </row>
    <row r="103" spans="1:31" ht="15" x14ac:dyDescent="0.2">
      <c r="B103" s="17" t="s">
        <v>19</v>
      </c>
      <c r="C103" s="18" t="s">
        <v>20</v>
      </c>
      <c r="D103" s="12"/>
      <c r="E103" s="8"/>
      <c r="F103" s="12"/>
      <c r="G103" s="12"/>
      <c r="H103" s="12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1" x14ac:dyDescent="0.2">
      <c r="B104" s="17"/>
      <c r="C104" s="18"/>
      <c r="D104" s="12"/>
      <c r="E104" s="8"/>
      <c r="F104" s="12"/>
      <c r="G104" s="12"/>
      <c r="H104" s="12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1" ht="15" x14ac:dyDescent="0.2">
      <c r="B105" s="20" t="s">
        <v>30</v>
      </c>
      <c r="C105" s="21">
        <v>0</v>
      </c>
      <c r="D105" s="12"/>
      <c r="E105" s="8"/>
      <c r="F105" s="12"/>
      <c r="G105" s="12"/>
      <c r="H105" s="12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1" ht="16" thickBot="1" x14ac:dyDescent="0.25">
      <c r="B106" s="22" t="s">
        <v>41</v>
      </c>
      <c r="C106" s="23">
        <v>10</v>
      </c>
      <c r="D106" s="24"/>
      <c r="E106" s="25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spans="1:31" ht="15" thickTop="1" x14ac:dyDescent="0.2">
      <c r="B107" s="54"/>
      <c r="C107" s="55"/>
      <c r="D107" s="55"/>
      <c r="E107" s="55"/>
      <c r="F107" s="55"/>
      <c r="G107" s="84" t="s">
        <v>59</v>
      </c>
      <c r="H107" s="84"/>
      <c r="I107" s="8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84" t="s">
        <v>63</v>
      </c>
      <c r="AD107" s="84"/>
    </row>
    <row r="108" spans="1:31" ht="15" x14ac:dyDescent="0.2">
      <c r="B108" s="10" t="s">
        <v>21</v>
      </c>
      <c r="C108" s="28" t="s">
        <v>22</v>
      </c>
      <c r="D108" s="9" t="s">
        <v>23</v>
      </c>
      <c r="E108" s="9" t="s">
        <v>29</v>
      </c>
      <c r="F108" s="9"/>
      <c r="G108" s="28">
        <f>$C$1</f>
        <v>2002</v>
      </c>
      <c r="H108" s="28">
        <f>$C$2</f>
        <v>2018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">
        <v>27</v>
      </c>
      <c r="AD108" s="28" t="s">
        <v>25</v>
      </c>
    </row>
    <row r="109" spans="1:31" s="15" customFormat="1" x14ac:dyDescent="0.2">
      <c r="A109" s="8"/>
      <c r="B109" s="27"/>
      <c r="C109" s="29"/>
      <c r="D109" s="8"/>
      <c r="E109" s="8"/>
      <c r="F109" s="8"/>
      <c r="G109" s="8"/>
      <c r="H109" s="8"/>
      <c r="I109" s="29"/>
      <c r="J109" s="8"/>
      <c r="K109" s="8"/>
      <c r="L109" s="8"/>
      <c r="M109" s="8">
        <v>1</v>
      </c>
      <c r="N109" s="8">
        <v>2</v>
      </c>
      <c r="O109" s="8">
        <v>3</v>
      </c>
      <c r="P109" s="8">
        <v>4</v>
      </c>
      <c r="Q109" s="8">
        <v>5</v>
      </c>
      <c r="R109" s="8">
        <v>6</v>
      </c>
      <c r="S109" s="8">
        <v>7</v>
      </c>
      <c r="T109" s="8">
        <v>8</v>
      </c>
      <c r="U109" s="8">
        <v>9</v>
      </c>
      <c r="V109" s="8">
        <v>10</v>
      </c>
      <c r="W109" s="8">
        <v>11</v>
      </c>
      <c r="X109" s="8">
        <v>12</v>
      </c>
      <c r="Y109" s="8">
        <v>13</v>
      </c>
      <c r="Z109" s="8">
        <v>14</v>
      </c>
      <c r="AA109" s="8">
        <v>15</v>
      </c>
      <c r="AB109" s="8">
        <v>16</v>
      </c>
      <c r="AC109" s="8"/>
      <c r="AD109" s="8"/>
      <c r="AE109" s="8"/>
    </row>
    <row r="110" spans="1:31" x14ac:dyDescent="0.2">
      <c r="B110" s="27"/>
      <c r="C110" s="29"/>
      <c r="D110" s="8"/>
      <c r="E110" s="8"/>
      <c r="F110" s="8"/>
      <c r="G110" s="8" t="str">
        <f>CONCATENATE($C105,"_",$C106,"_",G108)</f>
        <v>0_10_2002</v>
      </c>
      <c r="H110" s="8" t="str">
        <f>CONCATENATE($C105,"_",$C106,"_",H108)</f>
        <v>0_10_2018</v>
      </c>
      <c r="I110" s="29"/>
      <c r="J110" s="8"/>
      <c r="K110" s="8"/>
      <c r="L110" s="8"/>
      <c r="M110" s="8" t="str">
        <f>IF($G108+M109&gt;$H108,0,CONCATENATE($C105,"_",$C106,"_",$G108+M109))</f>
        <v>0_10_2003</v>
      </c>
      <c r="N110" s="8" t="str">
        <f t="shared" ref="N110:AB110" si="37">IF($G108+N109&gt;$H108,0,CONCATENATE($C105,"_",$C106,"_",$G108+N109))</f>
        <v>0_10_2004</v>
      </c>
      <c r="O110" s="8" t="str">
        <f t="shared" si="37"/>
        <v>0_10_2005</v>
      </c>
      <c r="P110" s="8" t="str">
        <f t="shared" si="37"/>
        <v>0_10_2006</v>
      </c>
      <c r="Q110" s="8" t="str">
        <f t="shared" si="37"/>
        <v>0_10_2007</v>
      </c>
      <c r="R110" s="8" t="str">
        <f t="shared" si="37"/>
        <v>0_10_2008</v>
      </c>
      <c r="S110" s="8" t="str">
        <f t="shared" si="37"/>
        <v>0_10_2009</v>
      </c>
      <c r="T110" s="8" t="str">
        <f t="shared" si="37"/>
        <v>0_10_2010</v>
      </c>
      <c r="U110" s="8" t="str">
        <f t="shared" si="37"/>
        <v>0_10_2011</v>
      </c>
      <c r="V110" s="8" t="str">
        <f t="shared" si="37"/>
        <v>0_10_2012</v>
      </c>
      <c r="W110" s="8" t="str">
        <f t="shared" si="37"/>
        <v>0_10_2013</v>
      </c>
      <c r="X110" s="8" t="str">
        <f t="shared" si="37"/>
        <v>0_10_2014</v>
      </c>
      <c r="Y110" s="8" t="str">
        <f t="shared" si="37"/>
        <v>0_10_2015</v>
      </c>
      <c r="Z110" s="8" t="str">
        <f t="shared" si="37"/>
        <v>0_10_2016</v>
      </c>
      <c r="AA110" s="8" t="str">
        <f t="shared" si="37"/>
        <v>0_10_2017</v>
      </c>
      <c r="AB110" s="8" t="str">
        <f t="shared" si="37"/>
        <v>0_10_2018</v>
      </c>
      <c r="AC110" s="8"/>
      <c r="AD110" s="8"/>
    </row>
    <row r="111" spans="1:31" x14ac:dyDescent="0.2">
      <c r="B111" s="27"/>
      <c r="C111" s="29"/>
      <c r="D111" s="8"/>
      <c r="E111" s="8"/>
      <c r="F111" s="8" t="s">
        <v>26</v>
      </c>
      <c r="G111" s="30"/>
      <c r="H111" s="30"/>
      <c r="I111" s="29"/>
      <c r="J111" s="8"/>
      <c r="K111" s="8"/>
      <c r="L111" s="8" t="s">
        <v>26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1" s="15" customFormat="1" ht="15" x14ac:dyDescent="0.2">
      <c r="A112" s="8"/>
      <c r="B112" s="27" t="s">
        <v>37</v>
      </c>
      <c r="C112" s="29" t="s">
        <v>24</v>
      </c>
      <c r="D112" s="8" t="s">
        <v>8</v>
      </c>
      <c r="E112" s="48">
        <v>0.70279999999999998</v>
      </c>
      <c r="F112" s="8">
        <f>MATCH($D112,FAC_TOTALS_APTA!$A$2:$BQ$2,)</f>
        <v>11</v>
      </c>
      <c r="G112" s="30">
        <f>VLOOKUP(G110,FAC_TOTALS_APTA!$A$4:$BQ$126,$F112,FALSE)</f>
        <v>253905652.09999999</v>
      </c>
      <c r="H112" s="30">
        <f>VLOOKUP(H110,FAC_TOTALS_APTA!$A$4:$BQ$126,$F112,FALSE)</f>
        <v>230662401.5</v>
      </c>
      <c r="I112" s="31">
        <f>IFERROR(H112/G112-1,"-")</f>
        <v>-9.1542864082622688E-2</v>
      </c>
      <c r="J112" s="32" t="str">
        <f>IF(C112="Log","_log","")</f>
        <v>_log</v>
      </c>
      <c r="K112" s="32" t="str">
        <f>CONCATENATE(D112,J112,"_FAC")</f>
        <v>VRM_ADJ_log_FAC</v>
      </c>
      <c r="L112" s="8">
        <f>MATCH($K112,FAC_TOTALS_APTA!$A$2:$BO$2,)</f>
        <v>29</v>
      </c>
      <c r="M112" s="30">
        <f>IF(M110=0,0,VLOOKUP(M110,FAC_TOTALS_APTA!$A$4:$BQ$126,$L112,FALSE))</f>
        <v>-71966479.111769706</v>
      </c>
      <c r="N112" s="30">
        <f>IF(N110=0,0,VLOOKUP(N110,FAC_TOTALS_APTA!$A$4:$BQ$126,$L112,FALSE))</f>
        <v>35794676.7627794</v>
      </c>
      <c r="O112" s="30">
        <f>IF(O110=0,0,VLOOKUP(O110,FAC_TOTALS_APTA!$A$4:$BQ$126,$L112,FALSE))</f>
        <v>34979644.088541202</v>
      </c>
      <c r="P112" s="30">
        <f>IF(P110=0,0,VLOOKUP(P110,FAC_TOTALS_APTA!$A$4:$BQ$126,$L112,FALSE))</f>
        <v>-5971759.10333288</v>
      </c>
      <c r="Q112" s="30">
        <f>IF(Q110=0,0,VLOOKUP(Q110,FAC_TOTALS_APTA!$A$4:$BQ$126,$L112,FALSE))</f>
        <v>12869846.2640702</v>
      </c>
      <c r="R112" s="30">
        <f>IF(R110=0,0,VLOOKUP(R110,FAC_TOTALS_APTA!$A$4:$BQ$126,$L112,FALSE))</f>
        <v>14094247.455320699</v>
      </c>
      <c r="S112" s="30">
        <f>IF(S110=0,0,VLOOKUP(S110,FAC_TOTALS_APTA!$A$4:$BQ$126,$L112,FALSE))</f>
        <v>796263.79028236703</v>
      </c>
      <c r="T112" s="30">
        <f>IF(T110=0,0,VLOOKUP(T110,FAC_TOTALS_APTA!$A$4:$BQ$126,$L112,FALSE))</f>
        <v>-78953845.049834594</v>
      </c>
      <c r="U112" s="30">
        <f>IF(U110=0,0,VLOOKUP(U110,FAC_TOTALS_APTA!$A$4:$BQ$126,$L112,FALSE))</f>
        <v>-18838653.608874898</v>
      </c>
      <c r="V112" s="30">
        <f>IF(V110=0,0,VLOOKUP(V110,FAC_TOTALS_APTA!$A$4:$BQ$126,$L112,FALSE))</f>
        <v>-1737083.59694847</v>
      </c>
      <c r="W112" s="30">
        <f>IF(W110=0,0,VLOOKUP(W110,FAC_TOTALS_APTA!$A$4:$BQ$126,$L112,FALSE))</f>
        <v>12908848.918199901</v>
      </c>
      <c r="X112" s="30">
        <f>IF(X110=0,0,VLOOKUP(X110,FAC_TOTALS_APTA!$A$4:$BQ$126,$L112,FALSE))</f>
        <v>-66477.4231758354</v>
      </c>
      <c r="Y112" s="30">
        <f>IF(Y110=0,0,VLOOKUP(Y110,FAC_TOTALS_APTA!$A$4:$BQ$126,$L112,FALSE))</f>
        <v>2341011.1217775699</v>
      </c>
      <c r="Z112" s="30">
        <f>IF(Z110=0,0,VLOOKUP(Z110,FAC_TOTALS_APTA!$A$4:$BQ$126,$L112,FALSE))</f>
        <v>-1967781.96555291</v>
      </c>
      <c r="AA112" s="30">
        <f>IF(AA110=0,0,VLOOKUP(AA110,FAC_TOTALS_APTA!$A$4:$BQ$126,$L112,FALSE))</f>
        <v>-3549198.1374394</v>
      </c>
      <c r="AB112" s="30">
        <f>IF(AB110=0,0,VLOOKUP(AB110,FAC_TOTALS_APTA!$A$4:$BQ$126,$L112,FALSE))</f>
        <v>-783454.05228140298</v>
      </c>
      <c r="AC112" s="33">
        <f>SUM(M112:AB112)</f>
        <v>-70050193.648238778</v>
      </c>
      <c r="AD112" s="34">
        <f>AC112/G132</f>
        <v>-5.8326167684308337E-2</v>
      </c>
      <c r="AE112" s="8"/>
    </row>
    <row r="113" spans="1:31" s="15" customFormat="1" ht="15" x14ac:dyDescent="0.2">
      <c r="A113" s="8"/>
      <c r="B113" s="27" t="s">
        <v>60</v>
      </c>
      <c r="C113" s="29" t="s">
        <v>24</v>
      </c>
      <c r="D113" s="8" t="s">
        <v>18</v>
      </c>
      <c r="E113" s="48">
        <v>-0.41089999999999999</v>
      </c>
      <c r="F113" s="8">
        <f>MATCH($D113,FAC_TOTALS_APTA!$A$2:$BQ$2,)</f>
        <v>12</v>
      </c>
      <c r="G113" s="47">
        <f>VLOOKUP(G110,FAC_TOTALS_APTA!$A$4:$BQ$126,$F113,FALSE)</f>
        <v>0.97956348500000001</v>
      </c>
      <c r="H113" s="47">
        <f>VLOOKUP(H110,FAC_TOTALS_APTA!$A$4:$BQ$126,$F113,FALSE)</f>
        <v>1.7232403279999999</v>
      </c>
      <c r="I113" s="31">
        <f t="shared" ref="I113:I129" si="38">IFERROR(H113/G113-1,"-")</f>
        <v>0.75919208340029121</v>
      </c>
      <c r="J113" s="32" t="str">
        <f t="shared" ref="J113:J129" si="39">IF(C113="Log","_log","")</f>
        <v>_log</v>
      </c>
      <c r="K113" s="32" t="str">
        <f t="shared" ref="K113:K130" si="40">CONCATENATE(D113,J113,"_FAC")</f>
        <v>FARE_per_UPT_2018_log_FAC</v>
      </c>
      <c r="L113" s="8">
        <f>MATCH($K113,FAC_TOTALS_APTA!$A$2:$BO$2,)</f>
        <v>30</v>
      </c>
      <c r="M113" s="30">
        <f>IF(M110=0,0,VLOOKUP(M110,FAC_TOTALS_APTA!$A$4:$BQ$126,$L113,FALSE))</f>
        <v>-40339874.425866403</v>
      </c>
      <c r="N113" s="30">
        <f>IF(N110=0,0,VLOOKUP(N110,FAC_TOTALS_APTA!$A$4:$BQ$126,$L113,FALSE))</f>
        <v>-11587088.6854854</v>
      </c>
      <c r="O113" s="30">
        <f>IF(O110=0,0,VLOOKUP(O110,FAC_TOTALS_APTA!$A$4:$BQ$126,$L113,FALSE))</f>
        <v>7463122.5295316698</v>
      </c>
      <c r="P113" s="30">
        <f>IF(P110=0,0,VLOOKUP(P110,FAC_TOTALS_APTA!$A$4:$BQ$126,$L113,FALSE))</f>
        <v>-245350349.17400399</v>
      </c>
      <c r="Q113" s="30">
        <f>IF(Q110=0,0,VLOOKUP(Q110,FAC_TOTALS_APTA!$A$4:$BQ$126,$L113,FALSE))</f>
        <v>286148617.65041602</v>
      </c>
      <c r="R113" s="30">
        <f>IF(R110=0,0,VLOOKUP(R110,FAC_TOTALS_APTA!$A$4:$BQ$126,$L113,FALSE))</f>
        <v>-2251722.18104584</v>
      </c>
      <c r="S113" s="30">
        <f>IF(S110=0,0,VLOOKUP(S110,FAC_TOTALS_APTA!$A$4:$BQ$126,$L113,FALSE))</f>
        <v>-11289923.974348299</v>
      </c>
      <c r="T113" s="30">
        <f>IF(T110=0,0,VLOOKUP(T110,FAC_TOTALS_APTA!$A$4:$BQ$126,$L113,FALSE))</f>
        <v>-6560632.5159224896</v>
      </c>
      <c r="U113" s="30">
        <f>IF(U110=0,0,VLOOKUP(U110,FAC_TOTALS_APTA!$A$4:$BQ$126,$L113,FALSE))</f>
        <v>-14073198.2030607</v>
      </c>
      <c r="V113" s="30">
        <f>IF(V110=0,0,VLOOKUP(V110,FAC_TOTALS_APTA!$A$4:$BQ$126,$L113,FALSE))</f>
        <v>7282210.6220320398</v>
      </c>
      <c r="W113" s="30">
        <f>IF(W110=0,0,VLOOKUP(W110,FAC_TOTALS_APTA!$A$4:$BQ$126,$L113,FALSE))</f>
        <v>-43617116.673553802</v>
      </c>
      <c r="X113" s="30">
        <f>IF(X110=0,0,VLOOKUP(X110,FAC_TOTALS_APTA!$A$4:$BQ$126,$L113,FALSE))</f>
        <v>621242.24794298597</v>
      </c>
      <c r="Y113" s="30">
        <f>IF(Y110=0,0,VLOOKUP(Y110,FAC_TOTALS_APTA!$A$4:$BQ$126,$L113,FALSE))</f>
        <v>-8423620.9041304998</v>
      </c>
      <c r="Z113" s="30">
        <f>IF(Z110=0,0,VLOOKUP(Z110,FAC_TOTALS_APTA!$A$4:$BQ$126,$L113,FALSE))</f>
        <v>-978517.11842247995</v>
      </c>
      <c r="AA113" s="30">
        <f>IF(AA110=0,0,VLOOKUP(AA110,FAC_TOTALS_APTA!$A$4:$BQ$126,$L113,FALSE))</f>
        <v>-6977486.9605491497</v>
      </c>
      <c r="AB113" s="30">
        <f>IF(AB110=0,0,VLOOKUP(AB110,FAC_TOTALS_APTA!$A$4:$BQ$126,$L113,FALSE))</f>
        <v>1499301.4253511</v>
      </c>
      <c r="AC113" s="33">
        <f t="shared" ref="AC113:AC129" si="41">SUM(M113:AB113)</f>
        <v>-88435036.341115206</v>
      </c>
      <c r="AD113" s="34">
        <f>AC113/G132</f>
        <v>-7.3634011416176468E-2</v>
      </c>
      <c r="AE113" s="8"/>
    </row>
    <row r="114" spans="1:31" s="15" customFormat="1" ht="15" x14ac:dyDescent="0.2">
      <c r="A114" s="8"/>
      <c r="B114" s="27" t="s">
        <v>56</v>
      </c>
      <c r="C114" s="29" t="s">
        <v>24</v>
      </c>
      <c r="D114" s="8" t="s">
        <v>9</v>
      </c>
      <c r="E114" s="48">
        <v>0.29060000000000002</v>
      </c>
      <c r="F114" s="8">
        <f>MATCH($D114,FAC_TOTALS_APTA!$A$2:$BQ$2,)</f>
        <v>13</v>
      </c>
      <c r="G114" s="30">
        <f>VLOOKUP(G110,FAC_TOTALS_APTA!$A$4:$BQ$126,$F114,FALSE)</f>
        <v>25697520.3899999</v>
      </c>
      <c r="H114" s="30">
        <f>VLOOKUP(H110,FAC_TOTALS_APTA!$A$4:$BQ$126,$F114,FALSE)</f>
        <v>29807700.839999899</v>
      </c>
      <c r="I114" s="31">
        <f t="shared" si="38"/>
        <v>0.15994463230777156</v>
      </c>
      <c r="J114" s="32" t="str">
        <f t="shared" si="39"/>
        <v>_log</v>
      </c>
      <c r="K114" s="32" t="str">
        <f t="shared" si="40"/>
        <v>POP_EMP_log_FAC</v>
      </c>
      <c r="L114" s="8">
        <f>MATCH($K114,FAC_TOTALS_APTA!$A$2:$BO$2,)</f>
        <v>31</v>
      </c>
      <c r="M114" s="30">
        <f>IF(M110=0,0,VLOOKUP(M110,FAC_TOTALS_APTA!$A$4:$BQ$126,$L114,FALSE))</f>
        <v>4660243.5305182999</v>
      </c>
      <c r="N114" s="30">
        <f>IF(N110=0,0,VLOOKUP(N110,FAC_TOTALS_APTA!$A$4:$BQ$126,$L114,FALSE))</f>
        <v>6517271.6997380201</v>
      </c>
      <c r="O114" s="30">
        <f>IF(O110=0,0,VLOOKUP(O110,FAC_TOTALS_APTA!$A$4:$BQ$126,$L114,FALSE))</f>
        <v>6236008.9626824697</v>
      </c>
      <c r="P114" s="30">
        <f>IF(P110=0,0,VLOOKUP(P110,FAC_TOTALS_APTA!$A$4:$BQ$126,$L114,FALSE))</f>
        <v>7246132.7221314199</v>
      </c>
      <c r="Q114" s="30">
        <f>IF(Q110=0,0,VLOOKUP(Q110,FAC_TOTALS_APTA!$A$4:$BQ$126,$L114,FALSE))</f>
        <v>719691.04468794796</v>
      </c>
      <c r="R114" s="30">
        <f>IF(R110=0,0,VLOOKUP(R110,FAC_TOTALS_APTA!$A$4:$BQ$126,$L114,FALSE))</f>
        <v>2792512.2217517402</v>
      </c>
      <c r="S114" s="30">
        <f>IF(S110=0,0,VLOOKUP(S110,FAC_TOTALS_APTA!$A$4:$BQ$126,$L114,FALSE))</f>
        <v>-2577892.6772799701</v>
      </c>
      <c r="T114" s="30">
        <f>IF(T110=0,0,VLOOKUP(T110,FAC_TOTALS_APTA!$A$4:$BQ$126,$L114,FALSE))</f>
        <v>-2050583.3808191901</v>
      </c>
      <c r="U114" s="30">
        <f>IF(U110=0,0,VLOOKUP(U110,FAC_TOTALS_APTA!$A$4:$BQ$126,$L114,FALSE))</f>
        <v>1434583.0881596899</v>
      </c>
      <c r="V114" s="30">
        <f>IF(V110=0,0,VLOOKUP(V110,FAC_TOTALS_APTA!$A$4:$BQ$126,$L114,FALSE))</f>
        <v>2427806.7440968798</v>
      </c>
      <c r="W114" s="30">
        <f>IF(W110=0,0,VLOOKUP(W110,FAC_TOTALS_APTA!$A$4:$BQ$126,$L114,FALSE))</f>
        <v>9663446.9371665996</v>
      </c>
      <c r="X114" s="30">
        <f>IF(X110=0,0,VLOOKUP(X110,FAC_TOTALS_APTA!$A$4:$BQ$126,$L114,FALSE))</f>
        <v>3032552.3434713501</v>
      </c>
      <c r="Y114" s="30">
        <f>IF(Y110=0,0,VLOOKUP(Y110,FAC_TOTALS_APTA!$A$4:$BQ$126,$L114,FALSE))</f>
        <v>2719794.7734705899</v>
      </c>
      <c r="Z114" s="30">
        <f>IF(Z110=0,0,VLOOKUP(Z110,FAC_TOTALS_APTA!$A$4:$BQ$126,$L114,FALSE))</f>
        <v>585431.43561449402</v>
      </c>
      <c r="AA114" s="30">
        <f>IF(AA110=0,0,VLOOKUP(AA110,FAC_TOTALS_APTA!$A$4:$BQ$126,$L114,FALSE))</f>
        <v>2269595.3161873901</v>
      </c>
      <c r="AB114" s="30">
        <f>IF(AB110=0,0,VLOOKUP(AB110,FAC_TOTALS_APTA!$A$4:$BQ$126,$L114,FALSE))</f>
        <v>1284242.55298487</v>
      </c>
      <c r="AC114" s="33">
        <f t="shared" si="41"/>
        <v>46960837.314562596</v>
      </c>
      <c r="AD114" s="34">
        <f>AC114/G132</f>
        <v>3.9101186294487389E-2</v>
      </c>
      <c r="AE114" s="8"/>
    </row>
    <row r="115" spans="1:31" s="15" customFormat="1" ht="30" x14ac:dyDescent="0.2">
      <c r="A115" s="8"/>
      <c r="B115" s="27" t="s">
        <v>82</v>
      </c>
      <c r="C115" s="29"/>
      <c r="D115" s="6" t="s">
        <v>78</v>
      </c>
      <c r="E115" s="48">
        <v>2.7099999999999999E-2</v>
      </c>
      <c r="F115" s="8">
        <f>MATCH($D115,FAC_TOTALS_APTA!$A$2:$BQ$2,)</f>
        <v>17</v>
      </c>
      <c r="G115" s="47">
        <f>VLOOKUP(G110,FAC_TOTALS_APTA!$A$4:$BQ$126,$F115,FALSE)</f>
        <v>0.50002661492511502</v>
      </c>
      <c r="H115" s="47">
        <f>VLOOKUP(H110,FAC_TOTALS_APTA!$A$4:$BQ$126,$F115,FALSE)</f>
        <v>0.47627332414381301</v>
      </c>
      <c r="I115" s="31">
        <f t="shared" si="38"/>
        <v>-4.75040529289813E-2</v>
      </c>
      <c r="J115" s="32" t="str">
        <f t="shared" si="39"/>
        <v/>
      </c>
      <c r="K115" s="32" t="str">
        <f t="shared" si="40"/>
        <v>TSD_POP_EMP_PCT_FAC</v>
      </c>
      <c r="L115" s="8">
        <f>MATCH($K115,FAC_TOTALS_APTA!$A$2:$BO$2,)</f>
        <v>35</v>
      </c>
      <c r="M115" s="30">
        <f>IF(M110=0,0,VLOOKUP(M110,FAC_TOTALS_APTA!$A$4:$BQ$126,$L115,FALSE))</f>
        <v>-17237.866622588801</v>
      </c>
      <c r="N115" s="30">
        <f>IF(N110=0,0,VLOOKUP(N110,FAC_TOTALS_APTA!$A$4:$BQ$126,$L115,FALSE))</f>
        <v>-162978.673606255</v>
      </c>
      <c r="O115" s="30">
        <f>IF(O110=0,0,VLOOKUP(O110,FAC_TOTALS_APTA!$A$4:$BQ$126,$L115,FALSE))</f>
        <v>-119514.03421175999</v>
      </c>
      <c r="P115" s="30">
        <f>IF(P110=0,0,VLOOKUP(P110,FAC_TOTALS_APTA!$A$4:$BQ$126,$L115,FALSE))</f>
        <v>89570.798747578796</v>
      </c>
      <c r="Q115" s="30">
        <f>IF(Q110=0,0,VLOOKUP(Q110,FAC_TOTALS_APTA!$A$4:$BQ$126,$L115,FALSE))</f>
        <v>-146508.975931322</v>
      </c>
      <c r="R115" s="30">
        <f>IF(R110=0,0,VLOOKUP(R110,FAC_TOTALS_APTA!$A$4:$BQ$126,$L115,FALSE))</f>
        <v>-39396.080648241601</v>
      </c>
      <c r="S115" s="30">
        <f>IF(S110=0,0,VLOOKUP(S110,FAC_TOTALS_APTA!$A$4:$BQ$126,$L115,FALSE))</f>
        <v>-67124.628837655604</v>
      </c>
      <c r="T115" s="30">
        <f>IF(T110=0,0,VLOOKUP(T110,FAC_TOTALS_APTA!$A$4:$BQ$126,$L115,FALSE))</f>
        <v>282151.504522359</v>
      </c>
      <c r="U115" s="30">
        <f>IF(U110=0,0,VLOOKUP(U110,FAC_TOTALS_APTA!$A$4:$BQ$126,$L115,FALSE))</f>
        <v>-74031.640211676</v>
      </c>
      <c r="V115" s="30">
        <f>IF(V110=0,0,VLOOKUP(V110,FAC_TOTALS_APTA!$A$4:$BQ$126,$L115,FALSE))</f>
        <v>-369418.93161340198</v>
      </c>
      <c r="W115" s="30">
        <f>IF(W110=0,0,VLOOKUP(W110,FAC_TOTALS_APTA!$A$4:$BQ$126,$L115,FALSE))</f>
        <v>-6996.0343681525001</v>
      </c>
      <c r="X115" s="30">
        <f>IF(X110=0,0,VLOOKUP(X110,FAC_TOTALS_APTA!$A$4:$BQ$126,$L115,FALSE))</f>
        <v>-16533.9915553299</v>
      </c>
      <c r="Y115" s="30">
        <f>IF(Y110=0,0,VLOOKUP(Y110,FAC_TOTALS_APTA!$A$4:$BQ$126,$L115,FALSE))</f>
        <v>-42115.353985152098</v>
      </c>
      <c r="Z115" s="30">
        <f>IF(Z110=0,0,VLOOKUP(Z110,FAC_TOTALS_APTA!$A$4:$BQ$126,$L115,FALSE))</f>
        <v>14077.8943362605</v>
      </c>
      <c r="AA115" s="30">
        <f>IF(AA110=0,0,VLOOKUP(AA110,FAC_TOTALS_APTA!$A$4:$BQ$126,$L115,FALSE))</f>
        <v>-16291.5433636125</v>
      </c>
      <c r="AB115" s="30">
        <f>IF(AB110=0,0,VLOOKUP(AB110,FAC_TOTALS_APTA!$A$4:$BQ$126,$L115,FALSE))</f>
        <v>5633.3022962243203</v>
      </c>
      <c r="AC115" s="33">
        <f t="shared" si="41"/>
        <v>-686714.25505272532</v>
      </c>
      <c r="AD115" s="34">
        <f>AC115/G132</f>
        <v>-5.7178158553766072E-4</v>
      </c>
      <c r="AE115" s="8"/>
    </row>
    <row r="116" spans="1:31" s="15" customFormat="1" ht="15" x14ac:dyDescent="0.2">
      <c r="A116" s="8"/>
      <c r="B116" s="27" t="s">
        <v>57</v>
      </c>
      <c r="C116" s="29" t="s">
        <v>24</v>
      </c>
      <c r="D116" s="36" t="s">
        <v>17</v>
      </c>
      <c r="E116" s="48">
        <v>0.16850000000000001</v>
      </c>
      <c r="F116" s="8">
        <f>MATCH($D116,FAC_TOTALS_APTA!$A$2:$BQ$2,)</f>
        <v>14</v>
      </c>
      <c r="G116" s="35">
        <f>VLOOKUP(G110,FAC_TOTALS_APTA!$A$4:$BQ$126,$F116,FALSE)</f>
        <v>1.974</v>
      </c>
      <c r="H116" s="35">
        <f>VLOOKUP(H110,FAC_TOTALS_APTA!$A$4:$BQ$126,$F116,FALSE)</f>
        <v>2.9199999999999902</v>
      </c>
      <c r="I116" s="31">
        <f t="shared" si="38"/>
        <v>0.4792299898682828</v>
      </c>
      <c r="J116" s="32" t="str">
        <f t="shared" si="39"/>
        <v>_log</v>
      </c>
      <c r="K116" s="32" t="str">
        <f t="shared" si="40"/>
        <v>GAS_PRICE_2018_log_FAC</v>
      </c>
      <c r="L116" s="8">
        <f>MATCH($K116,FAC_TOTALS_APTA!$A$2:$BO$2,)</f>
        <v>32</v>
      </c>
      <c r="M116" s="30">
        <f>IF(M110=0,0,VLOOKUP(M110,FAC_TOTALS_APTA!$A$4:$BQ$126,$L116,FALSE))</f>
        <v>17895636.016598001</v>
      </c>
      <c r="N116" s="30">
        <f>IF(N110=0,0,VLOOKUP(N110,FAC_TOTALS_APTA!$A$4:$BQ$126,$L116,FALSE))</f>
        <v>18012209.380237501</v>
      </c>
      <c r="O116" s="30">
        <f>IF(O110=0,0,VLOOKUP(O110,FAC_TOTALS_APTA!$A$4:$BQ$126,$L116,FALSE))</f>
        <v>23127084.311457701</v>
      </c>
      <c r="P116" s="30">
        <f>IF(P110=0,0,VLOOKUP(P110,FAC_TOTALS_APTA!$A$4:$BQ$126,$L116,FALSE))</f>
        <v>15288374.9674382</v>
      </c>
      <c r="Q116" s="30">
        <f>IF(Q110=0,0,VLOOKUP(Q110,FAC_TOTALS_APTA!$A$4:$BQ$126,$L116,FALSE))</f>
        <v>4916843.5321909701</v>
      </c>
      <c r="R116" s="30">
        <f>IF(R110=0,0,VLOOKUP(R110,FAC_TOTALS_APTA!$A$4:$BQ$126,$L116,FALSE))</f>
        <v>18315907.901532099</v>
      </c>
      <c r="S116" s="30">
        <f>IF(S110=0,0,VLOOKUP(S110,FAC_TOTALS_APTA!$A$4:$BQ$126,$L116,FALSE))</f>
        <v>-45349176.186897397</v>
      </c>
      <c r="T116" s="30">
        <f>IF(T110=0,0,VLOOKUP(T110,FAC_TOTALS_APTA!$A$4:$BQ$126,$L116,FALSE))</f>
        <v>20147855.909850601</v>
      </c>
      <c r="U116" s="30">
        <f>IF(U110=0,0,VLOOKUP(U110,FAC_TOTALS_APTA!$A$4:$BQ$126,$L116,FALSE))</f>
        <v>30030979.0496177</v>
      </c>
      <c r="V116" s="30">
        <f>IF(V110=0,0,VLOOKUP(V110,FAC_TOTALS_APTA!$A$4:$BQ$126,$L116,FALSE))</f>
        <v>1483562.4163474799</v>
      </c>
      <c r="W116" s="30">
        <f>IF(W110=0,0,VLOOKUP(W110,FAC_TOTALS_APTA!$A$4:$BQ$126,$L116,FALSE))</f>
        <v>-5777802.8102752101</v>
      </c>
      <c r="X116" s="30">
        <f>IF(X110=0,0,VLOOKUP(X110,FAC_TOTALS_APTA!$A$4:$BQ$126,$L116,FALSE))</f>
        <v>-6778364.4763420196</v>
      </c>
      <c r="Y116" s="30">
        <f>IF(Y110=0,0,VLOOKUP(Y110,FAC_TOTALS_APTA!$A$4:$BQ$126,$L116,FALSE))</f>
        <v>-42040318.857113801</v>
      </c>
      <c r="Z116" s="30">
        <f>IF(Z110=0,0,VLOOKUP(Z110,FAC_TOTALS_APTA!$A$4:$BQ$126,$L116,FALSE))</f>
        <v>-13007234.902300499</v>
      </c>
      <c r="AA116" s="30">
        <f>IF(AA110=0,0,VLOOKUP(AA110,FAC_TOTALS_APTA!$A$4:$BQ$126,$L116,FALSE))</f>
        <v>12734002.4254265</v>
      </c>
      <c r="AB116" s="30">
        <f>IF(AB110=0,0,VLOOKUP(AB110,FAC_TOTALS_APTA!$A$4:$BQ$126,$L116,FALSE))</f>
        <v>9533324.0216289405</v>
      </c>
      <c r="AC116" s="33">
        <f t="shared" si="41"/>
        <v>58532882.699396737</v>
      </c>
      <c r="AD116" s="34">
        <f>AC116/G132</f>
        <v>4.8736463863534231E-2</v>
      </c>
      <c r="AE116" s="8"/>
    </row>
    <row r="117" spans="1:31" s="15" customFormat="1" ht="15" x14ac:dyDescent="0.2">
      <c r="A117" s="8"/>
      <c r="B117" s="27" t="s">
        <v>54</v>
      </c>
      <c r="C117" s="29" t="s">
        <v>24</v>
      </c>
      <c r="D117" s="8" t="s">
        <v>16</v>
      </c>
      <c r="E117" s="48">
        <v>-0.24160000000000001</v>
      </c>
      <c r="F117" s="8">
        <f>MATCH($D117,FAC_TOTALS_APTA!$A$2:$BQ$2,)</f>
        <v>15</v>
      </c>
      <c r="G117" s="47">
        <f>VLOOKUP(G110,FAC_TOTALS_APTA!$A$4:$BQ$126,$F117,FALSE)</f>
        <v>42439.074999999903</v>
      </c>
      <c r="H117" s="47">
        <f>VLOOKUP(H110,FAC_TOTALS_APTA!$A$4:$BQ$126,$F117,FALSE)</f>
        <v>36801.5</v>
      </c>
      <c r="I117" s="31">
        <f t="shared" si="38"/>
        <v>-0.13283925250491235</v>
      </c>
      <c r="J117" s="32" t="str">
        <f t="shared" si="39"/>
        <v>_log</v>
      </c>
      <c r="K117" s="32" t="str">
        <f t="shared" si="40"/>
        <v>TOTAL_MED_INC_INDIV_2018_log_FAC</v>
      </c>
      <c r="L117" s="8">
        <f>MATCH($K117,FAC_TOTALS_APTA!$A$2:$BO$2,)</f>
        <v>33</v>
      </c>
      <c r="M117" s="30">
        <f>IF(M110=0,0,VLOOKUP(M110,FAC_TOTALS_APTA!$A$4:$BQ$126,$L117,FALSE))</f>
        <v>8994769.3089687508</v>
      </c>
      <c r="N117" s="30">
        <f>IF(N110=0,0,VLOOKUP(N110,FAC_TOTALS_APTA!$A$4:$BQ$126,$L117,FALSE))</f>
        <v>10977444.389270199</v>
      </c>
      <c r="O117" s="30">
        <f>IF(O110=0,0,VLOOKUP(O110,FAC_TOTALS_APTA!$A$4:$BQ$126,$L117,FALSE))</f>
        <v>9810703.8671857491</v>
      </c>
      <c r="P117" s="30">
        <f>IF(P110=0,0,VLOOKUP(P110,FAC_TOTALS_APTA!$A$4:$BQ$126,$L117,FALSE))</f>
        <v>16248610.584830601</v>
      </c>
      <c r="Q117" s="30">
        <f>IF(Q110=0,0,VLOOKUP(Q110,FAC_TOTALS_APTA!$A$4:$BQ$126,$L117,FALSE))</f>
        <v>-4860781.13970304</v>
      </c>
      <c r="R117" s="30">
        <f>IF(R110=0,0,VLOOKUP(R110,FAC_TOTALS_APTA!$A$4:$BQ$126,$L117,FALSE))</f>
        <v>-408500.581992828</v>
      </c>
      <c r="S117" s="30">
        <f>IF(S110=0,0,VLOOKUP(S110,FAC_TOTALS_APTA!$A$4:$BQ$126,$L117,FALSE))</f>
        <v>9141863.1663941499</v>
      </c>
      <c r="T117" s="30">
        <f>IF(T110=0,0,VLOOKUP(T110,FAC_TOTALS_APTA!$A$4:$BQ$126,$L117,FALSE))</f>
        <v>2076476.5365288099</v>
      </c>
      <c r="U117" s="30">
        <f>IF(U110=0,0,VLOOKUP(U110,FAC_TOTALS_APTA!$A$4:$BQ$126,$L117,FALSE))</f>
        <v>7866617.11075712</v>
      </c>
      <c r="V117" s="30">
        <f>IF(V110=0,0,VLOOKUP(V110,FAC_TOTALS_APTA!$A$4:$BQ$126,$L117,FALSE))</f>
        <v>1340533.0925674301</v>
      </c>
      <c r="W117" s="30">
        <f>IF(W110=0,0,VLOOKUP(W110,FAC_TOTALS_APTA!$A$4:$BQ$126,$L117,FALSE))</f>
        <v>1941522.9350047</v>
      </c>
      <c r="X117" s="30">
        <f>IF(X110=0,0,VLOOKUP(X110,FAC_TOTALS_APTA!$A$4:$BQ$126,$L117,FALSE))</f>
        <v>885929.059597207</v>
      </c>
      <c r="Y117" s="30">
        <f>IF(Y110=0,0,VLOOKUP(Y110,FAC_TOTALS_APTA!$A$4:$BQ$126,$L117,FALSE))</f>
        <v>-4305963.8474736102</v>
      </c>
      <c r="Z117" s="30">
        <f>IF(Z110=0,0,VLOOKUP(Z110,FAC_TOTALS_APTA!$A$4:$BQ$126,$L117,FALSE))</f>
        <v>-7800383.2881629299</v>
      </c>
      <c r="AA117" s="30">
        <f>IF(AA110=0,0,VLOOKUP(AA110,FAC_TOTALS_APTA!$A$4:$BQ$126,$L117,FALSE))</f>
        <v>-4354021.3410084704</v>
      </c>
      <c r="AB117" s="30">
        <f>IF(AB110=0,0,VLOOKUP(AB110,FAC_TOTALS_APTA!$A$4:$BQ$126,$L117,FALSE))</f>
        <v>-5343524.9689308498</v>
      </c>
      <c r="AC117" s="33">
        <f t="shared" si="41"/>
        <v>42211294.883832999</v>
      </c>
      <c r="AD117" s="34">
        <f>AC117/G132</f>
        <v>3.5146556138437327E-2</v>
      </c>
      <c r="AE117" s="8"/>
    </row>
    <row r="118" spans="1:31" s="15" customFormat="1" ht="15" x14ac:dyDescent="0.2">
      <c r="A118" s="8"/>
      <c r="B118" s="27" t="s">
        <v>72</v>
      </c>
      <c r="C118" s="29"/>
      <c r="D118" s="8" t="s">
        <v>10</v>
      </c>
      <c r="E118" s="48">
        <v>1.03E-2</v>
      </c>
      <c r="F118" s="8">
        <f>MATCH($D118,FAC_TOTALS_APTA!$A$2:$BQ$2,)</f>
        <v>16</v>
      </c>
      <c r="G118" s="30">
        <f>VLOOKUP(G110,FAC_TOTALS_APTA!$A$4:$BQ$126,$F118,FALSE)</f>
        <v>31.709999999999901</v>
      </c>
      <c r="H118" s="30">
        <f>VLOOKUP(H110,FAC_TOTALS_APTA!$A$4:$BQ$126,$F118,FALSE)</f>
        <v>30.01</v>
      </c>
      <c r="I118" s="31">
        <f t="shared" si="38"/>
        <v>-5.3610848312832027E-2</v>
      </c>
      <c r="J118" s="32" t="str">
        <f t="shared" si="39"/>
        <v/>
      </c>
      <c r="K118" s="32" t="str">
        <f t="shared" si="40"/>
        <v>PCT_HH_NO_VEH_FAC</v>
      </c>
      <c r="L118" s="8">
        <f>MATCH($K118,FAC_TOTALS_APTA!$A$2:$BO$2,)</f>
        <v>34</v>
      </c>
      <c r="M118" s="30">
        <f>IF(M110=0,0,VLOOKUP(M110,FAC_TOTALS_APTA!$A$4:$BQ$126,$L118,FALSE))</f>
        <v>-4320442.2960930904</v>
      </c>
      <c r="N118" s="30">
        <f>IF(N110=0,0,VLOOKUP(N110,FAC_TOTALS_APTA!$A$4:$BQ$126,$L118,FALSE))</f>
        <v>-4172387.11320196</v>
      </c>
      <c r="O118" s="30">
        <f>IF(O110=0,0,VLOOKUP(O110,FAC_TOTALS_APTA!$A$4:$BQ$126,$L118,FALSE))</f>
        <v>-3648846.9219902698</v>
      </c>
      <c r="P118" s="30">
        <f>IF(P110=0,0,VLOOKUP(P110,FAC_TOTALS_APTA!$A$4:$BQ$126,$L118,FALSE))</f>
        <v>-6087222.44407833</v>
      </c>
      <c r="Q118" s="30">
        <f>IF(Q110=0,0,VLOOKUP(Q110,FAC_TOTALS_APTA!$A$4:$BQ$126,$L118,FALSE))</f>
        <v>2629645.7649869798</v>
      </c>
      <c r="R118" s="30">
        <f>IF(R110=0,0,VLOOKUP(R110,FAC_TOTALS_APTA!$A$4:$BQ$126,$L118,FALSE))</f>
        <v>226696.594665824</v>
      </c>
      <c r="S118" s="30">
        <f>IF(S110=0,0,VLOOKUP(S110,FAC_TOTALS_APTA!$A$4:$BQ$126,$L118,FALSE))</f>
        <v>2178719.5266902298</v>
      </c>
      <c r="T118" s="30">
        <f>IF(T110=0,0,VLOOKUP(T110,FAC_TOTALS_APTA!$A$4:$BQ$126,$L118,FALSE))</f>
        <v>3561133.3514094301</v>
      </c>
      <c r="U118" s="30">
        <f>IF(U110=0,0,VLOOKUP(U110,FAC_TOTALS_APTA!$A$4:$BQ$126,$L118,FALSE))</f>
        <v>4030038.4509822</v>
      </c>
      <c r="V118" s="30">
        <f>IF(V110=0,0,VLOOKUP(V110,FAC_TOTALS_APTA!$A$4:$BQ$126,$L118,FALSE))</f>
        <v>2216737.1162921898</v>
      </c>
      <c r="W118" s="30">
        <f>IF(W110=0,0,VLOOKUP(W110,FAC_TOTALS_APTA!$A$4:$BQ$126,$L118,FALSE))</f>
        <v>-16664169.0050701</v>
      </c>
      <c r="X118" s="30">
        <f>IF(X110=0,0,VLOOKUP(X110,FAC_TOTALS_APTA!$A$4:$BQ$126,$L118,FALSE))</f>
        <v>2871695.5449908301</v>
      </c>
      <c r="Y118" s="30">
        <f>IF(Y110=0,0,VLOOKUP(Y110,FAC_TOTALS_APTA!$A$4:$BQ$126,$L118,FALSE))</f>
        <v>-315322.62297466898</v>
      </c>
      <c r="Z118" s="30">
        <f>IF(Z110=0,0,VLOOKUP(Z110,FAC_TOTALS_APTA!$A$4:$BQ$126,$L118,FALSE))</f>
        <v>-2973621.8203769699</v>
      </c>
      <c r="AA118" s="30">
        <f>IF(AA110=0,0,VLOOKUP(AA110,FAC_TOTALS_APTA!$A$4:$BQ$126,$L118,FALSE))</f>
        <v>1235443.1118441999</v>
      </c>
      <c r="AB118" s="30">
        <f>IF(AB110=0,0,VLOOKUP(AB110,FAC_TOTALS_APTA!$A$4:$BQ$126,$L118,FALSE))</f>
        <v>97067.705217933806</v>
      </c>
      <c r="AC118" s="33">
        <f t="shared" si="41"/>
        <v>-19134835.056705568</v>
      </c>
      <c r="AD118" s="34">
        <f>AC118/G132</f>
        <v>-1.5932312817482853E-2</v>
      </c>
      <c r="AE118" s="8"/>
    </row>
    <row r="119" spans="1:31" s="15" customFormat="1" ht="15" x14ac:dyDescent="0.2">
      <c r="A119" s="8"/>
      <c r="B119" s="27" t="s">
        <v>55</v>
      </c>
      <c r="C119" s="29"/>
      <c r="D119" s="8" t="s">
        <v>32</v>
      </c>
      <c r="E119" s="48">
        <v>-4.0000000000000001E-3</v>
      </c>
      <c r="F119" s="8">
        <f>MATCH($D119,FAC_TOTALS_APTA!$A$2:$BQ$2,)</f>
        <v>18</v>
      </c>
      <c r="G119" s="35">
        <f>VLOOKUP(G110,FAC_TOTALS_APTA!$A$4:$BQ$126,$F119,FALSE)</f>
        <v>3.5</v>
      </c>
      <c r="H119" s="35">
        <f>VLOOKUP(H110,FAC_TOTALS_APTA!$A$4:$BQ$126,$F119,FALSE)</f>
        <v>4.5999999999999996</v>
      </c>
      <c r="I119" s="31">
        <f t="shared" si="38"/>
        <v>0.31428571428571428</v>
      </c>
      <c r="J119" s="32" t="str">
        <f t="shared" si="39"/>
        <v/>
      </c>
      <c r="K119" s="32" t="str">
        <f t="shared" si="40"/>
        <v>JTW_HOME_PCT_FAC</v>
      </c>
      <c r="L119" s="8">
        <f>MATCH($K119,FAC_TOTALS_APTA!$A$2:$BO$2,)</f>
        <v>36</v>
      </c>
      <c r="M119" s="30">
        <f>IF(M110=0,0,VLOOKUP(M110,FAC_TOTALS_APTA!$A$4:$BQ$126,$L119,FALSE))</f>
        <v>0</v>
      </c>
      <c r="N119" s="30">
        <f>IF(N110=0,0,VLOOKUP(N110,FAC_TOTALS_APTA!$A$4:$BQ$126,$L119,FALSE))</f>
        <v>0</v>
      </c>
      <c r="O119" s="30">
        <f>IF(O110=0,0,VLOOKUP(O110,FAC_TOTALS_APTA!$A$4:$BQ$126,$L119,FALSE))</f>
        <v>0</v>
      </c>
      <c r="P119" s="30">
        <f>IF(P110=0,0,VLOOKUP(P110,FAC_TOTALS_APTA!$A$4:$BQ$126,$L119,FALSE))</f>
        <v>-949756.64295398805</v>
      </c>
      <c r="Q119" s="30">
        <f>IF(Q110=0,0,VLOOKUP(Q110,FAC_TOTALS_APTA!$A$4:$BQ$126,$L119,FALSE))</f>
        <v>464792.75857146899</v>
      </c>
      <c r="R119" s="30">
        <f>IF(R110=0,0,VLOOKUP(R110,FAC_TOTALS_APTA!$A$4:$BQ$126,$L119,FALSE))</f>
        <v>-441034.95061037299</v>
      </c>
      <c r="S119" s="30">
        <f>IF(S110=0,0,VLOOKUP(S110,FAC_TOTALS_APTA!$A$4:$BQ$126,$L119,FALSE))</f>
        <v>-891391.60822479404</v>
      </c>
      <c r="T119" s="30">
        <f>IF(T110=0,0,VLOOKUP(T110,FAC_TOTALS_APTA!$A$4:$BQ$126,$L119,FALSE))</f>
        <v>0</v>
      </c>
      <c r="U119" s="30">
        <f>IF(U110=0,0,VLOOKUP(U110,FAC_TOTALS_APTA!$A$4:$BQ$126,$L119,FALSE))</f>
        <v>0</v>
      </c>
      <c r="V119" s="30">
        <f>IF(V110=0,0,VLOOKUP(V110,FAC_TOTALS_APTA!$A$4:$BQ$126,$L119,FALSE))</f>
        <v>-820485.63429032895</v>
      </c>
      <c r="W119" s="30">
        <f>IF(W110=0,0,VLOOKUP(W110,FAC_TOTALS_APTA!$A$4:$BQ$126,$L119,FALSE))</f>
        <v>-413768.305111658</v>
      </c>
      <c r="X119" s="30">
        <f>IF(X110=0,0,VLOOKUP(X110,FAC_TOTALS_APTA!$A$4:$BQ$126,$L119,FALSE))</f>
        <v>0</v>
      </c>
      <c r="Y119" s="30">
        <f>IF(Y110=0,0,VLOOKUP(Y110,FAC_TOTALS_APTA!$A$4:$BQ$126,$L119,FALSE))</f>
        <v>409239.668945432</v>
      </c>
      <c r="Z119" s="30">
        <f>IF(Z110=0,0,VLOOKUP(Z110,FAC_TOTALS_APTA!$A$4:$BQ$126,$L119,FALSE))</f>
        <v>-1597488.2468564999</v>
      </c>
      <c r="AA119" s="30">
        <f>IF(AA110=0,0,VLOOKUP(AA110,FAC_TOTALS_APTA!$A$4:$BQ$126,$L119,FALSE))</f>
        <v>0</v>
      </c>
      <c r="AB119" s="30">
        <f>IF(AB110=0,0,VLOOKUP(AB110,FAC_TOTALS_APTA!$A$4:$BQ$126,$L119,FALSE))</f>
        <v>-377707.08260809898</v>
      </c>
      <c r="AC119" s="33">
        <f t="shared" si="41"/>
        <v>-4617600.0431388402</v>
      </c>
      <c r="AD119" s="34">
        <f>AC119/G132</f>
        <v>-3.8447704479965686E-3</v>
      </c>
      <c r="AE119" s="8"/>
    </row>
    <row r="120" spans="1:31" s="15" customFormat="1" ht="34" hidden="1" customHeight="1" x14ac:dyDescent="0.2">
      <c r="A120" s="8"/>
      <c r="B120" s="13" t="s">
        <v>83</v>
      </c>
      <c r="C120" s="29"/>
      <c r="D120" s="6" t="s">
        <v>92</v>
      </c>
      <c r="E120" s="48">
        <v>-6.8999999999999999E-3</v>
      </c>
      <c r="F120" s="8">
        <f>MATCH($D120,FAC_TOTALS_APTA!$A$2:$BQ$2,)</f>
        <v>19</v>
      </c>
      <c r="G120" s="35">
        <f>VLOOKUP(G110,FAC_TOTALS_APTA!$A$4:$BQ$126,$F120,FALSE)</f>
        <v>0</v>
      </c>
      <c r="H120" s="35">
        <f>VLOOKUP(H110,FAC_TOTALS_APTA!$A$4:$BQ$126,$F120,FALSE)</f>
        <v>0</v>
      </c>
      <c r="I120" s="31" t="str">
        <f t="shared" si="38"/>
        <v>-</v>
      </c>
      <c r="J120" s="32" t="str">
        <f t="shared" si="39"/>
        <v/>
      </c>
      <c r="K120" s="32" t="str">
        <f t="shared" si="40"/>
        <v>TNC_TRIPS_PER_CAPITA_CLUSTER_BUS_HI_OPEX_FAC</v>
      </c>
      <c r="L120" s="8">
        <f>MATCH($K120,FAC_TOTALS_APTA!$A$2:$BO$2,)</f>
        <v>37</v>
      </c>
      <c r="M120" s="30">
        <f>IF(M110=0,0,VLOOKUP(M110,FAC_TOTALS_APTA!$A$4:$BQ$126,$L120,FALSE))</f>
        <v>0</v>
      </c>
      <c r="N120" s="30">
        <f>IF(N110=0,0,VLOOKUP(N110,FAC_TOTALS_APTA!$A$4:$BQ$126,$L120,FALSE))</f>
        <v>0</v>
      </c>
      <c r="O120" s="30">
        <f>IF(O110=0,0,VLOOKUP(O110,FAC_TOTALS_APTA!$A$4:$BQ$126,$L120,FALSE))</f>
        <v>0</v>
      </c>
      <c r="P120" s="30">
        <f>IF(P110=0,0,VLOOKUP(P110,FAC_TOTALS_APTA!$A$4:$BQ$126,$L120,FALSE))</f>
        <v>0</v>
      </c>
      <c r="Q120" s="30">
        <f>IF(Q110=0,0,VLOOKUP(Q110,FAC_TOTALS_APTA!$A$4:$BQ$126,$L120,FALSE))</f>
        <v>0</v>
      </c>
      <c r="R120" s="30">
        <f>IF(R110=0,0,VLOOKUP(R110,FAC_TOTALS_APTA!$A$4:$BQ$126,$L120,FALSE))</f>
        <v>0</v>
      </c>
      <c r="S120" s="30">
        <f>IF(S110=0,0,VLOOKUP(S110,FAC_TOTALS_APTA!$A$4:$BQ$126,$L120,FALSE))</f>
        <v>0</v>
      </c>
      <c r="T120" s="30">
        <f>IF(T110=0,0,VLOOKUP(T110,FAC_TOTALS_APTA!$A$4:$BQ$126,$L120,FALSE))</f>
        <v>0</v>
      </c>
      <c r="U120" s="30">
        <f>IF(U110=0,0,VLOOKUP(U110,FAC_TOTALS_APTA!$A$4:$BQ$126,$L120,FALSE))</f>
        <v>0</v>
      </c>
      <c r="V120" s="30">
        <f>IF(V110=0,0,VLOOKUP(V110,FAC_TOTALS_APTA!$A$4:$BQ$126,$L120,FALSE))</f>
        <v>0</v>
      </c>
      <c r="W120" s="30">
        <f>IF(W110=0,0,VLOOKUP(W110,FAC_TOTALS_APTA!$A$4:$BQ$126,$L120,FALSE))</f>
        <v>0</v>
      </c>
      <c r="X120" s="30">
        <f>IF(X110=0,0,VLOOKUP(X110,FAC_TOTALS_APTA!$A$4:$BQ$126,$L120,FALSE))</f>
        <v>0</v>
      </c>
      <c r="Y120" s="30">
        <f>IF(Y110=0,0,VLOOKUP(Y110,FAC_TOTALS_APTA!$A$4:$BQ$126,$L120,FALSE))</f>
        <v>0</v>
      </c>
      <c r="Z120" s="30">
        <f>IF(Z110=0,0,VLOOKUP(Z110,FAC_TOTALS_APTA!$A$4:$BQ$126,$L120,FALSE))</f>
        <v>0</v>
      </c>
      <c r="AA120" s="30">
        <f>IF(AA110=0,0,VLOOKUP(AA110,FAC_TOTALS_APTA!$A$4:$BQ$126,$L120,FALSE))</f>
        <v>0</v>
      </c>
      <c r="AB120" s="30">
        <f>IF(AB110=0,0,VLOOKUP(AB110,FAC_TOTALS_APTA!$A$4:$BQ$126,$L120,FALSE))</f>
        <v>0</v>
      </c>
      <c r="AC120" s="33">
        <f t="shared" si="41"/>
        <v>0</v>
      </c>
      <c r="AD120" s="34">
        <f>AC120/G132</f>
        <v>0</v>
      </c>
      <c r="AE120" s="8"/>
    </row>
    <row r="121" spans="1:31" s="15" customFormat="1" ht="34" hidden="1" customHeight="1" x14ac:dyDescent="0.2">
      <c r="A121" s="8"/>
      <c r="B121" s="13" t="s">
        <v>83</v>
      </c>
      <c r="C121" s="29"/>
      <c r="D121" s="6" t="s">
        <v>93</v>
      </c>
      <c r="E121" s="48">
        <v>-3.3099999999999997E-2</v>
      </c>
      <c r="F121" s="8">
        <f>MATCH($D121,FAC_TOTALS_APTA!$A$2:$BQ$2,)</f>
        <v>20</v>
      </c>
      <c r="G121" s="35">
        <f>VLOOKUP(G110,FAC_TOTALS_APTA!$A$4:$BQ$126,$F121,FALSE)</f>
        <v>0</v>
      </c>
      <c r="H121" s="35">
        <f>VLOOKUP(H110,FAC_TOTALS_APTA!$A$4:$BQ$126,$F121,FALSE)</f>
        <v>0</v>
      </c>
      <c r="I121" s="31" t="str">
        <f t="shared" si="38"/>
        <v>-</v>
      </c>
      <c r="J121" s="32" t="str">
        <f t="shared" si="39"/>
        <v/>
      </c>
      <c r="K121" s="32" t="str">
        <f t="shared" si="40"/>
        <v>TNC_TRIPS_PER_CAPITA_CLUSTER_BUS_MID_OPEX_FAC</v>
      </c>
      <c r="L121" s="8">
        <f>MATCH($K121,FAC_TOTALS_APTA!$A$2:$BO$2,)</f>
        <v>38</v>
      </c>
      <c r="M121" s="30">
        <f>IF(M110=0,0,VLOOKUP(M110,FAC_TOTALS_APTA!$A$4:$BQ$126,$L121,FALSE))</f>
        <v>0</v>
      </c>
      <c r="N121" s="30">
        <f>IF(N110=0,0,VLOOKUP(N110,FAC_TOTALS_APTA!$A$4:$BQ$126,$L121,FALSE))</f>
        <v>0</v>
      </c>
      <c r="O121" s="30">
        <f>IF(O110=0,0,VLOOKUP(O110,FAC_TOTALS_APTA!$A$4:$BQ$126,$L121,FALSE))</f>
        <v>0</v>
      </c>
      <c r="P121" s="30">
        <f>IF(P110=0,0,VLOOKUP(P110,FAC_TOTALS_APTA!$A$4:$BQ$126,$L121,FALSE))</f>
        <v>0</v>
      </c>
      <c r="Q121" s="30">
        <f>IF(Q110=0,0,VLOOKUP(Q110,FAC_TOTALS_APTA!$A$4:$BQ$126,$L121,FALSE))</f>
        <v>0</v>
      </c>
      <c r="R121" s="30">
        <f>IF(R110=0,0,VLOOKUP(R110,FAC_TOTALS_APTA!$A$4:$BQ$126,$L121,FALSE))</f>
        <v>0</v>
      </c>
      <c r="S121" s="30">
        <f>IF(S110=0,0,VLOOKUP(S110,FAC_TOTALS_APTA!$A$4:$BQ$126,$L121,FALSE))</f>
        <v>0</v>
      </c>
      <c r="T121" s="30">
        <f>IF(T110=0,0,VLOOKUP(T110,FAC_TOTALS_APTA!$A$4:$BQ$126,$L121,FALSE))</f>
        <v>0</v>
      </c>
      <c r="U121" s="30">
        <f>IF(U110=0,0,VLOOKUP(U110,FAC_TOTALS_APTA!$A$4:$BQ$126,$L121,FALSE))</f>
        <v>0</v>
      </c>
      <c r="V121" s="30">
        <f>IF(V110=0,0,VLOOKUP(V110,FAC_TOTALS_APTA!$A$4:$BQ$126,$L121,FALSE))</f>
        <v>0</v>
      </c>
      <c r="W121" s="30">
        <f>IF(W110=0,0,VLOOKUP(W110,FAC_TOTALS_APTA!$A$4:$BQ$126,$L121,FALSE))</f>
        <v>0</v>
      </c>
      <c r="X121" s="30">
        <f>IF(X110=0,0,VLOOKUP(X110,FAC_TOTALS_APTA!$A$4:$BQ$126,$L121,FALSE))</f>
        <v>0</v>
      </c>
      <c r="Y121" s="30">
        <f>IF(Y110=0,0,VLOOKUP(Y110,FAC_TOTALS_APTA!$A$4:$BQ$126,$L121,FALSE))</f>
        <v>0</v>
      </c>
      <c r="Z121" s="30">
        <f>IF(Z110=0,0,VLOOKUP(Z110,FAC_TOTALS_APTA!$A$4:$BQ$126,$L121,FALSE))</f>
        <v>0</v>
      </c>
      <c r="AA121" s="30">
        <f>IF(AA110=0,0,VLOOKUP(AA110,FAC_TOTALS_APTA!$A$4:$BQ$126,$L121,FALSE))</f>
        <v>0</v>
      </c>
      <c r="AB121" s="30">
        <f>IF(AB110=0,0,VLOOKUP(AB110,FAC_TOTALS_APTA!$A$4:$BQ$126,$L121,FALSE))</f>
        <v>0</v>
      </c>
      <c r="AC121" s="33">
        <f t="shared" si="41"/>
        <v>0</v>
      </c>
      <c r="AD121" s="34">
        <f>AC121/G132</f>
        <v>0</v>
      </c>
      <c r="AE121" s="8"/>
    </row>
    <row r="122" spans="1:31" s="15" customFormat="1" ht="34" hidden="1" customHeight="1" x14ac:dyDescent="0.2">
      <c r="A122" s="8"/>
      <c r="B122" s="13" t="s">
        <v>83</v>
      </c>
      <c r="C122" s="29"/>
      <c r="D122" s="6" t="s">
        <v>94</v>
      </c>
      <c r="E122" s="48">
        <v>-2.2200000000000001E-2</v>
      </c>
      <c r="F122" s="8">
        <f>MATCH($D122,FAC_TOTALS_APTA!$A$2:$BQ$2,)</f>
        <v>21</v>
      </c>
      <c r="G122" s="35">
        <f>VLOOKUP(G110,FAC_TOTALS_APTA!$A$4:$BQ$126,$F122,FALSE)</f>
        <v>0</v>
      </c>
      <c r="H122" s="35">
        <f>VLOOKUP(H110,FAC_TOTALS_APTA!$A$4:$BQ$126,$F122,FALSE)</f>
        <v>0</v>
      </c>
      <c r="I122" s="31" t="str">
        <f t="shared" si="38"/>
        <v>-</v>
      </c>
      <c r="J122" s="32" t="str">
        <f t="shared" si="39"/>
        <v/>
      </c>
      <c r="K122" s="32" t="str">
        <f t="shared" si="40"/>
        <v>TNC_TRIPS_PER_CAPITA_CLUSTER_BUS_LOW_OPEX_FAC</v>
      </c>
      <c r="L122" s="8">
        <f>MATCH($K122,FAC_TOTALS_APTA!$A$2:$BO$2,)</f>
        <v>39</v>
      </c>
      <c r="M122" s="30">
        <f>IF(M110=0,0,VLOOKUP(M110,FAC_TOTALS_APTA!$A$4:$BQ$126,$L122,FALSE))</f>
        <v>0</v>
      </c>
      <c r="N122" s="30">
        <f>IF(N110=0,0,VLOOKUP(N110,FAC_TOTALS_APTA!$A$4:$BQ$126,$L122,FALSE))</f>
        <v>0</v>
      </c>
      <c r="O122" s="30">
        <f>IF(O110=0,0,VLOOKUP(O110,FAC_TOTALS_APTA!$A$4:$BQ$126,$L122,FALSE))</f>
        <v>0</v>
      </c>
      <c r="P122" s="30">
        <f>IF(P110=0,0,VLOOKUP(P110,FAC_TOTALS_APTA!$A$4:$BQ$126,$L122,FALSE))</f>
        <v>0</v>
      </c>
      <c r="Q122" s="30">
        <f>IF(Q110=0,0,VLOOKUP(Q110,FAC_TOTALS_APTA!$A$4:$BQ$126,$L122,FALSE))</f>
        <v>0</v>
      </c>
      <c r="R122" s="30">
        <f>IF(R110=0,0,VLOOKUP(R110,FAC_TOTALS_APTA!$A$4:$BQ$126,$L122,FALSE))</f>
        <v>0</v>
      </c>
      <c r="S122" s="30">
        <f>IF(S110=0,0,VLOOKUP(S110,FAC_TOTALS_APTA!$A$4:$BQ$126,$L122,FALSE))</f>
        <v>0</v>
      </c>
      <c r="T122" s="30">
        <f>IF(T110=0,0,VLOOKUP(T110,FAC_TOTALS_APTA!$A$4:$BQ$126,$L122,FALSE))</f>
        <v>0</v>
      </c>
      <c r="U122" s="30">
        <f>IF(U110=0,0,VLOOKUP(U110,FAC_TOTALS_APTA!$A$4:$BQ$126,$L122,FALSE))</f>
        <v>0</v>
      </c>
      <c r="V122" s="30">
        <f>IF(V110=0,0,VLOOKUP(V110,FAC_TOTALS_APTA!$A$4:$BQ$126,$L122,FALSE))</f>
        <v>0</v>
      </c>
      <c r="W122" s="30">
        <f>IF(W110=0,0,VLOOKUP(W110,FAC_TOTALS_APTA!$A$4:$BQ$126,$L122,FALSE))</f>
        <v>0</v>
      </c>
      <c r="X122" s="30">
        <f>IF(X110=0,0,VLOOKUP(X110,FAC_TOTALS_APTA!$A$4:$BQ$126,$L122,FALSE))</f>
        <v>0</v>
      </c>
      <c r="Y122" s="30">
        <f>IF(Y110=0,0,VLOOKUP(Y110,FAC_TOTALS_APTA!$A$4:$BQ$126,$L122,FALSE))</f>
        <v>0</v>
      </c>
      <c r="Z122" s="30">
        <f>IF(Z110=0,0,VLOOKUP(Z110,FAC_TOTALS_APTA!$A$4:$BQ$126,$L122,FALSE))</f>
        <v>0</v>
      </c>
      <c r="AA122" s="30">
        <f>IF(AA110=0,0,VLOOKUP(AA110,FAC_TOTALS_APTA!$A$4:$BQ$126,$L122,FALSE))</f>
        <v>0</v>
      </c>
      <c r="AB122" s="30">
        <f>IF(AB110=0,0,VLOOKUP(AB110,FAC_TOTALS_APTA!$A$4:$BQ$126,$L122,FALSE))</f>
        <v>0</v>
      </c>
      <c r="AC122" s="33">
        <f t="shared" si="41"/>
        <v>0</v>
      </c>
      <c r="AD122" s="34">
        <f>AC122/G132</f>
        <v>0</v>
      </c>
      <c r="AE122" s="8"/>
    </row>
    <row r="123" spans="1:31" s="15" customFormat="1" ht="34" customHeight="1" x14ac:dyDescent="0.2">
      <c r="A123" s="8"/>
      <c r="B123" s="13" t="s">
        <v>83</v>
      </c>
      <c r="C123" s="29"/>
      <c r="D123" s="6" t="s">
        <v>95</v>
      </c>
      <c r="E123" s="48">
        <v>-1.1000000000000001E-3</v>
      </c>
      <c r="F123" s="8">
        <f>MATCH($D123,FAC_TOTALS_APTA!$A$2:$BQ$2,)</f>
        <v>22</v>
      </c>
      <c r="G123" s="35">
        <f>VLOOKUP(G110,FAC_TOTALS_APTA!$A$4:$BQ$126,$F123,FALSE)</f>
        <v>0</v>
      </c>
      <c r="H123" s="35">
        <f>VLOOKUP(H110,FAC_TOTALS_APTA!$A$4:$BQ$126,$F123,FALSE)</f>
        <v>28.6</v>
      </c>
      <c r="I123" s="31" t="str">
        <f t="shared" si="38"/>
        <v>-</v>
      </c>
      <c r="J123" s="32" t="str">
        <f t="shared" si="39"/>
        <v/>
      </c>
      <c r="K123" s="32" t="str">
        <f t="shared" si="40"/>
        <v>TNC_TRIPS_PER_CAPITA_CLUSTER_BUS_NEW_YORK_FAC</v>
      </c>
      <c r="L123" s="8">
        <f>MATCH($K123,FAC_TOTALS_APTA!$A$2:$BO$2,)</f>
        <v>40</v>
      </c>
      <c r="M123" s="30">
        <f>IF(M110=0,0,VLOOKUP(M110,FAC_TOTALS_APTA!$A$4:$BQ$126,$L123,FALSE))</f>
        <v>0</v>
      </c>
      <c r="N123" s="30">
        <f>IF(N110=0,0,VLOOKUP(N110,FAC_TOTALS_APTA!$A$4:$BQ$126,$L123,FALSE))</f>
        <v>0</v>
      </c>
      <c r="O123" s="30">
        <f>IF(O110=0,0,VLOOKUP(O110,FAC_TOTALS_APTA!$A$4:$BQ$126,$L123,FALSE))</f>
        <v>0</v>
      </c>
      <c r="P123" s="30">
        <f>IF(P110=0,0,VLOOKUP(P110,FAC_TOTALS_APTA!$A$4:$BQ$126,$L123,FALSE))</f>
        <v>0</v>
      </c>
      <c r="Q123" s="30">
        <f>IF(Q110=0,0,VLOOKUP(Q110,FAC_TOTALS_APTA!$A$4:$BQ$126,$L123,FALSE))</f>
        <v>0</v>
      </c>
      <c r="R123" s="30">
        <f>IF(R110=0,0,VLOOKUP(R110,FAC_TOTALS_APTA!$A$4:$BQ$126,$L123,FALSE))</f>
        <v>0</v>
      </c>
      <c r="S123" s="30">
        <f>IF(S110=0,0,VLOOKUP(S110,FAC_TOTALS_APTA!$A$4:$BQ$126,$L123,FALSE))</f>
        <v>0</v>
      </c>
      <c r="T123" s="30">
        <f>IF(T110=0,0,VLOOKUP(T110,FAC_TOTALS_APTA!$A$4:$BQ$126,$L123,FALSE))</f>
        <v>0</v>
      </c>
      <c r="U123" s="30">
        <f>IF(U110=0,0,VLOOKUP(U110,FAC_TOTALS_APTA!$A$4:$BQ$126,$L123,FALSE))</f>
        <v>0</v>
      </c>
      <c r="V123" s="30">
        <f>IF(V110=0,0,VLOOKUP(V110,FAC_TOTALS_APTA!$A$4:$BQ$126,$L123,FALSE))</f>
        <v>-1124657.1657585099</v>
      </c>
      <c r="W123" s="30">
        <f>IF(W110=0,0,VLOOKUP(W110,FAC_TOTALS_APTA!$A$4:$BQ$126,$L123,FALSE))</f>
        <v>-1813953.8171417301</v>
      </c>
      <c r="X123" s="30">
        <f>IF(X110=0,0,VLOOKUP(X110,FAC_TOTALS_APTA!$A$4:$BQ$126,$L123,FALSE))</f>
        <v>-2942777.1790260798</v>
      </c>
      <c r="Y123" s="30">
        <f>IF(Y110=0,0,VLOOKUP(Y110,FAC_TOTALS_APTA!$A$4:$BQ$126,$L123,FALSE))</f>
        <v>-1681387.4900897201</v>
      </c>
      <c r="Z123" s="30">
        <f>IF(Z110=0,0,VLOOKUP(Z110,FAC_TOTALS_APTA!$A$4:$BQ$126,$L123,FALSE))</f>
        <v>-5246454.0409581196</v>
      </c>
      <c r="AA123" s="30">
        <f>IF(AA110=0,0,VLOOKUP(AA110,FAC_TOTALS_APTA!$A$4:$BQ$126,$L123,FALSE))</f>
        <v>-6675468.9031648496</v>
      </c>
      <c r="AB123" s="30">
        <f>IF(AB110=0,0,VLOOKUP(AB110,FAC_TOTALS_APTA!$A$4:$BQ$126,$L123,FALSE))</f>
        <v>-11325477.2593257</v>
      </c>
      <c r="AC123" s="33">
        <f t="shared" si="41"/>
        <v>-30810175.855464712</v>
      </c>
      <c r="AD123" s="34">
        <f>AC123/G132</f>
        <v>-2.5653597652460513E-2</v>
      </c>
      <c r="AE123" s="8"/>
    </row>
    <row r="124" spans="1:31" s="15" customFormat="1" ht="34" hidden="1" customHeight="1" x14ac:dyDescent="0.2">
      <c r="A124" s="8"/>
      <c r="B124" s="13" t="s">
        <v>83</v>
      </c>
      <c r="C124" s="29"/>
      <c r="D124" s="6" t="s">
        <v>96</v>
      </c>
      <c r="E124" s="48">
        <v>-1.5E-3</v>
      </c>
      <c r="F124" s="8">
        <f>MATCH($D124,FAC_TOTALS_APTA!$A$2:$BQ$2,)</f>
        <v>23</v>
      </c>
      <c r="G124" s="35">
        <f>VLOOKUP(G110,FAC_TOTALS_APTA!$A$4:$BQ$126,$F124,FALSE)</f>
        <v>0</v>
      </c>
      <c r="H124" s="35">
        <f>VLOOKUP(H110,FAC_TOTALS_APTA!$A$4:$BQ$126,$F124,FALSE)</f>
        <v>0</v>
      </c>
      <c r="I124" s="31" t="str">
        <f t="shared" si="38"/>
        <v>-</v>
      </c>
      <c r="J124" s="32" t="str">
        <f t="shared" si="39"/>
        <v/>
      </c>
      <c r="K124" s="32" t="str">
        <f t="shared" si="40"/>
        <v>TNC_TRIPS_PER_CAPITA_CLUSTER_RAIL_HI_OPEX_FAC</v>
      </c>
      <c r="L124" s="8">
        <f>MATCH($K124,FAC_TOTALS_APTA!$A$2:$BO$2,)</f>
        <v>41</v>
      </c>
      <c r="M124" s="30">
        <f>IF(M110=0,0,VLOOKUP(M110,FAC_TOTALS_APTA!$A$4:$BQ$126,$L124,FALSE))</f>
        <v>0</v>
      </c>
      <c r="N124" s="30">
        <f>IF(N110=0,0,VLOOKUP(N110,FAC_TOTALS_APTA!$A$4:$BQ$126,$L124,FALSE))</f>
        <v>0</v>
      </c>
      <c r="O124" s="30">
        <f>IF(O110=0,0,VLOOKUP(O110,FAC_TOTALS_APTA!$A$4:$BQ$126,$L124,FALSE))</f>
        <v>0</v>
      </c>
      <c r="P124" s="30">
        <f>IF(P110=0,0,VLOOKUP(P110,FAC_TOTALS_APTA!$A$4:$BQ$126,$L124,FALSE))</f>
        <v>0</v>
      </c>
      <c r="Q124" s="30">
        <f>IF(Q110=0,0,VLOOKUP(Q110,FAC_TOTALS_APTA!$A$4:$BQ$126,$L124,FALSE))</f>
        <v>0</v>
      </c>
      <c r="R124" s="30">
        <f>IF(R110=0,0,VLOOKUP(R110,FAC_TOTALS_APTA!$A$4:$BQ$126,$L124,FALSE))</f>
        <v>0</v>
      </c>
      <c r="S124" s="30">
        <f>IF(S110=0,0,VLOOKUP(S110,FAC_TOTALS_APTA!$A$4:$BQ$126,$L124,FALSE))</f>
        <v>0</v>
      </c>
      <c r="T124" s="30">
        <f>IF(T110=0,0,VLOOKUP(T110,FAC_TOTALS_APTA!$A$4:$BQ$126,$L124,FALSE))</f>
        <v>0</v>
      </c>
      <c r="U124" s="30">
        <f>IF(U110=0,0,VLOOKUP(U110,FAC_TOTALS_APTA!$A$4:$BQ$126,$L124,FALSE))</f>
        <v>0</v>
      </c>
      <c r="V124" s="30">
        <f>IF(V110=0,0,VLOOKUP(V110,FAC_TOTALS_APTA!$A$4:$BQ$126,$L124,FALSE))</f>
        <v>0</v>
      </c>
      <c r="W124" s="30">
        <f>IF(W110=0,0,VLOOKUP(W110,FAC_TOTALS_APTA!$A$4:$BQ$126,$L124,FALSE))</f>
        <v>0</v>
      </c>
      <c r="X124" s="30">
        <f>IF(X110=0,0,VLOOKUP(X110,FAC_TOTALS_APTA!$A$4:$BQ$126,$L124,FALSE))</f>
        <v>0</v>
      </c>
      <c r="Y124" s="30">
        <f>IF(Y110=0,0,VLOOKUP(Y110,FAC_TOTALS_APTA!$A$4:$BQ$126,$L124,FALSE))</f>
        <v>0</v>
      </c>
      <c r="Z124" s="30">
        <f>IF(Z110=0,0,VLOOKUP(Z110,FAC_TOTALS_APTA!$A$4:$BQ$126,$L124,FALSE))</f>
        <v>0</v>
      </c>
      <c r="AA124" s="30">
        <f>IF(AA110=0,0,VLOOKUP(AA110,FAC_TOTALS_APTA!$A$4:$BQ$126,$L124,FALSE))</f>
        <v>0</v>
      </c>
      <c r="AB124" s="30">
        <f>IF(AB110=0,0,VLOOKUP(AB110,FAC_TOTALS_APTA!$A$4:$BQ$126,$L124,FALSE))</f>
        <v>0</v>
      </c>
      <c r="AC124" s="33">
        <f t="shared" si="41"/>
        <v>0</v>
      </c>
      <c r="AD124" s="34">
        <f>AC124/G132</f>
        <v>0</v>
      </c>
      <c r="AE124" s="8"/>
    </row>
    <row r="125" spans="1:31" s="15" customFormat="1" ht="34" hidden="1" x14ac:dyDescent="0.2">
      <c r="A125" s="8"/>
      <c r="B125" s="13" t="s">
        <v>83</v>
      </c>
      <c r="C125" s="29"/>
      <c r="D125" s="6" t="s">
        <v>97</v>
      </c>
      <c r="E125" s="48">
        <v>-2.81E-2</v>
      </c>
      <c r="F125" s="8">
        <f>MATCH($D125,FAC_TOTALS_APTA!$A$2:$BQ$2,)</f>
        <v>24</v>
      </c>
      <c r="G125" s="35">
        <f>VLOOKUP(G110,FAC_TOTALS_APTA!$A$4:$BQ$126,$F125,FALSE)</f>
        <v>0</v>
      </c>
      <c r="H125" s="35">
        <f>VLOOKUP(H110,FAC_TOTALS_APTA!$A$4:$BQ$126,$F125,FALSE)</f>
        <v>0</v>
      </c>
      <c r="I125" s="31" t="str">
        <f t="shared" si="38"/>
        <v>-</v>
      </c>
      <c r="J125" s="32" t="str">
        <f t="shared" si="39"/>
        <v/>
      </c>
      <c r="K125" s="32" t="str">
        <f t="shared" si="40"/>
        <v>TNC_TRIPS_PER_CAPITA_CLUSTER_RAIL_MID_OPEX_FAC</v>
      </c>
      <c r="L125" s="8">
        <f>MATCH($K125,FAC_TOTALS_APTA!$A$2:$BO$2,)</f>
        <v>42</v>
      </c>
      <c r="M125" s="30">
        <f>IF(M110=0,0,VLOOKUP(M110,FAC_TOTALS_APTA!$A$4:$BQ$126,$L125,FALSE))</f>
        <v>0</v>
      </c>
      <c r="N125" s="30">
        <f>IF(N110=0,0,VLOOKUP(N110,FAC_TOTALS_APTA!$A$4:$BQ$126,$L125,FALSE))</f>
        <v>0</v>
      </c>
      <c r="O125" s="30">
        <f>IF(O110=0,0,VLOOKUP(O110,FAC_TOTALS_APTA!$A$4:$BQ$126,$L125,FALSE))</f>
        <v>0</v>
      </c>
      <c r="P125" s="30">
        <f>IF(P110=0,0,VLOOKUP(P110,FAC_TOTALS_APTA!$A$4:$BQ$126,$L125,FALSE))</f>
        <v>0</v>
      </c>
      <c r="Q125" s="30">
        <f>IF(Q110=0,0,VLOOKUP(Q110,FAC_TOTALS_APTA!$A$4:$BQ$126,$L125,FALSE))</f>
        <v>0</v>
      </c>
      <c r="R125" s="30">
        <f>IF(R110=0,0,VLOOKUP(R110,FAC_TOTALS_APTA!$A$4:$BQ$126,$L125,FALSE))</f>
        <v>0</v>
      </c>
      <c r="S125" s="30">
        <f>IF(S110=0,0,VLOOKUP(S110,FAC_TOTALS_APTA!$A$4:$BQ$126,$L125,FALSE))</f>
        <v>0</v>
      </c>
      <c r="T125" s="30">
        <f>IF(T110=0,0,VLOOKUP(T110,FAC_TOTALS_APTA!$A$4:$BQ$126,$L125,FALSE))</f>
        <v>0</v>
      </c>
      <c r="U125" s="30">
        <f>IF(U110=0,0,VLOOKUP(U110,FAC_TOTALS_APTA!$A$4:$BQ$126,$L125,FALSE))</f>
        <v>0</v>
      </c>
      <c r="V125" s="30">
        <f>IF(V110=0,0,VLOOKUP(V110,FAC_TOTALS_APTA!$A$4:$BQ$126,$L125,FALSE))</f>
        <v>0</v>
      </c>
      <c r="W125" s="30">
        <f>IF(W110=0,0,VLOOKUP(W110,FAC_TOTALS_APTA!$A$4:$BQ$126,$L125,FALSE))</f>
        <v>0</v>
      </c>
      <c r="X125" s="30">
        <f>IF(X110=0,0,VLOOKUP(X110,FAC_TOTALS_APTA!$A$4:$BQ$126,$L125,FALSE))</f>
        <v>0</v>
      </c>
      <c r="Y125" s="30">
        <f>IF(Y110=0,0,VLOOKUP(Y110,FAC_TOTALS_APTA!$A$4:$BQ$126,$L125,FALSE))</f>
        <v>0</v>
      </c>
      <c r="Z125" s="30">
        <f>IF(Z110=0,0,VLOOKUP(Z110,FAC_TOTALS_APTA!$A$4:$BQ$126,$L125,FALSE))</f>
        <v>0</v>
      </c>
      <c r="AA125" s="30">
        <f>IF(AA110=0,0,VLOOKUP(AA110,FAC_TOTALS_APTA!$A$4:$BQ$126,$L125,FALSE))</f>
        <v>0</v>
      </c>
      <c r="AB125" s="30">
        <f>IF(AB110=0,0,VLOOKUP(AB110,FAC_TOTALS_APTA!$A$4:$BQ$126,$L125,FALSE))</f>
        <v>0</v>
      </c>
      <c r="AC125" s="33">
        <f t="shared" si="41"/>
        <v>0</v>
      </c>
      <c r="AD125" s="34">
        <f>AC125/G132</f>
        <v>0</v>
      </c>
      <c r="AE125" s="8"/>
    </row>
    <row r="126" spans="1:31" s="15" customFormat="1" ht="34" hidden="1" x14ac:dyDescent="0.2">
      <c r="A126" s="8"/>
      <c r="B126" s="13" t="s">
        <v>83</v>
      </c>
      <c r="C126" s="29"/>
      <c r="D126" s="6" t="s">
        <v>98</v>
      </c>
      <c r="E126" s="48">
        <v>8.2000000000000007E-3</v>
      </c>
      <c r="F126" s="8">
        <f>MATCH($D126,FAC_TOTALS_APTA!$A$2:$BQ$2,)</f>
        <v>25</v>
      </c>
      <c r="G126" s="35">
        <f>VLOOKUP(G110,FAC_TOTALS_APTA!$A$4:$BQ$126,$F126,FALSE)</f>
        <v>0</v>
      </c>
      <c r="H126" s="35">
        <f>VLOOKUP(H110,FAC_TOTALS_APTA!$A$4:$BQ$126,$F126,FALSE)</f>
        <v>0</v>
      </c>
      <c r="I126" s="31" t="str">
        <f t="shared" si="38"/>
        <v>-</v>
      </c>
      <c r="J126" s="32" t="str">
        <f t="shared" si="39"/>
        <v/>
      </c>
      <c r="K126" s="32" t="str">
        <f t="shared" si="40"/>
        <v>TNC_TRIPS_PER_CAPITA_CLUSTER_RAIL_NEW_YORK_FAC</v>
      </c>
      <c r="L126" s="8">
        <f>MATCH($K126,FAC_TOTALS_APTA!$A$2:$BO$2,)</f>
        <v>43</v>
      </c>
      <c r="M126" s="30">
        <f>IF(M110=0,0,VLOOKUP(M110,FAC_TOTALS_APTA!$A$4:$BQ$126,$L126,FALSE))</f>
        <v>0</v>
      </c>
      <c r="N126" s="30">
        <f>IF(N110=0,0,VLOOKUP(N110,FAC_TOTALS_APTA!$A$4:$BQ$126,$L126,FALSE))</f>
        <v>0</v>
      </c>
      <c r="O126" s="30">
        <f>IF(O110=0,0,VLOOKUP(O110,FAC_TOTALS_APTA!$A$4:$BQ$126,$L126,FALSE))</f>
        <v>0</v>
      </c>
      <c r="P126" s="30">
        <f>IF(P110=0,0,VLOOKUP(P110,FAC_TOTALS_APTA!$A$4:$BQ$126,$L126,FALSE))</f>
        <v>0</v>
      </c>
      <c r="Q126" s="30">
        <f>IF(Q110=0,0,VLOOKUP(Q110,FAC_TOTALS_APTA!$A$4:$BQ$126,$L126,FALSE))</f>
        <v>0</v>
      </c>
      <c r="R126" s="30">
        <f>IF(R110=0,0,VLOOKUP(R110,FAC_TOTALS_APTA!$A$4:$BQ$126,$L126,FALSE))</f>
        <v>0</v>
      </c>
      <c r="S126" s="30">
        <f>IF(S110=0,0,VLOOKUP(S110,FAC_TOTALS_APTA!$A$4:$BQ$126,$L126,FALSE))</f>
        <v>0</v>
      </c>
      <c r="T126" s="30">
        <f>IF(T110=0,0,VLOOKUP(T110,FAC_TOTALS_APTA!$A$4:$BQ$126,$L126,FALSE))</f>
        <v>0</v>
      </c>
      <c r="U126" s="30">
        <f>IF(U110=0,0,VLOOKUP(U110,FAC_TOTALS_APTA!$A$4:$BQ$126,$L126,FALSE))</f>
        <v>0</v>
      </c>
      <c r="V126" s="30">
        <f>IF(V110=0,0,VLOOKUP(V110,FAC_TOTALS_APTA!$A$4:$BQ$126,$L126,FALSE))</f>
        <v>0</v>
      </c>
      <c r="W126" s="30">
        <f>IF(W110=0,0,VLOOKUP(W110,FAC_TOTALS_APTA!$A$4:$BQ$126,$L126,FALSE))</f>
        <v>0</v>
      </c>
      <c r="X126" s="30">
        <f>IF(X110=0,0,VLOOKUP(X110,FAC_TOTALS_APTA!$A$4:$BQ$126,$L126,FALSE))</f>
        <v>0</v>
      </c>
      <c r="Y126" s="30">
        <f>IF(Y110=0,0,VLOOKUP(Y110,FAC_TOTALS_APTA!$A$4:$BQ$126,$L126,FALSE))</f>
        <v>0</v>
      </c>
      <c r="Z126" s="30">
        <f>IF(Z110=0,0,VLOOKUP(Z110,FAC_TOTALS_APTA!$A$4:$BQ$126,$L126,FALSE))</f>
        <v>0</v>
      </c>
      <c r="AA126" s="30">
        <f>IF(AA110=0,0,VLOOKUP(AA110,FAC_TOTALS_APTA!$A$4:$BQ$126,$L126,FALSE))</f>
        <v>0</v>
      </c>
      <c r="AB126" s="30">
        <f>IF(AB110=0,0,VLOOKUP(AB110,FAC_TOTALS_APTA!$A$4:$BQ$126,$L126,FALSE))</f>
        <v>0</v>
      </c>
      <c r="AC126" s="33">
        <f t="shared" si="41"/>
        <v>0</v>
      </c>
      <c r="AD126" s="34">
        <f>AC126/G132</f>
        <v>0</v>
      </c>
      <c r="AE126" s="8"/>
    </row>
    <row r="127" spans="1:31" s="15" customFormat="1" ht="15" hidden="1" x14ac:dyDescent="0.2">
      <c r="A127" s="8"/>
      <c r="B127" s="27" t="s">
        <v>73</v>
      </c>
      <c r="C127" s="29"/>
      <c r="D127" s="8" t="s">
        <v>49</v>
      </c>
      <c r="E127" s="48">
        <v>-1.2999999999999999E-3</v>
      </c>
      <c r="F127" s="8">
        <f>MATCH($D127,FAC_TOTALS_APTA!$A$2:$BQ$2,)</f>
        <v>26</v>
      </c>
      <c r="G127" s="35">
        <f>VLOOKUP(G110,FAC_TOTALS_APTA!$A$4:$BQ$126,$F127,FALSE)</f>
        <v>0</v>
      </c>
      <c r="H127" s="35">
        <f>VLOOKUP(H110,FAC_TOTALS_APTA!$A$4:$BQ$126,$F127,FALSE)</f>
        <v>1</v>
      </c>
      <c r="I127" s="31" t="str">
        <f t="shared" si="38"/>
        <v>-</v>
      </c>
      <c r="J127" s="32" t="str">
        <f t="shared" si="39"/>
        <v/>
      </c>
      <c r="K127" s="32" t="str">
        <f t="shared" si="40"/>
        <v>BIKE_SHARE_FAC</v>
      </c>
      <c r="L127" s="8">
        <f>MATCH($K127,FAC_TOTALS_APTA!$A$2:$BO$2,)</f>
        <v>44</v>
      </c>
      <c r="M127" s="30">
        <f>IF(M110=0,0,VLOOKUP(M110,FAC_TOTALS_APTA!$A$4:$BQ$126,$L127,FALSE))</f>
        <v>0</v>
      </c>
      <c r="N127" s="30">
        <f>IF(N110=0,0,VLOOKUP(N110,FAC_TOTALS_APTA!$A$4:$BQ$126,$L127,FALSE))</f>
        <v>0</v>
      </c>
      <c r="O127" s="30">
        <f>IF(O110=0,0,VLOOKUP(O110,FAC_TOTALS_APTA!$A$4:$BQ$126,$L127,FALSE))</f>
        <v>0</v>
      </c>
      <c r="P127" s="30">
        <f>IF(P110=0,0,VLOOKUP(P110,FAC_TOTALS_APTA!$A$4:$BQ$126,$L127,FALSE))</f>
        <v>0</v>
      </c>
      <c r="Q127" s="30">
        <f>IF(Q110=0,0,VLOOKUP(Q110,FAC_TOTALS_APTA!$A$4:$BQ$126,$L127,FALSE))</f>
        <v>0</v>
      </c>
      <c r="R127" s="30">
        <f>IF(R110=0,0,VLOOKUP(R110,FAC_TOTALS_APTA!$A$4:$BQ$126,$L127,FALSE))</f>
        <v>0</v>
      </c>
      <c r="S127" s="30">
        <f>IF(S110=0,0,VLOOKUP(S110,FAC_TOTALS_APTA!$A$4:$BQ$126,$L127,FALSE))</f>
        <v>0</v>
      </c>
      <c r="T127" s="30">
        <f>IF(T110=0,0,VLOOKUP(T110,FAC_TOTALS_APTA!$A$4:$BQ$126,$L127,FALSE))</f>
        <v>0</v>
      </c>
      <c r="U127" s="30">
        <f>IF(U110=0,0,VLOOKUP(U110,FAC_TOTALS_APTA!$A$4:$BQ$126,$L127,FALSE))</f>
        <v>0</v>
      </c>
      <c r="V127" s="30">
        <f>IF(V110=0,0,VLOOKUP(V110,FAC_TOTALS_APTA!$A$4:$BQ$126,$L127,FALSE))</f>
        <v>0</v>
      </c>
      <c r="W127" s="30">
        <f>IF(W110=0,0,VLOOKUP(W110,FAC_TOTALS_APTA!$A$4:$BQ$126,$L127,FALSE))</f>
        <v>-1321505.4566184599</v>
      </c>
      <c r="X127" s="30">
        <f>IF(X110=0,0,VLOOKUP(X110,FAC_TOTALS_APTA!$A$4:$BQ$126,$L127,FALSE))</f>
        <v>0</v>
      </c>
      <c r="Y127" s="30">
        <f>IF(Y110=0,0,VLOOKUP(Y110,FAC_TOTALS_APTA!$A$4:$BQ$126,$L127,FALSE))</f>
        <v>0</v>
      </c>
      <c r="Z127" s="30">
        <f>IF(Z110=0,0,VLOOKUP(Z110,FAC_TOTALS_APTA!$A$4:$BQ$126,$L127,FALSE))</f>
        <v>0</v>
      </c>
      <c r="AA127" s="30">
        <f>IF(AA110=0,0,VLOOKUP(AA110,FAC_TOTALS_APTA!$A$4:$BQ$126,$L127,FALSE))</f>
        <v>0</v>
      </c>
      <c r="AB127" s="30">
        <f>IF(AB110=0,0,VLOOKUP(AB110,FAC_TOTALS_APTA!$A$4:$BQ$126,$L127,FALSE))</f>
        <v>0</v>
      </c>
      <c r="AC127" s="33">
        <f t="shared" si="41"/>
        <v>-1321505.4566184599</v>
      </c>
      <c r="AD127" s="34">
        <f>AC127/G132</f>
        <v>-1.1003302752524893E-3</v>
      </c>
      <c r="AE127" s="8"/>
    </row>
    <row r="128" spans="1:31" s="65" customFormat="1" ht="15" x14ac:dyDescent="0.2">
      <c r="A128" s="64"/>
      <c r="B128" s="27" t="s">
        <v>74</v>
      </c>
      <c r="C128" s="29"/>
      <c r="D128" s="8" t="s">
        <v>99</v>
      </c>
      <c r="E128" s="48">
        <v>-5.5500000000000001E-2</v>
      </c>
      <c r="F128" s="8">
        <f>MATCH($D128,FAC_TOTALS_APTA!$A$2:$BQ$2,)</f>
        <v>27</v>
      </c>
      <c r="G128" s="35">
        <f>VLOOKUP(G110,FAC_TOTALS_APTA!$A$4:$BQ$126,$F128,FALSE)</f>
        <v>0</v>
      </c>
      <c r="H128" s="35">
        <f>VLOOKUP(H110,FAC_TOTALS_APTA!$A$4:$BQ$126,$F128,FALSE)</f>
        <v>1</v>
      </c>
      <c r="I128" s="31" t="str">
        <f t="shared" si="38"/>
        <v>-</v>
      </c>
      <c r="J128" s="32" t="str">
        <f t="shared" si="39"/>
        <v/>
      </c>
      <c r="K128" s="32" t="str">
        <f t="shared" si="40"/>
        <v>scooter_flag_BUS_FAC</v>
      </c>
      <c r="L128" s="8">
        <f>MATCH($K128,FAC_TOTALS_APTA!$A$2:$BO$2,)</f>
        <v>45</v>
      </c>
      <c r="M128" s="30">
        <f>IF(M110=0,0,VLOOKUP(M110,FAC_TOTALS_APTA!$A$4:$BQ$126,$L128,FALSE))</f>
        <v>0</v>
      </c>
      <c r="N128" s="30">
        <f>IF(N110=0,0,VLOOKUP(N110,FAC_TOTALS_APTA!$A$4:$BQ$126,$L128,FALSE))</f>
        <v>0</v>
      </c>
      <c r="O128" s="30">
        <f>IF(O110=0,0,VLOOKUP(O110,FAC_TOTALS_APTA!$A$4:$BQ$126,$L128,FALSE))</f>
        <v>0</v>
      </c>
      <c r="P128" s="30">
        <f>IF(P110=0,0,VLOOKUP(P110,FAC_TOTALS_APTA!$A$4:$BQ$126,$L128,FALSE))</f>
        <v>0</v>
      </c>
      <c r="Q128" s="30">
        <f>IF(Q110=0,0,VLOOKUP(Q110,FAC_TOTALS_APTA!$A$4:$BQ$126,$L128,FALSE))</f>
        <v>0</v>
      </c>
      <c r="R128" s="30">
        <f>IF(R110=0,0,VLOOKUP(R110,FAC_TOTALS_APTA!$A$4:$BQ$126,$L128,FALSE))</f>
        <v>0</v>
      </c>
      <c r="S128" s="30">
        <f>IF(S110=0,0,VLOOKUP(S110,FAC_TOTALS_APTA!$A$4:$BQ$126,$L128,FALSE))</f>
        <v>0</v>
      </c>
      <c r="T128" s="30">
        <f>IF(T110=0,0,VLOOKUP(T110,FAC_TOTALS_APTA!$A$4:$BQ$126,$L128,FALSE))</f>
        <v>0</v>
      </c>
      <c r="U128" s="30">
        <f>IF(U110=0,0,VLOOKUP(U110,FAC_TOTALS_APTA!$A$4:$BQ$126,$L128,FALSE))</f>
        <v>0</v>
      </c>
      <c r="V128" s="30">
        <f>IF(V110=0,0,VLOOKUP(V110,FAC_TOTALS_APTA!$A$4:$BQ$126,$L128,FALSE))</f>
        <v>0</v>
      </c>
      <c r="W128" s="30">
        <f>IF(W110=0,0,VLOOKUP(W110,FAC_TOTALS_APTA!$A$4:$BQ$126,$L128,FALSE))</f>
        <v>0</v>
      </c>
      <c r="X128" s="30">
        <f>IF(X110=0,0,VLOOKUP(X110,FAC_TOTALS_APTA!$A$4:$BQ$126,$L128,FALSE))</f>
        <v>0</v>
      </c>
      <c r="Y128" s="30">
        <f>IF(Y110=0,0,VLOOKUP(Y110,FAC_TOTALS_APTA!$A$4:$BQ$126,$L128,FALSE))</f>
        <v>0</v>
      </c>
      <c r="Z128" s="30">
        <f>IF(Z110=0,0,VLOOKUP(Z110,FAC_TOTALS_APTA!$A$4:$BQ$126,$L128,FALSE))</f>
        <v>0</v>
      </c>
      <c r="AA128" s="30">
        <f>IF(AA110=0,0,VLOOKUP(AA110,FAC_TOTALS_APTA!$A$4:$BQ$126,$L128,FALSE))</f>
        <v>0</v>
      </c>
      <c r="AB128" s="30">
        <f>IF(AB110=0,0,VLOOKUP(AB110,FAC_TOTALS_APTA!$A$4:$BQ$126,$L128,FALSE))</f>
        <v>-50932120.045904003</v>
      </c>
      <c r="AC128" s="33">
        <f t="shared" si="41"/>
        <v>-50932120.045904003</v>
      </c>
      <c r="AD128" s="34">
        <f>AC128/G132</f>
        <v>-4.2407811022366938E-2</v>
      </c>
      <c r="AE128" s="64"/>
    </row>
    <row r="129" spans="2:30" ht="15" hidden="1" x14ac:dyDescent="0.2">
      <c r="B129" s="10" t="s">
        <v>74</v>
      </c>
      <c r="C129" s="28"/>
      <c r="D129" s="9" t="s">
        <v>100</v>
      </c>
      <c r="E129" s="49">
        <v>5.1999999999999998E-3</v>
      </c>
      <c r="F129" s="9">
        <f>MATCH($D129,FAC_TOTALS_APTA!$A$2:$BQ$2,)</f>
        <v>28</v>
      </c>
      <c r="G129" s="37">
        <f>VLOOKUP(G110,FAC_TOTALS_APTA!$A$4:$BQ$126,$F129,FALSE)</f>
        <v>0</v>
      </c>
      <c r="H129" s="37">
        <f>VLOOKUP(H110,FAC_TOTALS_APTA!$A$4:$BQ$126,$F129,FALSE)</f>
        <v>0</v>
      </c>
      <c r="I129" s="38" t="str">
        <f t="shared" si="38"/>
        <v>-</v>
      </c>
      <c r="J129" s="39" t="str">
        <f t="shared" si="39"/>
        <v/>
      </c>
      <c r="K129" s="39" t="str">
        <f t="shared" si="40"/>
        <v>scooter_flag_RAIL_FAC</v>
      </c>
      <c r="L129" s="9">
        <f>MATCH($K129,FAC_TOTALS_APTA!$A$2:$BO$2,)</f>
        <v>46</v>
      </c>
      <c r="M129" s="40">
        <f>IF(M110=0,0,VLOOKUP(M110,FAC_TOTALS_APTA!$A$4:$BQ$126,$L129,FALSE))</f>
        <v>0</v>
      </c>
      <c r="N129" s="40">
        <f>IF(N110=0,0,VLOOKUP(N110,FAC_TOTALS_APTA!$A$4:$BQ$126,$L129,FALSE))</f>
        <v>0</v>
      </c>
      <c r="O129" s="40">
        <f>IF(O110=0,0,VLOOKUP(O110,FAC_TOTALS_APTA!$A$4:$BQ$126,$L129,FALSE))</f>
        <v>0</v>
      </c>
      <c r="P129" s="40">
        <f>IF(P110=0,0,VLOOKUP(P110,FAC_TOTALS_APTA!$A$4:$BQ$126,$L129,FALSE))</f>
        <v>0</v>
      </c>
      <c r="Q129" s="40">
        <f>IF(Q110=0,0,VLOOKUP(Q110,FAC_TOTALS_APTA!$A$4:$BQ$126,$L129,FALSE))</f>
        <v>0</v>
      </c>
      <c r="R129" s="40">
        <f>IF(R110=0,0,VLOOKUP(R110,FAC_TOTALS_APTA!$A$4:$BQ$126,$L129,FALSE))</f>
        <v>0</v>
      </c>
      <c r="S129" s="40">
        <f>IF(S110=0,0,VLOOKUP(S110,FAC_TOTALS_APTA!$A$4:$BQ$126,$L129,FALSE))</f>
        <v>0</v>
      </c>
      <c r="T129" s="40">
        <f>IF(T110=0,0,VLOOKUP(T110,FAC_TOTALS_APTA!$A$4:$BQ$126,$L129,FALSE))</f>
        <v>0</v>
      </c>
      <c r="U129" s="40">
        <f>IF(U110=0,0,VLOOKUP(U110,FAC_TOTALS_APTA!$A$4:$BQ$126,$L129,FALSE))</f>
        <v>0</v>
      </c>
      <c r="V129" s="40">
        <f>IF(V110=0,0,VLOOKUP(V110,FAC_TOTALS_APTA!$A$4:$BQ$126,$L129,FALSE))</f>
        <v>0</v>
      </c>
      <c r="W129" s="40">
        <f>IF(W110=0,0,VLOOKUP(W110,FAC_TOTALS_APTA!$A$4:$BQ$126,$L129,FALSE))</f>
        <v>0</v>
      </c>
      <c r="X129" s="40">
        <f>IF(X110=0,0,VLOOKUP(X110,FAC_TOTALS_APTA!$A$4:$BQ$126,$L129,FALSE))</f>
        <v>0</v>
      </c>
      <c r="Y129" s="40">
        <f>IF(Y110=0,0,VLOOKUP(Y110,FAC_TOTALS_APTA!$A$4:$BQ$126,$L129,FALSE))</f>
        <v>0</v>
      </c>
      <c r="Z129" s="40">
        <f>IF(Z110=0,0,VLOOKUP(Z110,FAC_TOTALS_APTA!$A$4:$BQ$126,$L129,FALSE))</f>
        <v>0</v>
      </c>
      <c r="AA129" s="40">
        <f>IF(AA110=0,0,VLOOKUP(AA110,FAC_TOTALS_APTA!$A$4:$BQ$126,$L129,FALSE))</f>
        <v>0</v>
      </c>
      <c r="AB129" s="40">
        <f>IF(AB110=0,0,VLOOKUP(AB110,FAC_TOTALS_APTA!$A$4:$BQ$126,$L129,FALSE))</f>
        <v>0</v>
      </c>
      <c r="AC129" s="41">
        <f t="shared" si="41"/>
        <v>0</v>
      </c>
      <c r="AD129" s="42">
        <f>AC129/G132</f>
        <v>0</v>
      </c>
    </row>
    <row r="130" spans="2:30" ht="15" x14ac:dyDescent="0.2">
      <c r="B130" s="10" t="s">
        <v>61</v>
      </c>
      <c r="C130" s="28"/>
      <c r="D130" s="10" t="s">
        <v>53</v>
      </c>
      <c r="E130" s="75"/>
      <c r="F130" s="9"/>
      <c r="G130" s="40"/>
      <c r="H130" s="40"/>
      <c r="I130" s="38"/>
      <c r="J130" s="39"/>
      <c r="K130" s="39" t="str">
        <f t="shared" si="40"/>
        <v>New_Reporter_FAC</v>
      </c>
      <c r="L130" s="9">
        <f>MATCH($K130,FAC_TOTALS_APTA!$A$2:$BO$2,)</f>
        <v>50</v>
      </c>
      <c r="M130" s="40">
        <f>IF(M110=0,0,VLOOKUP(M110,FAC_TOTALS_APTA!$A$4:$BQ$126,$L130,FALSE))</f>
        <v>0</v>
      </c>
      <c r="N130" s="40">
        <f>IF(N110=0,0,VLOOKUP(N110,FAC_TOTALS_APTA!$A$4:$BQ$126,$L130,FALSE))</f>
        <v>0</v>
      </c>
      <c r="O130" s="40">
        <f>IF(O110=0,0,VLOOKUP(O110,FAC_TOTALS_APTA!$A$4:$BQ$126,$L130,FALSE))</f>
        <v>0</v>
      </c>
      <c r="P130" s="40">
        <f>IF(P110=0,0,VLOOKUP(P110,FAC_TOTALS_APTA!$A$4:$BQ$126,$L130,FALSE))</f>
        <v>0</v>
      </c>
      <c r="Q130" s="40">
        <f>IF(Q110=0,0,VLOOKUP(Q110,FAC_TOTALS_APTA!$A$4:$BQ$126,$L130,FALSE))</f>
        <v>0</v>
      </c>
      <c r="R130" s="40">
        <f>IF(R110=0,0,VLOOKUP(R110,FAC_TOTALS_APTA!$A$4:$BQ$126,$L130,FALSE))</f>
        <v>0</v>
      </c>
      <c r="S130" s="40">
        <f>IF(S110=0,0,VLOOKUP(S110,FAC_TOTALS_APTA!$A$4:$BQ$126,$L130,FALSE))</f>
        <v>0</v>
      </c>
      <c r="T130" s="40">
        <f>IF(T110=0,0,VLOOKUP(T110,FAC_TOTALS_APTA!$A$4:$BQ$126,$L130,FALSE))</f>
        <v>0</v>
      </c>
      <c r="U130" s="40">
        <f>IF(U110=0,0,VLOOKUP(U110,FAC_TOTALS_APTA!$A$4:$BQ$126,$L130,FALSE))</f>
        <v>0</v>
      </c>
      <c r="V130" s="40">
        <f>IF(V110=0,0,VLOOKUP(V110,FAC_TOTALS_APTA!$A$4:$BQ$126,$L130,FALSE))</f>
        <v>0</v>
      </c>
      <c r="W130" s="40">
        <f>IF(W110=0,0,VLOOKUP(W110,FAC_TOTALS_APTA!$A$4:$BQ$126,$L130,FALSE))</f>
        <v>0</v>
      </c>
      <c r="X130" s="40">
        <f>IF(X110=0,0,VLOOKUP(X110,FAC_TOTALS_APTA!$A$4:$BQ$126,$L130,FALSE))</f>
        <v>0</v>
      </c>
      <c r="Y130" s="40">
        <f>IF(Y110=0,0,VLOOKUP(Y110,FAC_TOTALS_APTA!$A$4:$BQ$126,$L130,FALSE))</f>
        <v>0</v>
      </c>
      <c r="Z130" s="40">
        <f>IF(Z110=0,0,VLOOKUP(Z110,FAC_TOTALS_APTA!$A$4:$BQ$126,$L130,FALSE))</f>
        <v>0</v>
      </c>
      <c r="AA130" s="40">
        <f>IF(AA110=0,0,VLOOKUP(AA110,FAC_TOTALS_APTA!$A$4:$BQ$126,$L130,FALSE))</f>
        <v>0</v>
      </c>
      <c r="AB130" s="40">
        <f>IF(AB110=0,0,VLOOKUP(AB110,FAC_TOTALS_APTA!$A$4:$BQ$126,$L130,FALSE))</f>
        <v>0</v>
      </c>
      <c r="AC130" s="41">
        <f>SUM(M130:AB130)</f>
        <v>0</v>
      </c>
      <c r="AD130" s="42">
        <f>AC130/G132</f>
        <v>0</v>
      </c>
    </row>
    <row r="131" spans="2:30" ht="15" x14ac:dyDescent="0.2">
      <c r="B131" s="27" t="s">
        <v>75</v>
      </c>
      <c r="C131" s="29"/>
      <c r="D131" s="8" t="s">
        <v>6</v>
      </c>
      <c r="E131" s="48"/>
      <c r="F131" s="8">
        <f>MATCH($D131,FAC_TOTALS_APTA!$A$2:$BO$2,)</f>
        <v>9</v>
      </c>
      <c r="G131" s="66">
        <f>VLOOKUP(G110,FAC_TOTALS_APTA!$A$4:$BQ$126,$F131,FALSE)</f>
        <v>1098985248.54386</v>
      </c>
      <c r="H131" s="66">
        <f>VLOOKUP(H110,FAC_TOTALS_APTA!$A$4:$BO$126,$F131,FALSE)</f>
        <v>913172344.11852598</v>
      </c>
      <c r="I131" s="68">
        <f t="shared" ref="I131:I132" si="42">H131/G131-1</f>
        <v>-0.16907679577276713</v>
      </c>
      <c r="J131" s="32"/>
      <c r="K131" s="32"/>
      <c r="L131" s="8"/>
      <c r="M131" s="30">
        <f>SUM(M112:M129)</f>
        <v>-85093384.844266728</v>
      </c>
      <c r="N131" s="30">
        <f t="shared" ref="N131:AB131" si="43">SUM(N112:N129)</f>
        <v>55379147.759731501</v>
      </c>
      <c r="O131" s="30">
        <f t="shared" si="43"/>
        <v>77848202.803196758</v>
      </c>
      <c r="P131" s="30">
        <f t="shared" si="43"/>
        <v>-219486398.29122138</v>
      </c>
      <c r="Q131" s="30">
        <f t="shared" si="43"/>
        <v>302742146.89928919</v>
      </c>
      <c r="R131" s="30">
        <f t="shared" si="43"/>
        <v>32288710.378973082</v>
      </c>
      <c r="S131" s="30">
        <f t="shared" si="43"/>
        <v>-48058662.592221372</v>
      </c>
      <c r="T131" s="30">
        <f t="shared" si="43"/>
        <v>-61497443.644265078</v>
      </c>
      <c r="U131" s="30">
        <f t="shared" si="43"/>
        <v>10376334.24736944</v>
      </c>
      <c r="V131" s="30">
        <f t="shared" si="43"/>
        <v>10699204.662725311</v>
      </c>
      <c r="W131" s="30">
        <f t="shared" si="43"/>
        <v>-45101493.311767913</v>
      </c>
      <c r="X131" s="30">
        <f t="shared" si="43"/>
        <v>-2392733.8740968914</v>
      </c>
      <c r="Y131" s="30">
        <f t="shared" si="43"/>
        <v>-51338683.511573866</v>
      </c>
      <c r="Z131" s="30">
        <f t="shared" si="43"/>
        <v>-32971972.05267965</v>
      </c>
      <c r="AA131" s="30">
        <f t="shared" si="43"/>
        <v>-5333426.032067392</v>
      </c>
      <c r="AB131" s="30">
        <f t="shared" si="43"/>
        <v>-56342714.401570983</v>
      </c>
      <c r="AC131" s="33">
        <f>H131-G131</f>
        <v>-185812904.42533398</v>
      </c>
      <c r="AD131" s="34">
        <f>I131</f>
        <v>-0.16907679577276713</v>
      </c>
    </row>
    <row r="132" spans="2:30" ht="16" thickBot="1" x14ac:dyDescent="0.25">
      <c r="B132" s="11" t="s">
        <v>58</v>
      </c>
      <c r="C132" s="25"/>
      <c r="D132" s="25" t="s">
        <v>4</v>
      </c>
      <c r="E132" s="25"/>
      <c r="F132" s="25">
        <f>MATCH($D132,FAC_TOTALS_APTA!$A$2:$BO$2,)</f>
        <v>7</v>
      </c>
      <c r="G132" s="67">
        <f>VLOOKUP(G110,FAC_TOTALS_APTA!$A$4:$BO$126,$F132,FALSE)</f>
        <v>1201007994</v>
      </c>
      <c r="H132" s="67">
        <f>VLOOKUP(H110,FAC_TOTALS_APTA!$A$4:$BO$126,$F132,FALSE)</f>
        <v>935808062.59999895</v>
      </c>
      <c r="I132" s="69">
        <f t="shared" si="42"/>
        <v>-0.22081445979118186</v>
      </c>
      <c r="J132" s="44"/>
      <c r="K132" s="4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45">
        <f>H132-G132</f>
        <v>-265199931.40000105</v>
      </c>
      <c r="AD132" s="46">
        <f>I132</f>
        <v>-0.22081445979118186</v>
      </c>
    </row>
    <row r="133" spans="2:30" ht="17" thickTop="1" thickBot="1" x14ac:dyDescent="0.25">
      <c r="B133" s="50" t="s">
        <v>76</v>
      </c>
      <c r="C133" s="51"/>
      <c r="D133" s="51"/>
      <c r="E133" s="52"/>
      <c r="F133" s="51"/>
      <c r="G133" s="51"/>
      <c r="H133" s="51"/>
      <c r="I133" s="5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46">
        <f>AD132-AD131</f>
        <v>-5.1737664018414731E-2</v>
      </c>
    </row>
    <row r="134" spans="2:30" ht="15" thickTop="1" x14ac:dyDescent="0.2"/>
  </sheetData>
  <mergeCells count="8">
    <mergeCell ref="G107:I107"/>
    <mergeCell ref="AC107:AD107"/>
    <mergeCell ref="G8:I8"/>
    <mergeCell ref="AC8:AD8"/>
    <mergeCell ref="G41:I41"/>
    <mergeCell ref="AC41:AD41"/>
    <mergeCell ref="G74:I74"/>
    <mergeCell ref="AC74:AD7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134"/>
  <sheetViews>
    <sheetView showGridLines="0" workbookViewId="0">
      <selection activeCell="C2" sqref="C2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31.83203125" style="14" hidden="1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2012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0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54"/>
      <c r="C8" s="55"/>
      <c r="D8" s="55"/>
      <c r="E8" s="55"/>
      <c r="F8" s="55"/>
      <c r="G8" s="84" t="s">
        <v>59</v>
      </c>
      <c r="H8" s="84"/>
      <c r="I8" s="8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84" t="s">
        <v>63</v>
      </c>
      <c r="AD8" s="84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2012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0_1_2012</v>
      </c>
      <c r="H11" s="8" t="str">
        <f>CONCATENATE($C6,"_",$C7,"_",H9)</f>
        <v>0_1_2018</v>
      </c>
      <c r="I11" s="29"/>
      <c r="J11" s="8"/>
      <c r="K11" s="8"/>
      <c r="L11" s="8"/>
      <c r="M11" s="8" t="str">
        <f>IF($G9+M10&gt;$H9,0,CONCATENATE($C6,"_",$C7,"_",$G9+M10))</f>
        <v>0_1_2013</v>
      </c>
      <c r="N11" s="8" t="str">
        <f t="shared" ref="N11:AB11" si="0">IF($G9+N10&gt;$H9,0,CONCATENATE($C6,"_",$C7,"_",$G9+N10))</f>
        <v>0_1_2014</v>
      </c>
      <c r="O11" s="8" t="str">
        <f t="shared" si="0"/>
        <v>0_1_2015</v>
      </c>
      <c r="P11" s="8" t="str">
        <f t="shared" si="0"/>
        <v>0_1_2016</v>
      </c>
      <c r="Q11" s="8" t="str">
        <f t="shared" si="0"/>
        <v>0_1_2017</v>
      </c>
      <c r="R11" s="8" t="str">
        <f t="shared" si="0"/>
        <v>0_1_2018</v>
      </c>
      <c r="S11" s="8">
        <f t="shared" si="0"/>
        <v>0</v>
      </c>
      <c r="T11" s="8">
        <f t="shared" si="0"/>
        <v>0</v>
      </c>
      <c r="U11" s="8">
        <f t="shared" si="0"/>
        <v>0</v>
      </c>
      <c r="V11" s="8">
        <f t="shared" si="0"/>
        <v>0</v>
      </c>
      <c r="W11" s="8">
        <f t="shared" si="0"/>
        <v>0</v>
      </c>
      <c r="X11" s="8">
        <f t="shared" si="0"/>
        <v>0</v>
      </c>
      <c r="Y11" s="8">
        <f t="shared" si="0"/>
        <v>0</v>
      </c>
      <c r="Z11" s="8">
        <f t="shared" si="0"/>
        <v>0</v>
      </c>
      <c r="AA11" s="8">
        <f t="shared" si="0"/>
        <v>0</v>
      </c>
      <c r="AB11" s="8">
        <f t="shared" si="0"/>
        <v>0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48">
        <v>0.70279999999999998</v>
      </c>
      <c r="F13" s="8">
        <f>MATCH($D13,FAC_TOTALS_APTA!$A$2:$BQ$2,)</f>
        <v>11</v>
      </c>
      <c r="G13" s="30">
        <f>VLOOKUP(G11,FAC_TOTALS_APTA!$A$4:$BQ$126,$F13,FALSE)</f>
        <v>66115531.5062197</v>
      </c>
      <c r="H13" s="30">
        <f>VLOOKUP(H11,FAC_TOTALS_APTA!$A$4:$BQ$126,$F13,FALSE)</f>
        <v>68877736.587951094</v>
      </c>
      <c r="I13" s="31">
        <f>IFERROR(H13/G13-1,"-")</f>
        <v>4.177845989896567E-2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MATCH($K13,FAC_TOTALS_APTA!$A$2:$BO$2,)</f>
        <v>29</v>
      </c>
      <c r="M13" s="30">
        <f>IF(M11=0,0,VLOOKUP(M11,FAC_TOTALS_APTA!$A$4:$BQ$126,$L13,FALSE))</f>
        <v>24031562.8528466</v>
      </c>
      <c r="N13" s="30">
        <f>IF(N11=0,0,VLOOKUP(N11,FAC_TOTALS_APTA!$A$4:$BQ$126,$L13,FALSE))</f>
        <v>4425876.3294440303</v>
      </c>
      <c r="O13" s="30">
        <f>IF(O11=0,0,VLOOKUP(O11,FAC_TOTALS_APTA!$A$4:$BQ$126,$L13,FALSE))</f>
        <v>25361875.769628499</v>
      </c>
      <c r="P13" s="30">
        <f>IF(P11=0,0,VLOOKUP(P11,FAC_TOTALS_APTA!$A$4:$BQ$126,$L13,FALSE))</f>
        <v>24302686.506494202</v>
      </c>
      <c r="Q13" s="30">
        <f>IF(Q11=0,0,VLOOKUP(Q11,FAC_TOTALS_APTA!$A$4:$BQ$126,$L13,FALSE))</f>
        <v>12399821.234483499</v>
      </c>
      <c r="R13" s="30">
        <f>IF(R11=0,0,VLOOKUP(R11,FAC_TOTALS_APTA!$A$4:$BQ$126,$L13,FALSE))</f>
        <v>9540819.1951058209</v>
      </c>
      <c r="S13" s="30">
        <f>IF(S11=0,0,VLOOKUP(S11,FAC_TOTALS_APTA!$A$4:$BQ$126,$L13,FALSE))</f>
        <v>0</v>
      </c>
      <c r="T13" s="30">
        <f>IF(T11=0,0,VLOOKUP(T11,FAC_TOTALS_APTA!$A$4:$BQ$126,$L13,FALSE))</f>
        <v>0</v>
      </c>
      <c r="U13" s="30">
        <f>IF(U11=0,0,VLOOKUP(U11,FAC_TOTALS_APTA!$A$4:$BQ$126,$L13,FALSE))</f>
        <v>0</v>
      </c>
      <c r="V13" s="30">
        <f>IF(V11=0,0,VLOOKUP(V11,FAC_TOTALS_APTA!$A$4:$BQ$126,$L13,FALSE))</f>
        <v>0</v>
      </c>
      <c r="W13" s="30">
        <f>IF(W11=0,0,VLOOKUP(W11,FAC_TOTALS_APTA!$A$4:$BQ$126,$L13,FALSE))</f>
        <v>0</v>
      </c>
      <c r="X13" s="30">
        <f>IF(X11=0,0,VLOOKUP(X11,FAC_TOTALS_APTA!$A$4:$BQ$126,$L13,FALSE))</f>
        <v>0</v>
      </c>
      <c r="Y13" s="30">
        <f>IF(Y11=0,0,VLOOKUP(Y11,FAC_TOTALS_APTA!$A$4:$BQ$126,$L13,FALSE))</f>
        <v>0</v>
      </c>
      <c r="Z13" s="30">
        <f>IF(Z11=0,0,VLOOKUP(Z11,FAC_TOTALS_APTA!$A$4:$BQ$126,$L13,FALSE))</f>
        <v>0</v>
      </c>
      <c r="AA13" s="30">
        <f>IF(AA11=0,0,VLOOKUP(AA11,FAC_TOTALS_APTA!$A$4:$BQ$126,$L13,FALSE))</f>
        <v>0</v>
      </c>
      <c r="AB13" s="30">
        <f>IF(AB11=0,0,VLOOKUP(AB11,FAC_TOTALS_APTA!$A$4:$BQ$126,$L13,FALSE))</f>
        <v>0</v>
      </c>
      <c r="AC13" s="33">
        <f>SUM(M13:AB13)</f>
        <v>100062641.88800265</v>
      </c>
      <c r="AD13" s="34">
        <f>AC13/G33</f>
        <v>3.9378353436841304E-2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48">
        <v>-0.41089999999999999</v>
      </c>
      <c r="F14" s="8">
        <f>MATCH($D14,FAC_TOTALS_APTA!$A$2:$BQ$2,)</f>
        <v>12</v>
      </c>
      <c r="G14" s="47">
        <f>VLOOKUP(G11,FAC_TOTALS_APTA!$A$4:$BQ$126,$F14,FALSE)</f>
        <v>1.04963812597484</v>
      </c>
      <c r="H14" s="47">
        <f>VLOOKUP(H11,FAC_TOTALS_APTA!$A$4:$BQ$126,$F14,FALSE)</f>
        <v>1.0426301274418599</v>
      </c>
      <c r="I14" s="31">
        <f t="shared" ref="I14:I30" si="1">IFERROR(H14/G14-1,"-")</f>
        <v>-6.6765853483756743E-3</v>
      </c>
      <c r="J14" s="32" t="str">
        <f t="shared" ref="J14:J30" si="2">IF(C14="Log","_log","")</f>
        <v>_log</v>
      </c>
      <c r="K14" s="32" t="str">
        <f t="shared" ref="K14:K31" si="3">CONCATENATE(D14,J14,"_FAC")</f>
        <v>FARE_per_UPT_2018_log_FAC</v>
      </c>
      <c r="L14" s="8">
        <f>MATCH($K14,FAC_TOTALS_APTA!$A$2:$BO$2,)</f>
        <v>30</v>
      </c>
      <c r="M14" s="30">
        <f>IF(M11=0,0,VLOOKUP(M11,FAC_TOTALS_APTA!$A$4:$BQ$126,$L14,FALSE))</f>
        <v>-8788479.1239747405</v>
      </c>
      <c r="N14" s="30">
        <f>IF(N11=0,0,VLOOKUP(N11,FAC_TOTALS_APTA!$A$4:$BQ$126,$L14,FALSE))</f>
        <v>-2542473.30143693</v>
      </c>
      <c r="O14" s="30">
        <f>IF(O11=0,0,VLOOKUP(O11,FAC_TOTALS_APTA!$A$4:$BQ$126,$L14,FALSE))</f>
        <v>-14295862.512480799</v>
      </c>
      <c r="P14" s="30">
        <f>IF(P11=0,0,VLOOKUP(P11,FAC_TOTALS_APTA!$A$4:$BQ$126,$L14,FALSE))</f>
        <v>-11360106.426746</v>
      </c>
      <c r="Q14" s="30">
        <f>IF(Q11=0,0,VLOOKUP(Q11,FAC_TOTALS_APTA!$A$4:$BQ$126,$L14,FALSE))</f>
        <v>17258323.438218001</v>
      </c>
      <c r="R14" s="30">
        <f>IF(R11=0,0,VLOOKUP(R11,FAC_TOTALS_APTA!$A$4:$BQ$126,$L14,FALSE))</f>
        <v>14176820.7036268</v>
      </c>
      <c r="S14" s="30">
        <f>IF(S11=0,0,VLOOKUP(S11,FAC_TOTALS_APTA!$A$4:$BQ$126,$L14,FALSE))</f>
        <v>0</v>
      </c>
      <c r="T14" s="30">
        <f>IF(T11=0,0,VLOOKUP(T11,FAC_TOTALS_APTA!$A$4:$BQ$126,$L14,FALSE))</f>
        <v>0</v>
      </c>
      <c r="U14" s="30">
        <f>IF(U11=0,0,VLOOKUP(U11,FAC_TOTALS_APTA!$A$4:$BQ$126,$L14,FALSE))</f>
        <v>0</v>
      </c>
      <c r="V14" s="30">
        <f>IF(V11=0,0,VLOOKUP(V11,FAC_TOTALS_APTA!$A$4:$BQ$126,$L14,FALSE))</f>
        <v>0</v>
      </c>
      <c r="W14" s="30">
        <f>IF(W11=0,0,VLOOKUP(W11,FAC_TOTALS_APTA!$A$4:$BQ$126,$L14,FALSE))</f>
        <v>0</v>
      </c>
      <c r="X14" s="30">
        <f>IF(X11=0,0,VLOOKUP(X11,FAC_TOTALS_APTA!$A$4:$BQ$126,$L14,FALSE))</f>
        <v>0</v>
      </c>
      <c r="Y14" s="30">
        <f>IF(Y11=0,0,VLOOKUP(Y11,FAC_TOTALS_APTA!$A$4:$BQ$126,$L14,FALSE))</f>
        <v>0</v>
      </c>
      <c r="Z14" s="30">
        <f>IF(Z11=0,0,VLOOKUP(Z11,FAC_TOTALS_APTA!$A$4:$BQ$126,$L14,FALSE))</f>
        <v>0</v>
      </c>
      <c r="AA14" s="30">
        <f>IF(AA11=0,0,VLOOKUP(AA11,FAC_TOTALS_APTA!$A$4:$BQ$126,$L14,FALSE))</f>
        <v>0</v>
      </c>
      <c r="AB14" s="30">
        <f>IF(AB11=0,0,VLOOKUP(AB11,FAC_TOTALS_APTA!$A$4:$BQ$126,$L14,FALSE))</f>
        <v>0</v>
      </c>
      <c r="AC14" s="33">
        <f t="shared" ref="AC14:AC30" si="4">SUM(M14:AB14)</f>
        <v>-5551777.2227936685</v>
      </c>
      <c r="AD14" s="34">
        <f>AC14/G33</f>
        <v>-2.1848298381574763E-3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48">
        <v>0.29060000000000002</v>
      </c>
      <c r="F15" s="8">
        <f>MATCH($D15,FAC_TOTALS_APTA!$A$2:$BQ$2,)</f>
        <v>13</v>
      </c>
      <c r="G15" s="30">
        <f>VLOOKUP(G11,FAC_TOTALS_APTA!$A$4:$BQ$126,$F15,FALSE)</f>
        <v>10318605.6187733</v>
      </c>
      <c r="H15" s="30">
        <f>VLOOKUP(H11,FAC_TOTALS_APTA!$A$4:$BQ$126,$F15,FALSE)</f>
        <v>10953936.774739699</v>
      </c>
      <c r="I15" s="31">
        <f t="shared" si="1"/>
        <v>6.1571415696952458E-2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MATCH($K15,FAC_TOTALS_APTA!$A$2:$BO$2,)</f>
        <v>31</v>
      </c>
      <c r="M15" s="30">
        <f>IF(M11=0,0,VLOOKUP(M11,FAC_TOTALS_APTA!$A$4:$BQ$126,$L15,FALSE))</f>
        <v>8905256.4886063095</v>
      </c>
      <c r="N15" s="30">
        <f>IF(N11=0,0,VLOOKUP(N11,FAC_TOTALS_APTA!$A$4:$BQ$126,$L15,FALSE))</f>
        <v>10570136.1546051</v>
      </c>
      <c r="O15" s="30">
        <f>IF(O11=0,0,VLOOKUP(O11,FAC_TOTALS_APTA!$A$4:$BQ$126,$L15,FALSE))</f>
        <v>9122802.9277602397</v>
      </c>
      <c r="P15" s="30">
        <f>IF(P11=0,0,VLOOKUP(P11,FAC_TOTALS_APTA!$A$4:$BQ$126,$L15,FALSE))</f>
        <v>6877683.5794438804</v>
      </c>
      <c r="Q15" s="30">
        <f>IF(Q11=0,0,VLOOKUP(Q11,FAC_TOTALS_APTA!$A$4:$BQ$126,$L15,FALSE))</f>
        <v>7985342.1273658397</v>
      </c>
      <c r="R15" s="30">
        <f>IF(R11=0,0,VLOOKUP(R11,FAC_TOTALS_APTA!$A$4:$BQ$126,$L15,FALSE))</f>
        <v>6182071.4461071398</v>
      </c>
      <c r="S15" s="30">
        <f>IF(S11=0,0,VLOOKUP(S11,FAC_TOTALS_APTA!$A$4:$BQ$126,$L15,FALSE))</f>
        <v>0</v>
      </c>
      <c r="T15" s="30">
        <f>IF(T11=0,0,VLOOKUP(T11,FAC_TOTALS_APTA!$A$4:$BQ$126,$L15,FALSE))</f>
        <v>0</v>
      </c>
      <c r="U15" s="30">
        <f>IF(U11=0,0,VLOOKUP(U11,FAC_TOTALS_APTA!$A$4:$BQ$126,$L15,FALSE))</f>
        <v>0</v>
      </c>
      <c r="V15" s="30">
        <f>IF(V11=0,0,VLOOKUP(V11,FAC_TOTALS_APTA!$A$4:$BQ$126,$L15,FALSE))</f>
        <v>0</v>
      </c>
      <c r="W15" s="30">
        <f>IF(W11=0,0,VLOOKUP(W11,FAC_TOTALS_APTA!$A$4:$BQ$126,$L15,FALSE))</f>
        <v>0</v>
      </c>
      <c r="X15" s="30">
        <f>IF(X11=0,0,VLOOKUP(X11,FAC_TOTALS_APTA!$A$4:$BQ$126,$L15,FALSE))</f>
        <v>0</v>
      </c>
      <c r="Y15" s="30">
        <f>IF(Y11=0,0,VLOOKUP(Y11,FAC_TOTALS_APTA!$A$4:$BQ$126,$L15,FALSE))</f>
        <v>0</v>
      </c>
      <c r="Z15" s="30">
        <f>IF(Z11=0,0,VLOOKUP(Z11,FAC_TOTALS_APTA!$A$4:$BQ$126,$L15,FALSE))</f>
        <v>0</v>
      </c>
      <c r="AA15" s="30">
        <f>IF(AA11=0,0,VLOOKUP(AA11,FAC_TOTALS_APTA!$A$4:$BQ$126,$L15,FALSE))</f>
        <v>0</v>
      </c>
      <c r="AB15" s="30">
        <f>IF(AB11=0,0,VLOOKUP(AB11,FAC_TOTALS_APTA!$A$4:$BQ$126,$L15,FALSE))</f>
        <v>0</v>
      </c>
      <c r="AC15" s="33">
        <f t="shared" si="4"/>
        <v>49643292.723888516</v>
      </c>
      <c r="AD15" s="34">
        <f>AC15/G33</f>
        <v>1.9536473250805104E-2</v>
      </c>
      <c r="AE15" s="8"/>
    </row>
    <row r="16" spans="1:31" s="15" customFormat="1" ht="30" x14ac:dyDescent="0.2">
      <c r="A16" s="8"/>
      <c r="B16" s="27" t="s">
        <v>82</v>
      </c>
      <c r="C16" s="29"/>
      <c r="D16" s="6" t="s">
        <v>78</v>
      </c>
      <c r="E16" s="48">
        <v>2.7099999999999999E-2</v>
      </c>
      <c r="F16" s="8">
        <f>MATCH($D16,FAC_TOTALS_APTA!$A$2:$BQ$2,)</f>
        <v>17</v>
      </c>
      <c r="G16" s="47">
        <f>VLOOKUP(G11,FAC_TOTALS_APTA!$A$4:$BQ$126,$F16,FALSE)</f>
        <v>0.606888909513004</v>
      </c>
      <c r="H16" s="47">
        <f>VLOOKUP(H11,FAC_TOTALS_APTA!$A$4:$BQ$126,$F16,FALSE)</f>
        <v>0.60549912359029301</v>
      </c>
      <c r="I16" s="31">
        <f t="shared" si="1"/>
        <v>-2.2900170046380453E-3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MATCH($K16,FAC_TOTALS_APTA!$A$2:$BO$2,)</f>
        <v>35</v>
      </c>
      <c r="M16" s="30">
        <f>IF(M11=0,0,VLOOKUP(M11,FAC_TOTALS_APTA!$A$4:$BQ$126,$L16,FALSE))</f>
        <v>3943.63672638458</v>
      </c>
      <c r="N16" s="30">
        <f>IF(N11=0,0,VLOOKUP(N11,FAC_TOTALS_APTA!$A$4:$BQ$126,$L16,FALSE))</f>
        <v>-77672.086382821406</v>
      </c>
      <c r="O16" s="30">
        <f>IF(O11=0,0,VLOOKUP(O11,FAC_TOTALS_APTA!$A$4:$BQ$126,$L16,FALSE))</f>
        <v>55886.177630955099</v>
      </c>
      <c r="P16" s="30">
        <f>IF(P11=0,0,VLOOKUP(P11,FAC_TOTALS_APTA!$A$4:$BQ$126,$L16,FALSE))</f>
        <v>-51924.477857317397</v>
      </c>
      <c r="Q16" s="30">
        <f>IF(Q11=0,0,VLOOKUP(Q11,FAC_TOTALS_APTA!$A$4:$BQ$126,$L16,FALSE))</f>
        <v>-108265.660637391</v>
      </c>
      <c r="R16" s="30">
        <f>IF(R11=0,0,VLOOKUP(R11,FAC_TOTALS_APTA!$A$4:$BQ$126,$L16,FALSE))</f>
        <v>82036.928321837404</v>
      </c>
      <c r="S16" s="30">
        <f>IF(S11=0,0,VLOOKUP(S11,FAC_TOTALS_APTA!$A$4:$BQ$126,$L16,FALSE))</f>
        <v>0</v>
      </c>
      <c r="T16" s="30">
        <f>IF(T11=0,0,VLOOKUP(T11,FAC_TOTALS_APTA!$A$4:$BQ$126,$L16,FALSE))</f>
        <v>0</v>
      </c>
      <c r="U16" s="30">
        <f>IF(U11=0,0,VLOOKUP(U11,FAC_TOTALS_APTA!$A$4:$BQ$126,$L16,FALSE))</f>
        <v>0</v>
      </c>
      <c r="V16" s="30">
        <f>IF(V11=0,0,VLOOKUP(V11,FAC_TOTALS_APTA!$A$4:$BQ$126,$L16,FALSE))</f>
        <v>0</v>
      </c>
      <c r="W16" s="30">
        <f>IF(W11=0,0,VLOOKUP(W11,FAC_TOTALS_APTA!$A$4:$BQ$126,$L16,FALSE))</f>
        <v>0</v>
      </c>
      <c r="X16" s="30">
        <f>IF(X11=0,0,VLOOKUP(X11,FAC_TOTALS_APTA!$A$4:$BQ$126,$L16,FALSE))</f>
        <v>0</v>
      </c>
      <c r="Y16" s="30">
        <f>IF(Y11=0,0,VLOOKUP(Y11,FAC_TOTALS_APTA!$A$4:$BQ$126,$L16,FALSE))</f>
        <v>0</v>
      </c>
      <c r="Z16" s="30">
        <f>IF(Z11=0,0,VLOOKUP(Z11,FAC_TOTALS_APTA!$A$4:$BQ$126,$L16,FALSE))</f>
        <v>0</v>
      </c>
      <c r="AA16" s="30">
        <f>IF(AA11=0,0,VLOOKUP(AA11,FAC_TOTALS_APTA!$A$4:$BQ$126,$L16,FALSE))</f>
        <v>0</v>
      </c>
      <c r="AB16" s="30">
        <f>IF(AB11=0,0,VLOOKUP(AB11,FAC_TOTALS_APTA!$A$4:$BQ$126,$L16,FALSE))</f>
        <v>0</v>
      </c>
      <c r="AC16" s="33">
        <f t="shared" si="4"/>
        <v>-95995.482198352736</v>
      </c>
      <c r="AD16" s="34">
        <f>AC16/G33</f>
        <v>-3.7777775551616479E-5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48">
        <v>0.16850000000000001</v>
      </c>
      <c r="F17" s="8">
        <f>MATCH($D17,FAC_TOTALS_APTA!$A$2:$BQ$2,)</f>
        <v>14</v>
      </c>
      <c r="G17" s="35">
        <f>VLOOKUP(G11,FAC_TOTALS_APTA!$A$4:$BQ$126,$F17,FALSE)</f>
        <v>4.1365041077902802</v>
      </c>
      <c r="H17" s="35">
        <f>VLOOKUP(H11,FAC_TOTALS_APTA!$A$4:$BQ$126,$F17,FALSE)</f>
        <v>3.0476504131687898</v>
      </c>
      <c r="I17" s="31">
        <f t="shared" si="1"/>
        <v>-0.26323041540581371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MATCH($K17,FAC_TOTALS_APTA!$A$2:$BO$2,)</f>
        <v>32</v>
      </c>
      <c r="M17" s="30">
        <f>IF(M11=0,0,VLOOKUP(M11,FAC_TOTALS_APTA!$A$4:$BQ$126,$L17,FALSE))</f>
        <v>-14615184.9636194</v>
      </c>
      <c r="N17" s="30">
        <f>IF(N11=0,0,VLOOKUP(N11,FAC_TOTALS_APTA!$A$4:$BQ$126,$L17,FALSE))</f>
        <v>-18217875.8450948</v>
      </c>
      <c r="O17" s="30">
        <f>IF(O11=0,0,VLOOKUP(O11,FAC_TOTALS_APTA!$A$4:$BQ$126,$L17,FALSE))</f>
        <v>-88277018.385490596</v>
      </c>
      <c r="P17" s="30">
        <f>IF(P11=0,0,VLOOKUP(P11,FAC_TOTALS_APTA!$A$4:$BQ$126,$L17,FALSE))</f>
        <v>-37119903.045510702</v>
      </c>
      <c r="Q17" s="30">
        <f>IF(Q11=0,0,VLOOKUP(Q11,FAC_TOTALS_APTA!$A$4:$BQ$126,$L17,FALSE))</f>
        <v>24024028.445810001</v>
      </c>
      <c r="R17" s="30">
        <f>IF(R11=0,0,VLOOKUP(R11,FAC_TOTALS_APTA!$A$4:$BQ$126,$L17,FALSE))</f>
        <v>29494216.389913201</v>
      </c>
      <c r="S17" s="30">
        <f>IF(S11=0,0,VLOOKUP(S11,FAC_TOTALS_APTA!$A$4:$BQ$126,$L17,FALSE))</f>
        <v>0</v>
      </c>
      <c r="T17" s="30">
        <f>IF(T11=0,0,VLOOKUP(T11,FAC_TOTALS_APTA!$A$4:$BQ$126,$L17,FALSE))</f>
        <v>0</v>
      </c>
      <c r="U17" s="30">
        <f>IF(U11=0,0,VLOOKUP(U11,FAC_TOTALS_APTA!$A$4:$BQ$126,$L17,FALSE))</f>
        <v>0</v>
      </c>
      <c r="V17" s="30">
        <f>IF(V11=0,0,VLOOKUP(V11,FAC_TOTALS_APTA!$A$4:$BQ$126,$L17,FALSE))</f>
        <v>0</v>
      </c>
      <c r="W17" s="30">
        <f>IF(W11=0,0,VLOOKUP(W11,FAC_TOTALS_APTA!$A$4:$BQ$126,$L17,FALSE))</f>
        <v>0</v>
      </c>
      <c r="X17" s="30">
        <f>IF(X11=0,0,VLOOKUP(X11,FAC_TOTALS_APTA!$A$4:$BQ$126,$L17,FALSE))</f>
        <v>0</v>
      </c>
      <c r="Y17" s="30">
        <f>IF(Y11=0,0,VLOOKUP(Y11,FAC_TOTALS_APTA!$A$4:$BQ$126,$L17,FALSE))</f>
        <v>0</v>
      </c>
      <c r="Z17" s="30">
        <f>IF(Z11=0,0,VLOOKUP(Z11,FAC_TOTALS_APTA!$A$4:$BQ$126,$L17,FALSE))</f>
        <v>0</v>
      </c>
      <c r="AA17" s="30">
        <f>IF(AA11=0,0,VLOOKUP(AA11,FAC_TOTALS_APTA!$A$4:$BQ$126,$L17,FALSE))</f>
        <v>0</v>
      </c>
      <c r="AB17" s="30">
        <f>IF(AB11=0,0,VLOOKUP(AB11,FAC_TOTALS_APTA!$A$4:$BQ$126,$L17,FALSE))</f>
        <v>0</v>
      </c>
      <c r="AC17" s="33">
        <f t="shared" si="4"/>
        <v>-104711737.40399228</v>
      </c>
      <c r="AD17" s="34">
        <f>AC17/G33</f>
        <v>-4.1207944610290259E-2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48">
        <v>-0.24160000000000001</v>
      </c>
      <c r="F18" s="8">
        <f>MATCH($D18,FAC_TOTALS_APTA!$A$2:$BQ$2,)</f>
        <v>15</v>
      </c>
      <c r="G18" s="47">
        <f>VLOOKUP(G11,FAC_TOTALS_APTA!$A$4:$BQ$126,$F18,FALSE)</f>
        <v>32823.9427357893</v>
      </c>
      <c r="H18" s="47">
        <f>VLOOKUP(H11,FAC_TOTALS_APTA!$A$4:$BQ$126,$F18,FALSE)</f>
        <v>36876.237072873402</v>
      </c>
      <c r="I18" s="31">
        <f t="shared" si="1"/>
        <v>0.12345544134360553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MATCH($K18,FAC_TOTALS_APTA!$A$2:$BO$2,)</f>
        <v>33</v>
      </c>
      <c r="M18" s="30">
        <f>IF(M11=0,0,VLOOKUP(M11,FAC_TOTALS_APTA!$A$4:$BQ$126,$L18,FALSE))</f>
        <v>-3595928.2180220899</v>
      </c>
      <c r="N18" s="30">
        <f>IF(N11=0,0,VLOOKUP(N11,FAC_TOTALS_APTA!$A$4:$BQ$126,$L18,FALSE))</f>
        <v>-5232188.0261339499</v>
      </c>
      <c r="O18" s="30">
        <f>IF(O11=0,0,VLOOKUP(O11,FAC_TOTALS_APTA!$A$4:$BQ$126,$L18,FALSE))</f>
        <v>-20214718.304709099</v>
      </c>
      <c r="P18" s="30">
        <f>IF(P11=0,0,VLOOKUP(P11,FAC_TOTALS_APTA!$A$4:$BQ$126,$L18,FALSE))</f>
        <v>-13005708.9556928</v>
      </c>
      <c r="Q18" s="30">
        <f>IF(Q11=0,0,VLOOKUP(Q11,FAC_TOTALS_APTA!$A$4:$BQ$126,$L18,FALSE))</f>
        <v>-12864918.149421001</v>
      </c>
      <c r="R18" s="30">
        <f>IF(R11=0,0,VLOOKUP(R11,FAC_TOTALS_APTA!$A$4:$BQ$126,$L18,FALSE))</f>
        <v>-13076247.017935</v>
      </c>
      <c r="S18" s="30">
        <f>IF(S11=0,0,VLOOKUP(S11,FAC_TOTALS_APTA!$A$4:$BQ$126,$L18,FALSE))</f>
        <v>0</v>
      </c>
      <c r="T18" s="30">
        <f>IF(T11=0,0,VLOOKUP(T11,FAC_TOTALS_APTA!$A$4:$BQ$126,$L18,FALSE))</f>
        <v>0</v>
      </c>
      <c r="U18" s="30">
        <f>IF(U11=0,0,VLOOKUP(U11,FAC_TOTALS_APTA!$A$4:$BQ$126,$L18,FALSE))</f>
        <v>0</v>
      </c>
      <c r="V18" s="30">
        <f>IF(V11=0,0,VLOOKUP(V11,FAC_TOTALS_APTA!$A$4:$BQ$126,$L18,FALSE))</f>
        <v>0</v>
      </c>
      <c r="W18" s="30">
        <f>IF(W11=0,0,VLOOKUP(W11,FAC_TOTALS_APTA!$A$4:$BQ$126,$L18,FALSE))</f>
        <v>0</v>
      </c>
      <c r="X18" s="30">
        <f>IF(X11=0,0,VLOOKUP(X11,FAC_TOTALS_APTA!$A$4:$BQ$126,$L18,FALSE))</f>
        <v>0</v>
      </c>
      <c r="Y18" s="30">
        <f>IF(Y11=0,0,VLOOKUP(Y11,FAC_TOTALS_APTA!$A$4:$BQ$126,$L18,FALSE))</f>
        <v>0</v>
      </c>
      <c r="Z18" s="30">
        <f>IF(Z11=0,0,VLOOKUP(Z11,FAC_TOTALS_APTA!$A$4:$BQ$126,$L18,FALSE))</f>
        <v>0</v>
      </c>
      <c r="AA18" s="30">
        <f>IF(AA11=0,0,VLOOKUP(AA11,FAC_TOTALS_APTA!$A$4:$BQ$126,$L18,FALSE))</f>
        <v>0</v>
      </c>
      <c r="AB18" s="30">
        <f>IF(AB11=0,0,VLOOKUP(AB11,FAC_TOTALS_APTA!$A$4:$BQ$126,$L18,FALSE))</f>
        <v>0</v>
      </c>
      <c r="AC18" s="33">
        <f t="shared" si="4"/>
        <v>-67989708.671913937</v>
      </c>
      <c r="AD18" s="34">
        <f>AC18/G33</f>
        <v>-2.6756467025397496E-2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48">
        <v>1.03E-2</v>
      </c>
      <c r="F19" s="8">
        <f>MATCH($D19,FAC_TOTALS_APTA!$A$2:$BQ$2,)</f>
        <v>16</v>
      </c>
      <c r="G19" s="30">
        <f>VLOOKUP(G11,FAC_TOTALS_APTA!$A$4:$BQ$126,$F19,FALSE)</f>
        <v>9.8854473151029794</v>
      </c>
      <c r="H19" s="30">
        <f>VLOOKUP(H11,FAC_TOTALS_APTA!$A$4:$BQ$126,$F19,FALSE)</f>
        <v>9.0319991803971806</v>
      </c>
      <c r="I19" s="31">
        <f t="shared" si="1"/>
        <v>-8.6333790217252071E-2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MATCH($K19,FAC_TOTALS_APTA!$A$2:$BO$2,)</f>
        <v>34</v>
      </c>
      <c r="M19" s="30">
        <f>IF(M11=0,0,VLOOKUP(M11,FAC_TOTALS_APTA!$A$4:$BQ$126,$L19,FALSE))</f>
        <v>-6642971.3259224901</v>
      </c>
      <c r="N19" s="30">
        <f>IF(N11=0,0,VLOOKUP(N11,FAC_TOTALS_APTA!$A$4:$BQ$126,$L19,FALSE))</f>
        <v>-1633756.9161080299</v>
      </c>
      <c r="O19" s="30">
        <f>IF(O11=0,0,VLOOKUP(O11,FAC_TOTALS_APTA!$A$4:$BQ$126,$L19,FALSE))</f>
        <v>-3274414.7176349098</v>
      </c>
      <c r="P19" s="30">
        <f>IF(P11=0,0,VLOOKUP(P11,FAC_TOTALS_APTA!$A$4:$BQ$126,$L19,FALSE))</f>
        <v>-3305817.1008522501</v>
      </c>
      <c r="Q19" s="30">
        <f>IF(Q11=0,0,VLOOKUP(Q11,FAC_TOTALS_APTA!$A$4:$BQ$126,$L19,FALSE))</f>
        <v>-3448428.5882600001</v>
      </c>
      <c r="R19" s="30">
        <f>IF(R11=0,0,VLOOKUP(R11,FAC_TOTALS_APTA!$A$4:$BQ$126,$L19,FALSE))</f>
        <v>-3151330.8023930001</v>
      </c>
      <c r="S19" s="30">
        <f>IF(S11=0,0,VLOOKUP(S11,FAC_TOTALS_APTA!$A$4:$BQ$126,$L19,FALSE))</f>
        <v>0</v>
      </c>
      <c r="T19" s="30">
        <f>IF(T11=0,0,VLOOKUP(T11,FAC_TOTALS_APTA!$A$4:$BQ$126,$L19,FALSE))</f>
        <v>0</v>
      </c>
      <c r="U19" s="30">
        <f>IF(U11=0,0,VLOOKUP(U11,FAC_TOTALS_APTA!$A$4:$BQ$126,$L19,FALSE))</f>
        <v>0</v>
      </c>
      <c r="V19" s="30">
        <f>IF(V11=0,0,VLOOKUP(V11,FAC_TOTALS_APTA!$A$4:$BQ$126,$L19,FALSE))</f>
        <v>0</v>
      </c>
      <c r="W19" s="30">
        <f>IF(W11=0,0,VLOOKUP(W11,FAC_TOTALS_APTA!$A$4:$BQ$126,$L19,FALSE))</f>
        <v>0</v>
      </c>
      <c r="X19" s="30">
        <f>IF(X11=0,0,VLOOKUP(X11,FAC_TOTALS_APTA!$A$4:$BQ$126,$L19,FALSE))</f>
        <v>0</v>
      </c>
      <c r="Y19" s="30">
        <f>IF(Y11=0,0,VLOOKUP(Y11,FAC_TOTALS_APTA!$A$4:$BQ$126,$L19,FALSE))</f>
        <v>0</v>
      </c>
      <c r="Z19" s="30">
        <f>IF(Z11=0,0,VLOOKUP(Z11,FAC_TOTALS_APTA!$A$4:$BQ$126,$L19,FALSE))</f>
        <v>0</v>
      </c>
      <c r="AA19" s="30">
        <f>IF(AA11=0,0,VLOOKUP(AA11,FAC_TOTALS_APTA!$A$4:$BQ$126,$L19,FALSE))</f>
        <v>0</v>
      </c>
      <c r="AB19" s="30">
        <f>IF(AB11=0,0,VLOOKUP(AB11,FAC_TOTALS_APTA!$A$4:$BQ$126,$L19,FALSE))</f>
        <v>0</v>
      </c>
      <c r="AC19" s="33">
        <f t="shared" si="4"/>
        <v>-21456719.451170679</v>
      </c>
      <c r="AD19" s="34">
        <f>AC19/G33</f>
        <v>-8.444013332059068E-3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48">
        <v>-4.0000000000000001E-3</v>
      </c>
      <c r="F20" s="8">
        <f>MATCH($D20,FAC_TOTALS_APTA!$A$2:$BQ$2,)</f>
        <v>18</v>
      </c>
      <c r="G20" s="35">
        <f>VLOOKUP(G11,FAC_TOTALS_APTA!$A$4:$BQ$126,$F20,FALSE)</f>
        <v>5.0009066083221496</v>
      </c>
      <c r="H20" s="35">
        <f>VLOOKUP(H11,FAC_TOTALS_APTA!$A$4:$BQ$126,$F20,FALSE)</f>
        <v>6.1301194597585704</v>
      </c>
      <c r="I20" s="31">
        <f t="shared" si="1"/>
        <v>0.22580162756034383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MATCH($K20,FAC_TOTALS_APTA!$A$2:$BO$2,)</f>
        <v>36</v>
      </c>
      <c r="M20" s="30">
        <f>IF(M11=0,0,VLOOKUP(M11,FAC_TOTALS_APTA!$A$4:$BQ$126,$L20,FALSE))</f>
        <v>-16060.3474409804</v>
      </c>
      <c r="N20" s="30">
        <f>IF(N11=0,0,VLOOKUP(N11,FAC_TOTALS_APTA!$A$4:$BQ$126,$L20,FALSE))</f>
        <v>-1647546.7519691701</v>
      </c>
      <c r="O20" s="30">
        <f>IF(O11=0,0,VLOOKUP(O11,FAC_TOTALS_APTA!$A$4:$BQ$126,$L20,FALSE))</f>
        <v>-1353265.52470503</v>
      </c>
      <c r="P20" s="30">
        <f>IF(P11=0,0,VLOOKUP(P11,FAC_TOTALS_APTA!$A$4:$BQ$126,$L20,FALSE))</f>
        <v>-4252969.5503866198</v>
      </c>
      <c r="Q20" s="30">
        <f>IF(Q11=0,0,VLOOKUP(Q11,FAC_TOTALS_APTA!$A$4:$BQ$126,$L20,FALSE))</f>
        <v>-1568926.37573324</v>
      </c>
      <c r="R20" s="30">
        <f>IF(R11=0,0,VLOOKUP(R11,FAC_TOTALS_APTA!$A$4:$BQ$126,$L20,FALSE))</f>
        <v>-2108420.5678592701</v>
      </c>
      <c r="S20" s="30">
        <f>IF(S11=0,0,VLOOKUP(S11,FAC_TOTALS_APTA!$A$4:$BQ$126,$L20,FALSE))</f>
        <v>0</v>
      </c>
      <c r="T20" s="30">
        <f>IF(T11=0,0,VLOOKUP(T11,FAC_TOTALS_APTA!$A$4:$BQ$126,$L20,FALSE))</f>
        <v>0</v>
      </c>
      <c r="U20" s="30">
        <f>IF(U11=0,0,VLOOKUP(U11,FAC_TOTALS_APTA!$A$4:$BQ$126,$L20,FALSE))</f>
        <v>0</v>
      </c>
      <c r="V20" s="30">
        <f>IF(V11=0,0,VLOOKUP(V11,FAC_TOTALS_APTA!$A$4:$BQ$126,$L20,FALSE))</f>
        <v>0</v>
      </c>
      <c r="W20" s="30">
        <f>IF(W11=0,0,VLOOKUP(W11,FAC_TOTALS_APTA!$A$4:$BQ$126,$L20,FALSE))</f>
        <v>0</v>
      </c>
      <c r="X20" s="30">
        <f>IF(X11=0,0,VLOOKUP(X11,FAC_TOTALS_APTA!$A$4:$BQ$126,$L20,FALSE))</f>
        <v>0</v>
      </c>
      <c r="Y20" s="30">
        <f>IF(Y11=0,0,VLOOKUP(Y11,FAC_TOTALS_APTA!$A$4:$BQ$126,$L20,FALSE))</f>
        <v>0</v>
      </c>
      <c r="Z20" s="30">
        <f>IF(Z11=0,0,VLOOKUP(Z11,FAC_TOTALS_APTA!$A$4:$BQ$126,$L20,FALSE))</f>
        <v>0</v>
      </c>
      <c r="AA20" s="30">
        <f>IF(AA11=0,0,VLOOKUP(AA11,FAC_TOTALS_APTA!$A$4:$BQ$126,$L20,FALSE))</f>
        <v>0</v>
      </c>
      <c r="AB20" s="30">
        <f>IF(AB11=0,0,VLOOKUP(AB11,FAC_TOTALS_APTA!$A$4:$BQ$126,$L20,FALSE))</f>
        <v>0</v>
      </c>
      <c r="AC20" s="33">
        <f t="shared" si="4"/>
        <v>-10947189.11809431</v>
      </c>
      <c r="AD20" s="34">
        <f>AC20/G33</f>
        <v>-4.3081241320288071E-3</v>
      </c>
      <c r="AE20" s="8"/>
    </row>
    <row r="21" spans="1:31" s="15" customFormat="1" ht="34" x14ac:dyDescent="0.2">
      <c r="A21" s="8"/>
      <c r="B21" s="13" t="s">
        <v>83</v>
      </c>
      <c r="C21" s="29"/>
      <c r="D21" s="6" t="s">
        <v>92</v>
      </c>
      <c r="E21" s="48">
        <v>-6.8999999999999999E-3</v>
      </c>
      <c r="F21" s="8">
        <f>MATCH($D21,FAC_TOTALS_APTA!$A$2:$BQ$2,)</f>
        <v>19</v>
      </c>
      <c r="G21" s="35">
        <f>VLOOKUP(G11,FAC_TOTALS_APTA!$A$4:$BQ$126,$F21,FALSE)</f>
        <v>0.28652737183796201</v>
      </c>
      <c r="H21" s="35">
        <f>VLOOKUP(H11,FAC_TOTALS_APTA!$A$4:$BQ$126,$F21,FALSE)</f>
        <v>13.458458456670201</v>
      </c>
      <c r="I21" s="31">
        <f t="shared" si="1"/>
        <v>45.970934645229207</v>
      </c>
      <c r="J21" s="32" t="str">
        <f t="shared" si="2"/>
        <v/>
      </c>
      <c r="K21" s="32" t="str">
        <f t="shared" si="3"/>
        <v>TNC_TRIPS_PER_CAPITA_CLUSTER_BUS_HI_OPEX_FAC</v>
      </c>
      <c r="L21" s="8">
        <f>MATCH($K21,FAC_TOTALS_APTA!$A$2:$BO$2,)</f>
        <v>37</v>
      </c>
      <c r="M21" s="30">
        <f>IF(M11=0,0,VLOOKUP(M11,FAC_TOTALS_APTA!$A$4:$BQ$126,$L21,FALSE))</f>
        <v>-13414937.485128</v>
      </c>
      <c r="N21" s="30">
        <f>IF(N11=0,0,VLOOKUP(N11,FAC_TOTALS_APTA!$A$4:$BQ$126,$L21,FALSE))</f>
        <v>-19628755.967167601</v>
      </c>
      <c r="O21" s="30">
        <f>IF(O11=0,0,VLOOKUP(O11,FAC_TOTALS_APTA!$A$4:$BQ$126,$L21,FALSE))</f>
        <v>-15305738.295492601</v>
      </c>
      <c r="P21" s="30">
        <f>IF(P11=0,0,VLOOKUP(P11,FAC_TOTALS_APTA!$A$4:$BQ$126,$L21,FALSE))</f>
        <v>-36155315.740592897</v>
      </c>
      <c r="Q21" s="30">
        <f>IF(Q11=0,0,VLOOKUP(Q11,FAC_TOTALS_APTA!$A$4:$BQ$126,$L21,FALSE))</f>
        <v>-45328041.432477802</v>
      </c>
      <c r="R21" s="30">
        <f>IF(R11=0,0,VLOOKUP(R11,FAC_TOTALS_APTA!$A$4:$BQ$126,$L21,FALSE))</f>
        <v>-76467282.560697794</v>
      </c>
      <c r="S21" s="30">
        <f>IF(S11=0,0,VLOOKUP(S11,FAC_TOTALS_APTA!$A$4:$BQ$126,$L21,FALSE))</f>
        <v>0</v>
      </c>
      <c r="T21" s="30">
        <f>IF(T11=0,0,VLOOKUP(T11,FAC_TOTALS_APTA!$A$4:$BQ$126,$L21,FALSE))</f>
        <v>0</v>
      </c>
      <c r="U21" s="30">
        <f>IF(U11=0,0,VLOOKUP(U11,FAC_TOTALS_APTA!$A$4:$BQ$126,$L21,FALSE))</f>
        <v>0</v>
      </c>
      <c r="V21" s="30">
        <f>IF(V11=0,0,VLOOKUP(V11,FAC_TOTALS_APTA!$A$4:$BQ$126,$L21,FALSE))</f>
        <v>0</v>
      </c>
      <c r="W21" s="30">
        <f>IF(W11=0,0,VLOOKUP(W11,FAC_TOTALS_APTA!$A$4:$BQ$126,$L21,FALSE))</f>
        <v>0</v>
      </c>
      <c r="X21" s="30">
        <f>IF(X11=0,0,VLOOKUP(X11,FAC_TOTALS_APTA!$A$4:$BQ$126,$L21,FALSE))</f>
        <v>0</v>
      </c>
      <c r="Y21" s="30">
        <f>IF(Y11=0,0,VLOOKUP(Y11,FAC_TOTALS_APTA!$A$4:$BQ$126,$L21,FALSE))</f>
        <v>0</v>
      </c>
      <c r="Z21" s="30">
        <f>IF(Z11=0,0,VLOOKUP(Z11,FAC_TOTALS_APTA!$A$4:$BQ$126,$L21,FALSE))</f>
        <v>0</v>
      </c>
      <c r="AA21" s="30">
        <f>IF(AA11=0,0,VLOOKUP(AA11,FAC_TOTALS_APTA!$A$4:$BQ$126,$L21,FALSE))</f>
        <v>0</v>
      </c>
      <c r="AB21" s="30">
        <f>IF(AB11=0,0,VLOOKUP(AB11,FAC_TOTALS_APTA!$A$4:$BQ$126,$L21,FALSE))</f>
        <v>0</v>
      </c>
      <c r="AC21" s="33">
        <f t="shared" si="4"/>
        <v>-206300071.48155671</v>
      </c>
      <c r="AD21" s="34">
        <f>AC21/G33</f>
        <v>-8.1186714397757584E-2</v>
      </c>
      <c r="AE21" s="8"/>
    </row>
    <row r="22" spans="1:31" s="15" customFormat="1" ht="34" hidden="1" customHeight="1" x14ac:dyDescent="0.2">
      <c r="A22" s="8"/>
      <c r="B22" s="13" t="s">
        <v>83</v>
      </c>
      <c r="C22" s="29"/>
      <c r="D22" s="6" t="s">
        <v>93</v>
      </c>
      <c r="E22" s="48">
        <v>-3.3099999999999997E-2</v>
      </c>
      <c r="F22" s="8">
        <f>MATCH($D22,FAC_TOTALS_APTA!$A$2:$BQ$2,)</f>
        <v>20</v>
      </c>
      <c r="G22" s="35">
        <f>VLOOKUP(G11,FAC_TOTALS_APTA!$A$4:$BQ$126,$F22,FALSE)</f>
        <v>0</v>
      </c>
      <c r="H22" s="35">
        <f>VLOOKUP(H11,FAC_TOTALS_APTA!$A$4:$BQ$126,$F22,FALSE)</f>
        <v>0</v>
      </c>
      <c r="I22" s="31" t="str">
        <f t="shared" si="1"/>
        <v>-</v>
      </c>
      <c r="J22" s="32" t="str">
        <f t="shared" si="2"/>
        <v/>
      </c>
      <c r="K22" s="32" t="str">
        <f t="shared" si="3"/>
        <v>TNC_TRIPS_PER_CAPITA_CLUSTER_BUS_MID_OPEX_FAC</v>
      </c>
      <c r="L22" s="8">
        <f>MATCH($K22,FAC_TOTALS_APTA!$A$2:$BO$2,)</f>
        <v>38</v>
      </c>
      <c r="M22" s="30">
        <f>IF(M11=0,0,VLOOKUP(M11,FAC_TOTALS_APTA!$A$4:$BQ$126,$L22,FALSE))</f>
        <v>0</v>
      </c>
      <c r="N22" s="30">
        <f>IF(N11=0,0,VLOOKUP(N11,FAC_TOTALS_APTA!$A$4:$BQ$126,$L22,FALSE))</f>
        <v>0</v>
      </c>
      <c r="O22" s="30">
        <f>IF(O11=0,0,VLOOKUP(O11,FAC_TOTALS_APTA!$A$4:$BQ$126,$L22,FALSE))</f>
        <v>0</v>
      </c>
      <c r="P22" s="30">
        <f>IF(P11=0,0,VLOOKUP(P11,FAC_TOTALS_APTA!$A$4:$BQ$126,$L22,FALSE))</f>
        <v>0</v>
      </c>
      <c r="Q22" s="30">
        <f>IF(Q11=0,0,VLOOKUP(Q11,FAC_TOTALS_APTA!$A$4:$BQ$126,$L22,FALSE))</f>
        <v>0</v>
      </c>
      <c r="R22" s="30">
        <f>IF(R11=0,0,VLOOKUP(R11,FAC_TOTALS_APTA!$A$4:$BQ$126,$L22,FALSE))</f>
        <v>0</v>
      </c>
      <c r="S22" s="30">
        <f>IF(S11=0,0,VLOOKUP(S11,FAC_TOTALS_APTA!$A$4:$BQ$126,$L22,FALSE))</f>
        <v>0</v>
      </c>
      <c r="T22" s="30">
        <f>IF(T11=0,0,VLOOKUP(T11,FAC_TOTALS_APTA!$A$4:$BQ$126,$L22,FALSE))</f>
        <v>0</v>
      </c>
      <c r="U22" s="30">
        <f>IF(U11=0,0,VLOOKUP(U11,FAC_TOTALS_APTA!$A$4:$BQ$126,$L22,FALSE))</f>
        <v>0</v>
      </c>
      <c r="V22" s="30">
        <f>IF(V11=0,0,VLOOKUP(V11,FAC_TOTALS_APTA!$A$4:$BQ$126,$L22,FALSE))</f>
        <v>0</v>
      </c>
      <c r="W22" s="30">
        <f>IF(W11=0,0,VLOOKUP(W11,FAC_TOTALS_APTA!$A$4:$BQ$126,$L22,FALSE))</f>
        <v>0</v>
      </c>
      <c r="X22" s="30">
        <f>IF(X11=0,0,VLOOKUP(X11,FAC_TOTALS_APTA!$A$4:$BQ$126,$L22,FALSE))</f>
        <v>0</v>
      </c>
      <c r="Y22" s="30">
        <f>IF(Y11=0,0,VLOOKUP(Y11,FAC_TOTALS_APTA!$A$4:$BQ$126,$L22,FALSE))</f>
        <v>0</v>
      </c>
      <c r="Z22" s="30">
        <f>IF(Z11=0,0,VLOOKUP(Z11,FAC_TOTALS_APTA!$A$4:$BQ$126,$L22,FALSE))</f>
        <v>0</v>
      </c>
      <c r="AA22" s="30">
        <f>IF(AA11=0,0,VLOOKUP(AA11,FAC_TOTALS_APTA!$A$4:$BQ$126,$L22,FALSE))</f>
        <v>0</v>
      </c>
      <c r="AB22" s="30">
        <f>IF(AB11=0,0,VLOOKUP(AB11,FAC_TOTALS_APTA!$A$4:$BQ$126,$L22,FALSE))</f>
        <v>0</v>
      </c>
      <c r="AC22" s="33">
        <f t="shared" si="4"/>
        <v>0</v>
      </c>
      <c r="AD22" s="34">
        <f>AC22/G33</f>
        <v>0</v>
      </c>
      <c r="AE22" s="8"/>
    </row>
    <row r="23" spans="1:31" s="15" customFormat="1" ht="34" hidden="1" customHeight="1" x14ac:dyDescent="0.2">
      <c r="A23" s="8"/>
      <c r="B23" s="13" t="s">
        <v>83</v>
      </c>
      <c r="C23" s="29"/>
      <c r="D23" s="6" t="s">
        <v>94</v>
      </c>
      <c r="E23" s="48">
        <v>-2.2200000000000001E-2</v>
      </c>
      <c r="F23" s="8">
        <f>MATCH($D23,FAC_TOTALS_APTA!$A$2:$BQ$2,)</f>
        <v>21</v>
      </c>
      <c r="G23" s="35">
        <f>VLOOKUP(G11,FAC_TOTALS_APTA!$A$4:$BQ$126,$F23,FALSE)</f>
        <v>0</v>
      </c>
      <c r="H23" s="35">
        <f>VLOOKUP(H11,FAC_TOTALS_APTA!$A$4:$BQ$126,$F23,FALSE)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TNC_TRIPS_PER_CAPITA_CLUSTER_BUS_LOW_OPEX_FAC</v>
      </c>
      <c r="L23" s="8">
        <f>MATCH($K23,FAC_TOTALS_APTA!$A$2:$BO$2,)</f>
        <v>39</v>
      </c>
      <c r="M23" s="30">
        <f>IF(M11=0,0,VLOOKUP(M11,FAC_TOTALS_APTA!$A$4:$BQ$126,$L23,FALSE))</f>
        <v>0</v>
      </c>
      <c r="N23" s="30">
        <f>IF(N11=0,0,VLOOKUP(N11,FAC_TOTALS_APTA!$A$4:$BQ$126,$L23,FALSE))</f>
        <v>0</v>
      </c>
      <c r="O23" s="30">
        <f>IF(O11=0,0,VLOOKUP(O11,FAC_TOTALS_APTA!$A$4:$BQ$126,$L23,FALSE))</f>
        <v>0</v>
      </c>
      <c r="P23" s="30">
        <f>IF(P11=0,0,VLOOKUP(P11,FAC_TOTALS_APTA!$A$4:$BQ$126,$L23,FALSE))</f>
        <v>0</v>
      </c>
      <c r="Q23" s="30">
        <f>IF(Q11=0,0,VLOOKUP(Q11,FAC_TOTALS_APTA!$A$4:$BQ$126,$L23,FALSE))</f>
        <v>0</v>
      </c>
      <c r="R23" s="30">
        <f>IF(R11=0,0,VLOOKUP(R11,FAC_TOTALS_APTA!$A$4:$BQ$126,$L23,FALSE))</f>
        <v>0</v>
      </c>
      <c r="S23" s="30">
        <f>IF(S11=0,0,VLOOKUP(S11,FAC_TOTALS_APTA!$A$4:$BQ$126,$L23,FALSE))</f>
        <v>0</v>
      </c>
      <c r="T23" s="30">
        <f>IF(T11=0,0,VLOOKUP(T11,FAC_TOTALS_APTA!$A$4:$BQ$126,$L23,FALSE))</f>
        <v>0</v>
      </c>
      <c r="U23" s="30">
        <f>IF(U11=0,0,VLOOKUP(U11,FAC_TOTALS_APTA!$A$4:$BQ$126,$L23,FALSE))</f>
        <v>0</v>
      </c>
      <c r="V23" s="30">
        <f>IF(V11=0,0,VLOOKUP(V11,FAC_TOTALS_APTA!$A$4:$BQ$126,$L23,FALSE))</f>
        <v>0</v>
      </c>
      <c r="W23" s="30">
        <f>IF(W11=0,0,VLOOKUP(W11,FAC_TOTALS_APTA!$A$4:$BQ$126,$L23,FALSE))</f>
        <v>0</v>
      </c>
      <c r="X23" s="30">
        <f>IF(X11=0,0,VLOOKUP(X11,FAC_TOTALS_APTA!$A$4:$BQ$126,$L23,FALSE))</f>
        <v>0</v>
      </c>
      <c r="Y23" s="30">
        <f>IF(Y11=0,0,VLOOKUP(Y11,FAC_TOTALS_APTA!$A$4:$BQ$126,$L23,FALSE))</f>
        <v>0</v>
      </c>
      <c r="Z23" s="30">
        <f>IF(Z11=0,0,VLOOKUP(Z11,FAC_TOTALS_APTA!$A$4:$BQ$126,$L23,FALSE))</f>
        <v>0</v>
      </c>
      <c r="AA23" s="30">
        <f>IF(AA11=0,0,VLOOKUP(AA11,FAC_TOTALS_APTA!$A$4:$BQ$126,$L23,FALSE))</f>
        <v>0</v>
      </c>
      <c r="AB23" s="30">
        <f>IF(AB11=0,0,VLOOKUP(AB11,FAC_TOTALS_APTA!$A$4:$BQ$126,$L23,FALSE))</f>
        <v>0</v>
      </c>
      <c r="AC23" s="33">
        <f t="shared" si="4"/>
        <v>0</v>
      </c>
      <c r="AD23" s="34">
        <f>AC23/G33</f>
        <v>0</v>
      </c>
      <c r="AE23" s="8"/>
    </row>
    <row r="24" spans="1:31" s="15" customFormat="1" ht="34" hidden="1" customHeight="1" x14ac:dyDescent="0.2">
      <c r="A24" s="8"/>
      <c r="B24" s="13" t="s">
        <v>83</v>
      </c>
      <c r="C24" s="29"/>
      <c r="D24" s="6" t="s">
        <v>95</v>
      </c>
      <c r="E24" s="48">
        <v>-1.1000000000000001E-3</v>
      </c>
      <c r="F24" s="8">
        <f>MATCH($D24,FAC_TOTALS_APTA!$A$2:$BQ$2,)</f>
        <v>22</v>
      </c>
      <c r="G24" s="35">
        <f>VLOOKUP(G11,FAC_TOTALS_APTA!$A$4:$BQ$126,$F24,FALSE)</f>
        <v>0</v>
      </c>
      <c r="H24" s="35">
        <f>VLOOKUP(H11,FAC_TOTALS_APTA!$A$4:$BQ$126,$F24,FALSE)</f>
        <v>0</v>
      </c>
      <c r="I24" s="31" t="str">
        <f t="shared" si="1"/>
        <v>-</v>
      </c>
      <c r="J24" s="32" t="str">
        <f t="shared" si="2"/>
        <v/>
      </c>
      <c r="K24" s="32" t="str">
        <f t="shared" si="3"/>
        <v>TNC_TRIPS_PER_CAPITA_CLUSTER_BUS_NEW_YORK_FAC</v>
      </c>
      <c r="L24" s="8">
        <f>MATCH($K24,FAC_TOTALS_APTA!$A$2:$BO$2,)</f>
        <v>40</v>
      </c>
      <c r="M24" s="30">
        <f>IF(M11=0,0,VLOOKUP(M11,FAC_TOTALS_APTA!$A$4:$BQ$126,$L24,FALSE))</f>
        <v>0</v>
      </c>
      <c r="N24" s="30">
        <f>IF(N11=0,0,VLOOKUP(N11,FAC_TOTALS_APTA!$A$4:$BQ$126,$L24,FALSE))</f>
        <v>0</v>
      </c>
      <c r="O24" s="30">
        <f>IF(O11=0,0,VLOOKUP(O11,FAC_TOTALS_APTA!$A$4:$BQ$126,$L24,FALSE))</f>
        <v>0</v>
      </c>
      <c r="P24" s="30">
        <f>IF(P11=0,0,VLOOKUP(P11,FAC_TOTALS_APTA!$A$4:$BQ$126,$L24,FALSE))</f>
        <v>0</v>
      </c>
      <c r="Q24" s="30">
        <f>IF(Q11=0,0,VLOOKUP(Q11,FAC_TOTALS_APTA!$A$4:$BQ$126,$L24,FALSE))</f>
        <v>0</v>
      </c>
      <c r="R24" s="30">
        <f>IF(R11=0,0,VLOOKUP(R11,FAC_TOTALS_APTA!$A$4:$BQ$126,$L24,FALSE))</f>
        <v>0</v>
      </c>
      <c r="S24" s="30">
        <f>IF(S11=0,0,VLOOKUP(S11,FAC_TOTALS_APTA!$A$4:$BQ$126,$L24,FALSE))</f>
        <v>0</v>
      </c>
      <c r="T24" s="30">
        <f>IF(T11=0,0,VLOOKUP(T11,FAC_TOTALS_APTA!$A$4:$BQ$126,$L24,FALSE))</f>
        <v>0</v>
      </c>
      <c r="U24" s="30">
        <f>IF(U11=0,0,VLOOKUP(U11,FAC_TOTALS_APTA!$A$4:$BQ$126,$L24,FALSE))</f>
        <v>0</v>
      </c>
      <c r="V24" s="30">
        <f>IF(V11=0,0,VLOOKUP(V11,FAC_TOTALS_APTA!$A$4:$BQ$126,$L24,FALSE))</f>
        <v>0</v>
      </c>
      <c r="W24" s="30">
        <f>IF(W11=0,0,VLOOKUP(W11,FAC_TOTALS_APTA!$A$4:$BQ$126,$L24,FALSE))</f>
        <v>0</v>
      </c>
      <c r="X24" s="30">
        <f>IF(X11=0,0,VLOOKUP(X11,FAC_TOTALS_APTA!$A$4:$BQ$126,$L24,FALSE))</f>
        <v>0</v>
      </c>
      <c r="Y24" s="30">
        <f>IF(Y11=0,0,VLOOKUP(Y11,FAC_TOTALS_APTA!$A$4:$BQ$126,$L24,FALSE))</f>
        <v>0</v>
      </c>
      <c r="Z24" s="30">
        <f>IF(Z11=0,0,VLOOKUP(Z11,FAC_TOTALS_APTA!$A$4:$BQ$126,$L24,FALSE))</f>
        <v>0</v>
      </c>
      <c r="AA24" s="30">
        <f>IF(AA11=0,0,VLOOKUP(AA11,FAC_TOTALS_APTA!$A$4:$BQ$126,$L24,FALSE))</f>
        <v>0</v>
      </c>
      <c r="AB24" s="30">
        <f>IF(AB11=0,0,VLOOKUP(AB11,FAC_TOTALS_APTA!$A$4:$BQ$126,$L24,FALSE))</f>
        <v>0</v>
      </c>
      <c r="AC24" s="33">
        <f t="shared" si="4"/>
        <v>0</v>
      </c>
      <c r="AD24" s="34">
        <f>AC24/G33</f>
        <v>0</v>
      </c>
      <c r="AE24" s="8"/>
    </row>
    <row r="25" spans="1:31" s="15" customFormat="1" ht="34" hidden="1" customHeight="1" x14ac:dyDescent="0.2">
      <c r="A25" s="8"/>
      <c r="B25" s="13" t="s">
        <v>83</v>
      </c>
      <c r="C25" s="29"/>
      <c r="D25" s="6" t="s">
        <v>96</v>
      </c>
      <c r="E25" s="48">
        <v>-1.5E-3</v>
      </c>
      <c r="F25" s="8">
        <f>MATCH($D25,FAC_TOTALS_APTA!$A$2:$BQ$2,)</f>
        <v>23</v>
      </c>
      <c r="G25" s="35">
        <f>VLOOKUP(G11,FAC_TOTALS_APTA!$A$4:$BQ$126,$F25,FALSE)</f>
        <v>0</v>
      </c>
      <c r="H25" s="35">
        <f>VLOOKUP(H11,FAC_TOTALS_APTA!$A$4:$BQ$126,$F25,FALSE)</f>
        <v>0</v>
      </c>
      <c r="I25" s="31" t="str">
        <f t="shared" si="1"/>
        <v>-</v>
      </c>
      <c r="J25" s="32" t="str">
        <f t="shared" si="2"/>
        <v/>
      </c>
      <c r="K25" s="32" t="str">
        <f t="shared" si="3"/>
        <v>TNC_TRIPS_PER_CAPITA_CLUSTER_RAIL_HI_OPEX_FAC</v>
      </c>
      <c r="L25" s="8">
        <f>MATCH($K25,FAC_TOTALS_APTA!$A$2:$BO$2,)</f>
        <v>41</v>
      </c>
      <c r="M25" s="30">
        <f>IF(M11=0,0,VLOOKUP(M11,FAC_TOTALS_APTA!$A$4:$BQ$126,$L25,FALSE))</f>
        <v>0</v>
      </c>
      <c r="N25" s="30">
        <f>IF(N11=0,0,VLOOKUP(N11,FAC_TOTALS_APTA!$A$4:$BQ$126,$L25,FALSE))</f>
        <v>0</v>
      </c>
      <c r="O25" s="30">
        <f>IF(O11=0,0,VLOOKUP(O11,FAC_TOTALS_APTA!$A$4:$BQ$126,$L25,FALSE))</f>
        <v>0</v>
      </c>
      <c r="P25" s="30">
        <f>IF(P11=0,0,VLOOKUP(P11,FAC_TOTALS_APTA!$A$4:$BQ$126,$L25,FALSE))</f>
        <v>0</v>
      </c>
      <c r="Q25" s="30">
        <f>IF(Q11=0,0,VLOOKUP(Q11,FAC_TOTALS_APTA!$A$4:$BQ$126,$L25,FALSE))</f>
        <v>0</v>
      </c>
      <c r="R25" s="30">
        <f>IF(R11=0,0,VLOOKUP(R11,FAC_TOTALS_APTA!$A$4:$BQ$126,$L25,FALSE))</f>
        <v>0</v>
      </c>
      <c r="S25" s="30">
        <f>IF(S11=0,0,VLOOKUP(S11,FAC_TOTALS_APTA!$A$4:$BQ$126,$L25,FALSE))</f>
        <v>0</v>
      </c>
      <c r="T25" s="30">
        <f>IF(T11=0,0,VLOOKUP(T11,FAC_TOTALS_APTA!$A$4:$BQ$126,$L25,FALSE))</f>
        <v>0</v>
      </c>
      <c r="U25" s="30">
        <f>IF(U11=0,0,VLOOKUP(U11,FAC_TOTALS_APTA!$A$4:$BQ$126,$L25,FALSE))</f>
        <v>0</v>
      </c>
      <c r="V25" s="30">
        <f>IF(V11=0,0,VLOOKUP(V11,FAC_TOTALS_APTA!$A$4:$BQ$126,$L25,FALSE))</f>
        <v>0</v>
      </c>
      <c r="W25" s="30">
        <f>IF(W11=0,0,VLOOKUP(W11,FAC_TOTALS_APTA!$A$4:$BQ$126,$L25,FALSE))</f>
        <v>0</v>
      </c>
      <c r="X25" s="30">
        <f>IF(X11=0,0,VLOOKUP(X11,FAC_TOTALS_APTA!$A$4:$BQ$126,$L25,FALSE))</f>
        <v>0</v>
      </c>
      <c r="Y25" s="30">
        <f>IF(Y11=0,0,VLOOKUP(Y11,FAC_TOTALS_APTA!$A$4:$BQ$126,$L25,FALSE))</f>
        <v>0</v>
      </c>
      <c r="Z25" s="30">
        <f>IF(Z11=0,0,VLOOKUP(Z11,FAC_TOTALS_APTA!$A$4:$BQ$126,$L25,FALSE))</f>
        <v>0</v>
      </c>
      <c r="AA25" s="30">
        <f>IF(AA11=0,0,VLOOKUP(AA11,FAC_TOTALS_APTA!$A$4:$BQ$126,$L25,FALSE))</f>
        <v>0</v>
      </c>
      <c r="AB25" s="30">
        <f>IF(AB11=0,0,VLOOKUP(AB11,FAC_TOTALS_APTA!$A$4:$BQ$126,$L25,FALSE))</f>
        <v>0</v>
      </c>
      <c r="AC25" s="33">
        <f t="shared" si="4"/>
        <v>0</v>
      </c>
      <c r="AD25" s="34">
        <f>AC25/G33</f>
        <v>0</v>
      </c>
      <c r="AE25" s="8"/>
    </row>
    <row r="26" spans="1:31" s="15" customFormat="1" ht="34" x14ac:dyDescent="0.2">
      <c r="A26" s="8"/>
      <c r="B26" s="13" t="s">
        <v>83</v>
      </c>
      <c r="C26" s="29"/>
      <c r="D26" s="6" t="s">
        <v>97</v>
      </c>
      <c r="E26" s="48">
        <v>-2.81E-2</v>
      </c>
      <c r="F26" s="8">
        <f>MATCH($D26,FAC_TOTALS_APTA!$A$2:$BQ$2,)</f>
        <v>24</v>
      </c>
      <c r="G26" s="35">
        <f>VLOOKUP(G11,FAC_TOTALS_APTA!$A$4:$BQ$126,$F26,FALSE)</f>
        <v>0</v>
      </c>
      <c r="H26" s="35">
        <f>VLOOKUP(H11,FAC_TOTALS_APTA!$A$4:$BQ$126,$F26,FALSE)</f>
        <v>0</v>
      </c>
      <c r="I26" s="31" t="str">
        <f t="shared" si="1"/>
        <v>-</v>
      </c>
      <c r="J26" s="32" t="str">
        <f t="shared" si="2"/>
        <v/>
      </c>
      <c r="K26" s="32" t="str">
        <f t="shared" si="3"/>
        <v>TNC_TRIPS_PER_CAPITA_CLUSTER_RAIL_MID_OPEX_FAC</v>
      </c>
      <c r="L26" s="8">
        <f>MATCH($K26,FAC_TOTALS_APTA!$A$2:$BO$2,)</f>
        <v>42</v>
      </c>
      <c r="M26" s="30">
        <f>IF(M11=0,0,VLOOKUP(M11,FAC_TOTALS_APTA!$A$4:$BQ$126,$L26,FALSE))</f>
        <v>0</v>
      </c>
      <c r="N26" s="30">
        <f>IF(N11=0,0,VLOOKUP(N11,FAC_TOTALS_APTA!$A$4:$BQ$126,$L26,FALSE))</f>
        <v>0</v>
      </c>
      <c r="O26" s="30">
        <f>IF(O11=0,0,VLOOKUP(O11,FAC_TOTALS_APTA!$A$4:$BQ$126,$L26,FALSE))</f>
        <v>0</v>
      </c>
      <c r="P26" s="30">
        <f>IF(P11=0,0,VLOOKUP(P11,FAC_TOTALS_APTA!$A$4:$BQ$126,$L26,FALSE))</f>
        <v>0</v>
      </c>
      <c r="Q26" s="30">
        <f>IF(Q11=0,0,VLOOKUP(Q11,FAC_TOTALS_APTA!$A$4:$BQ$126,$L26,FALSE))</f>
        <v>0</v>
      </c>
      <c r="R26" s="30">
        <f>IF(R11=0,0,VLOOKUP(R11,FAC_TOTALS_APTA!$A$4:$BQ$126,$L26,FALSE))</f>
        <v>0</v>
      </c>
      <c r="S26" s="30">
        <f>IF(S11=0,0,VLOOKUP(S11,FAC_TOTALS_APTA!$A$4:$BQ$126,$L26,FALSE))</f>
        <v>0</v>
      </c>
      <c r="T26" s="30">
        <f>IF(T11=0,0,VLOOKUP(T11,FAC_TOTALS_APTA!$A$4:$BQ$126,$L26,FALSE))</f>
        <v>0</v>
      </c>
      <c r="U26" s="30">
        <f>IF(U11=0,0,VLOOKUP(U11,FAC_TOTALS_APTA!$A$4:$BQ$126,$L26,FALSE))</f>
        <v>0</v>
      </c>
      <c r="V26" s="30">
        <f>IF(V11=0,0,VLOOKUP(V11,FAC_TOTALS_APTA!$A$4:$BQ$126,$L26,FALSE))</f>
        <v>0</v>
      </c>
      <c r="W26" s="30">
        <f>IF(W11=0,0,VLOOKUP(W11,FAC_TOTALS_APTA!$A$4:$BQ$126,$L26,FALSE))</f>
        <v>0</v>
      </c>
      <c r="X26" s="30">
        <f>IF(X11=0,0,VLOOKUP(X11,FAC_TOTALS_APTA!$A$4:$BQ$126,$L26,FALSE))</f>
        <v>0</v>
      </c>
      <c r="Y26" s="30">
        <f>IF(Y11=0,0,VLOOKUP(Y11,FAC_TOTALS_APTA!$A$4:$BQ$126,$L26,FALSE))</f>
        <v>0</v>
      </c>
      <c r="Z26" s="30">
        <f>IF(Z11=0,0,VLOOKUP(Z11,FAC_TOTALS_APTA!$A$4:$BQ$126,$L26,FALSE))</f>
        <v>0</v>
      </c>
      <c r="AA26" s="30">
        <f>IF(AA11=0,0,VLOOKUP(AA11,FAC_TOTALS_APTA!$A$4:$BQ$126,$L26,FALSE))</f>
        <v>0</v>
      </c>
      <c r="AB26" s="30">
        <f>IF(AB11=0,0,VLOOKUP(AB11,FAC_TOTALS_APTA!$A$4:$BQ$126,$L26,FALSE))</f>
        <v>0</v>
      </c>
      <c r="AC26" s="33">
        <f t="shared" si="4"/>
        <v>0</v>
      </c>
      <c r="AD26" s="34">
        <f>AC26/G33</f>
        <v>0</v>
      </c>
      <c r="AE26" s="8"/>
    </row>
    <row r="27" spans="1:31" s="15" customFormat="1" ht="34" x14ac:dyDescent="0.2">
      <c r="A27" s="8"/>
      <c r="B27" s="13" t="s">
        <v>83</v>
      </c>
      <c r="C27" s="29"/>
      <c r="D27" s="6" t="s">
        <v>98</v>
      </c>
      <c r="E27" s="48">
        <v>8.2000000000000007E-3</v>
      </c>
      <c r="F27" s="8">
        <f>MATCH($D27,FAC_TOTALS_APTA!$A$2:$BQ$2,)</f>
        <v>25</v>
      </c>
      <c r="G27" s="35">
        <f>VLOOKUP(G11,FAC_TOTALS_APTA!$A$4:$BQ$126,$F27,FALSE)</f>
        <v>0</v>
      </c>
      <c r="H27" s="35">
        <f>VLOOKUP(H11,FAC_TOTALS_APTA!$A$4:$BQ$126,$F27,FALSE)</f>
        <v>0</v>
      </c>
      <c r="I27" s="31" t="str">
        <f t="shared" si="1"/>
        <v>-</v>
      </c>
      <c r="J27" s="32" t="str">
        <f t="shared" si="2"/>
        <v/>
      </c>
      <c r="K27" s="32" t="str">
        <f t="shared" si="3"/>
        <v>TNC_TRIPS_PER_CAPITA_CLUSTER_RAIL_NEW_YORK_FAC</v>
      </c>
      <c r="L27" s="8">
        <f>MATCH($K27,FAC_TOTALS_APTA!$A$2:$BO$2,)</f>
        <v>43</v>
      </c>
      <c r="M27" s="30">
        <f>IF(M11=0,0,VLOOKUP(M11,FAC_TOTALS_APTA!$A$4:$BQ$126,$L27,FALSE))</f>
        <v>0</v>
      </c>
      <c r="N27" s="30">
        <f>IF(N11=0,0,VLOOKUP(N11,FAC_TOTALS_APTA!$A$4:$BQ$126,$L27,FALSE))</f>
        <v>0</v>
      </c>
      <c r="O27" s="30">
        <f>IF(O11=0,0,VLOOKUP(O11,FAC_TOTALS_APTA!$A$4:$BQ$126,$L27,FALSE))</f>
        <v>0</v>
      </c>
      <c r="P27" s="30">
        <f>IF(P11=0,0,VLOOKUP(P11,FAC_TOTALS_APTA!$A$4:$BQ$126,$L27,FALSE))</f>
        <v>0</v>
      </c>
      <c r="Q27" s="30">
        <f>IF(Q11=0,0,VLOOKUP(Q11,FAC_TOTALS_APTA!$A$4:$BQ$126,$L27,FALSE))</f>
        <v>0</v>
      </c>
      <c r="R27" s="30">
        <f>IF(R11=0,0,VLOOKUP(R11,FAC_TOTALS_APTA!$A$4:$BQ$126,$L27,FALSE))</f>
        <v>0</v>
      </c>
      <c r="S27" s="30">
        <f>IF(S11=0,0,VLOOKUP(S11,FAC_TOTALS_APTA!$A$4:$BQ$126,$L27,FALSE))</f>
        <v>0</v>
      </c>
      <c r="T27" s="30">
        <f>IF(T11=0,0,VLOOKUP(T11,FAC_TOTALS_APTA!$A$4:$BQ$126,$L27,FALSE))</f>
        <v>0</v>
      </c>
      <c r="U27" s="30">
        <f>IF(U11=0,0,VLOOKUP(U11,FAC_TOTALS_APTA!$A$4:$BQ$126,$L27,FALSE))</f>
        <v>0</v>
      </c>
      <c r="V27" s="30">
        <f>IF(V11=0,0,VLOOKUP(V11,FAC_TOTALS_APTA!$A$4:$BQ$126,$L27,FALSE))</f>
        <v>0</v>
      </c>
      <c r="W27" s="30">
        <f>IF(W11=0,0,VLOOKUP(W11,FAC_TOTALS_APTA!$A$4:$BQ$126,$L27,FALSE))</f>
        <v>0</v>
      </c>
      <c r="X27" s="30">
        <f>IF(X11=0,0,VLOOKUP(X11,FAC_TOTALS_APTA!$A$4:$BQ$126,$L27,FALSE))</f>
        <v>0</v>
      </c>
      <c r="Y27" s="30">
        <f>IF(Y11=0,0,VLOOKUP(Y11,FAC_TOTALS_APTA!$A$4:$BQ$126,$L27,FALSE))</f>
        <v>0</v>
      </c>
      <c r="Z27" s="30">
        <f>IF(Z11=0,0,VLOOKUP(Z11,FAC_TOTALS_APTA!$A$4:$BQ$126,$L27,FALSE))</f>
        <v>0</v>
      </c>
      <c r="AA27" s="30">
        <f>IF(AA11=0,0,VLOOKUP(AA11,FAC_TOTALS_APTA!$A$4:$BQ$126,$L27,FALSE))</f>
        <v>0</v>
      </c>
      <c r="AB27" s="30">
        <f>IF(AB11=0,0,VLOOKUP(AB11,FAC_TOTALS_APTA!$A$4:$BQ$126,$L27,FALSE))</f>
        <v>0</v>
      </c>
      <c r="AC27" s="33">
        <f t="shared" si="4"/>
        <v>0</v>
      </c>
      <c r="AD27" s="34">
        <f>AC27/G33</f>
        <v>0</v>
      </c>
      <c r="AE27" s="8"/>
    </row>
    <row r="28" spans="1:31" s="15" customFormat="1" ht="15" x14ac:dyDescent="0.2">
      <c r="A28" s="8"/>
      <c r="B28" s="27" t="s">
        <v>73</v>
      </c>
      <c r="C28" s="29"/>
      <c r="D28" s="8" t="s">
        <v>49</v>
      </c>
      <c r="E28" s="48">
        <v>-1.2999999999999999E-3</v>
      </c>
      <c r="F28" s="8">
        <f>MATCH($D28,FAC_TOTALS_APTA!$A$2:$BQ$2,)</f>
        <v>26</v>
      </c>
      <c r="G28" s="35">
        <f>VLOOKUP(G11,FAC_TOTALS_APTA!$A$4:$BQ$126,$F28,FALSE)</f>
        <v>0.17522255209937601</v>
      </c>
      <c r="H28" s="35">
        <f>VLOOKUP(H11,FAC_TOTALS_APTA!$A$4:$BQ$126,$F28,FALSE)</f>
        <v>1</v>
      </c>
      <c r="I28" s="31">
        <f t="shared" si="1"/>
        <v>4.7070279368654457</v>
      </c>
      <c r="J28" s="32" t="str">
        <f t="shared" si="2"/>
        <v/>
      </c>
      <c r="K28" s="32" t="str">
        <f t="shared" si="3"/>
        <v>BIKE_SHARE_FAC</v>
      </c>
      <c r="L28" s="8">
        <f>MATCH($K28,FAC_TOTALS_APTA!$A$2:$BO$2,)</f>
        <v>44</v>
      </c>
      <c r="M28" s="30">
        <f>IF(M11=0,0,VLOOKUP(M11,FAC_TOTALS_APTA!$A$4:$BQ$126,$L28,FALSE))</f>
        <v>0</v>
      </c>
      <c r="N28" s="30">
        <f>IF(N11=0,0,VLOOKUP(N11,FAC_TOTALS_APTA!$A$4:$BQ$126,$L28,FALSE))</f>
        <v>-925125.07828197395</v>
      </c>
      <c r="O28" s="30">
        <f>IF(O11=0,0,VLOOKUP(O11,FAC_TOTALS_APTA!$A$4:$BQ$126,$L28,FALSE))</f>
        <v>-791281.21448231803</v>
      </c>
      <c r="P28" s="30">
        <f>IF(P11=0,0,VLOOKUP(P11,FAC_TOTALS_APTA!$A$4:$BQ$126,$L28,FALSE))</f>
        <v>-767595.93405978195</v>
      </c>
      <c r="Q28" s="30">
        <f>IF(Q11=0,0,VLOOKUP(Q11,FAC_TOTALS_APTA!$A$4:$BQ$126,$L28,FALSE))</f>
        <v>0</v>
      </c>
      <c r="R28" s="30">
        <f>IF(R11=0,0,VLOOKUP(R11,FAC_TOTALS_APTA!$A$4:$BQ$126,$L28,FALSE))</f>
        <v>-36880.259663780802</v>
      </c>
      <c r="S28" s="30">
        <f>IF(S11=0,0,VLOOKUP(S11,FAC_TOTALS_APTA!$A$4:$BQ$126,$L28,FALSE))</f>
        <v>0</v>
      </c>
      <c r="T28" s="30">
        <f>IF(T11=0,0,VLOOKUP(T11,FAC_TOTALS_APTA!$A$4:$BQ$126,$L28,FALSE))</f>
        <v>0</v>
      </c>
      <c r="U28" s="30">
        <f>IF(U11=0,0,VLOOKUP(U11,FAC_TOTALS_APTA!$A$4:$BQ$126,$L28,FALSE))</f>
        <v>0</v>
      </c>
      <c r="V28" s="30">
        <f>IF(V11=0,0,VLOOKUP(V11,FAC_TOTALS_APTA!$A$4:$BQ$126,$L28,FALSE))</f>
        <v>0</v>
      </c>
      <c r="W28" s="30">
        <f>IF(W11=0,0,VLOOKUP(W11,FAC_TOTALS_APTA!$A$4:$BQ$126,$L28,FALSE))</f>
        <v>0</v>
      </c>
      <c r="X28" s="30">
        <f>IF(X11=0,0,VLOOKUP(X11,FAC_TOTALS_APTA!$A$4:$BQ$126,$L28,FALSE))</f>
        <v>0</v>
      </c>
      <c r="Y28" s="30">
        <f>IF(Y11=0,0,VLOOKUP(Y11,FAC_TOTALS_APTA!$A$4:$BQ$126,$L28,FALSE))</f>
        <v>0</v>
      </c>
      <c r="Z28" s="30">
        <f>IF(Z11=0,0,VLOOKUP(Z11,FAC_TOTALS_APTA!$A$4:$BQ$126,$L28,FALSE))</f>
        <v>0</v>
      </c>
      <c r="AA28" s="30">
        <f>IF(AA11=0,0,VLOOKUP(AA11,FAC_TOTALS_APTA!$A$4:$BQ$126,$L28,FALSE))</f>
        <v>0</v>
      </c>
      <c r="AB28" s="30">
        <f>IF(AB11=0,0,VLOOKUP(AB11,FAC_TOTALS_APTA!$A$4:$BQ$126,$L28,FALSE))</f>
        <v>0</v>
      </c>
      <c r="AC28" s="33">
        <f t="shared" si="4"/>
        <v>-2520882.4864878547</v>
      </c>
      <c r="AD28" s="34">
        <f>AC28/G33</f>
        <v>-9.9206056978557713E-4</v>
      </c>
      <c r="AE28" s="8"/>
    </row>
    <row r="29" spans="1:31" s="65" customFormat="1" ht="15" x14ac:dyDescent="0.2">
      <c r="A29" s="64"/>
      <c r="B29" s="27" t="s">
        <v>74</v>
      </c>
      <c r="C29" s="29"/>
      <c r="D29" s="8" t="s">
        <v>99</v>
      </c>
      <c r="E29" s="48">
        <v>-5.5500000000000001E-2</v>
      </c>
      <c r="F29" s="8">
        <f>MATCH($D29,FAC_TOTALS_APTA!$A$2:$BQ$2,)</f>
        <v>27</v>
      </c>
      <c r="G29" s="35">
        <f>VLOOKUP(G11,FAC_TOTALS_APTA!$A$4:$BQ$126,$F29,FALSE)</f>
        <v>0</v>
      </c>
      <c r="H29" s="35">
        <f>VLOOKUP(H11,FAC_TOTALS_APTA!$A$4:$BQ$126,$F29,FALSE)</f>
        <v>0.506464830269583</v>
      </c>
      <c r="I29" s="31" t="str">
        <f t="shared" si="1"/>
        <v>-</v>
      </c>
      <c r="J29" s="32" t="str">
        <f t="shared" si="2"/>
        <v/>
      </c>
      <c r="K29" s="32" t="str">
        <f t="shared" si="3"/>
        <v>scooter_flag_BUS_FAC</v>
      </c>
      <c r="L29" s="8">
        <f>MATCH($K29,FAC_TOTALS_APTA!$A$2:$BO$2,)</f>
        <v>45</v>
      </c>
      <c r="M29" s="30">
        <f>IF(M11=0,0,VLOOKUP(M11,FAC_TOTALS_APTA!$A$4:$BQ$126,$L29,FALSE))</f>
        <v>0</v>
      </c>
      <c r="N29" s="30">
        <f>IF(N11=0,0,VLOOKUP(N11,FAC_TOTALS_APTA!$A$4:$BQ$126,$L29,FALSE))</f>
        <v>0</v>
      </c>
      <c r="O29" s="30">
        <f>IF(O11=0,0,VLOOKUP(O11,FAC_TOTALS_APTA!$A$4:$BQ$126,$L29,FALSE))</f>
        <v>0</v>
      </c>
      <c r="P29" s="30">
        <f>IF(P11=0,0,VLOOKUP(P11,FAC_TOTALS_APTA!$A$4:$BQ$126,$L29,FALSE))</f>
        <v>0</v>
      </c>
      <c r="Q29" s="30">
        <f>IF(Q11=0,0,VLOOKUP(Q11,FAC_TOTALS_APTA!$A$4:$BQ$126,$L29,FALSE))</f>
        <v>0</v>
      </c>
      <c r="R29" s="30">
        <f>IF(R11=0,0,VLOOKUP(R11,FAC_TOTALS_APTA!$A$4:$BQ$126,$L29,FALSE))</f>
        <v>-68392128.417231902</v>
      </c>
      <c r="S29" s="30">
        <f>IF(S11=0,0,VLOOKUP(S11,FAC_TOTALS_APTA!$A$4:$BQ$126,$L29,FALSE))</f>
        <v>0</v>
      </c>
      <c r="T29" s="30">
        <f>IF(T11=0,0,VLOOKUP(T11,FAC_TOTALS_APTA!$A$4:$BQ$126,$L29,FALSE))</f>
        <v>0</v>
      </c>
      <c r="U29" s="30">
        <f>IF(U11=0,0,VLOOKUP(U11,FAC_TOTALS_APTA!$A$4:$BQ$126,$L29,FALSE))</f>
        <v>0</v>
      </c>
      <c r="V29" s="30">
        <f>IF(V11=0,0,VLOOKUP(V11,FAC_TOTALS_APTA!$A$4:$BQ$126,$L29,FALSE))</f>
        <v>0</v>
      </c>
      <c r="W29" s="30">
        <f>IF(W11=0,0,VLOOKUP(W11,FAC_TOTALS_APTA!$A$4:$BQ$126,$L29,FALSE))</f>
        <v>0</v>
      </c>
      <c r="X29" s="30">
        <f>IF(X11=0,0,VLOOKUP(X11,FAC_TOTALS_APTA!$A$4:$BQ$126,$L29,FALSE))</f>
        <v>0</v>
      </c>
      <c r="Y29" s="30">
        <f>IF(Y11=0,0,VLOOKUP(Y11,FAC_TOTALS_APTA!$A$4:$BQ$126,$L29,FALSE))</f>
        <v>0</v>
      </c>
      <c r="Z29" s="30">
        <f>IF(Z11=0,0,VLOOKUP(Z11,FAC_TOTALS_APTA!$A$4:$BQ$126,$L29,FALSE))</f>
        <v>0</v>
      </c>
      <c r="AA29" s="30">
        <f>IF(AA11=0,0,VLOOKUP(AA11,FAC_TOTALS_APTA!$A$4:$BQ$126,$L29,FALSE))</f>
        <v>0</v>
      </c>
      <c r="AB29" s="30">
        <f>IF(AB11=0,0,VLOOKUP(AB11,FAC_TOTALS_APTA!$A$4:$BQ$126,$L29,FALSE))</f>
        <v>0</v>
      </c>
      <c r="AC29" s="33">
        <f t="shared" si="4"/>
        <v>-68392128.417231902</v>
      </c>
      <c r="AD29" s="34">
        <f>AC29/G33</f>
        <v>-2.6914834090888642E-2</v>
      </c>
      <c r="AE29" s="64"/>
    </row>
    <row r="30" spans="1:31" ht="15" x14ac:dyDescent="0.2">
      <c r="B30" s="10" t="s">
        <v>74</v>
      </c>
      <c r="C30" s="28"/>
      <c r="D30" s="9" t="s">
        <v>100</v>
      </c>
      <c r="E30" s="49">
        <v>5.1999999999999998E-3</v>
      </c>
      <c r="F30" s="9">
        <f>MATCH($D30,FAC_TOTALS_APTA!$A$2:$BQ$2,)</f>
        <v>28</v>
      </c>
      <c r="G30" s="37">
        <f>VLOOKUP(G11,FAC_TOTALS_APTA!$A$4:$BQ$126,$F30,FALSE)</f>
        <v>0</v>
      </c>
      <c r="H30" s="37">
        <f>VLOOKUP(H11,FAC_TOTALS_APTA!$A$4:$BQ$126,$F30,FALSE)</f>
        <v>0</v>
      </c>
      <c r="I30" s="38" t="str">
        <f t="shared" si="1"/>
        <v>-</v>
      </c>
      <c r="J30" s="39" t="str">
        <f t="shared" si="2"/>
        <v/>
      </c>
      <c r="K30" s="39" t="str">
        <f t="shared" si="3"/>
        <v>scooter_flag_RAIL_FAC</v>
      </c>
      <c r="L30" s="9">
        <f>MATCH($K30,FAC_TOTALS_APTA!$A$2:$BO$2,)</f>
        <v>46</v>
      </c>
      <c r="M30" s="40">
        <f>IF(M11=0,0,VLOOKUP(M11,FAC_TOTALS_APTA!$A$4:$BQ$126,$L30,FALSE))</f>
        <v>0</v>
      </c>
      <c r="N30" s="40">
        <f>IF(N11=0,0,VLOOKUP(N11,FAC_TOTALS_APTA!$A$4:$BQ$126,$L30,FALSE))</f>
        <v>0</v>
      </c>
      <c r="O30" s="40">
        <f>IF(O11=0,0,VLOOKUP(O11,FAC_TOTALS_APTA!$A$4:$BQ$126,$L30,FALSE))</f>
        <v>0</v>
      </c>
      <c r="P30" s="40">
        <f>IF(P11=0,0,VLOOKUP(P11,FAC_TOTALS_APTA!$A$4:$BQ$126,$L30,FALSE))</f>
        <v>0</v>
      </c>
      <c r="Q30" s="40">
        <f>IF(Q11=0,0,VLOOKUP(Q11,FAC_TOTALS_APTA!$A$4:$BQ$126,$L30,FALSE))</f>
        <v>0</v>
      </c>
      <c r="R30" s="40">
        <f>IF(R11=0,0,VLOOKUP(R11,FAC_TOTALS_APTA!$A$4:$BQ$126,$L30,FALSE))</f>
        <v>0</v>
      </c>
      <c r="S30" s="40">
        <f>IF(S11=0,0,VLOOKUP(S11,FAC_TOTALS_APTA!$A$4:$BQ$126,$L30,FALSE))</f>
        <v>0</v>
      </c>
      <c r="T30" s="40">
        <f>IF(T11=0,0,VLOOKUP(T11,FAC_TOTALS_APTA!$A$4:$BQ$126,$L30,FALSE))</f>
        <v>0</v>
      </c>
      <c r="U30" s="40">
        <f>IF(U11=0,0,VLOOKUP(U11,FAC_TOTALS_APTA!$A$4:$BQ$126,$L30,FALSE))</f>
        <v>0</v>
      </c>
      <c r="V30" s="40">
        <f>IF(V11=0,0,VLOOKUP(V11,FAC_TOTALS_APTA!$A$4:$BQ$126,$L30,FALSE))</f>
        <v>0</v>
      </c>
      <c r="W30" s="40">
        <f>IF(W11=0,0,VLOOKUP(W11,FAC_TOTALS_APTA!$A$4:$BQ$126,$L30,FALSE))</f>
        <v>0</v>
      </c>
      <c r="X30" s="40">
        <f>IF(X11=0,0,VLOOKUP(X11,FAC_TOTALS_APTA!$A$4:$BQ$126,$L30,FALSE))</f>
        <v>0</v>
      </c>
      <c r="Y30" s="40">
        <f>IF(Y11=0,0,VLOOKUP(Y11,FAC_TOTALS_APTA!$A$4:$BQ$126,$L30,FALSE))</f>
        <v>0</v>
      </c>
      <c r="Z30" s="40">
        <f>IF(Z11=0,0,VLOOKUP(Z11,FAC_TOTALS_APTA!$A$4:$BQ$126,$L30,FALSE))</f>
        <v>0</v>
      </c>
      <c r="AA30" s="40">
        <f>IF(AA11=0,0,VLOOKUP(AA11,FAC_TOTALS_APTA!$A$4:$BQ$126,$L30,FALSE))</f>
        <v>0</v>
      </c>
      <c r="AB30" s="40">
        <f>IF(AB11=0,0,VLOOKUP(AB11,FAC_TOTALS_APTA!$A$4:$BQ$126,$L30,FALSE))</f>
        <v>0</v>
      </c>
      <c r="AC30" s="41">
        <f t="shared" si="4"/>
        <v>0</v>
      </c>
      <c r="AD30" s="42">
        <f>AC30/G33</f>
        <v>0</v>
      </c>
    </row>
    <row r="31" spans="1:31" ht="15" x14ac:dyDescent="0.2">
      <c r="B31" s="10" t="s">
        <v>61</v>
      </c>
      <c r="C31" s="28"/>
      <c r="D31" s="10" t="s">
        <v>53</v>
      </c>
      <c r="E31" s="75"/>
      <c r="F31" s="9"/>
      <c r="G31" s="40"/>
      <c r="H31" s="40"/>
      <c r="I31" s="38"/>
      <c r="J31" s="39"/>
      <c r="K31" s="39" t="str">
        <f t="shared" si="3"/>
        <v>New_Reporter_FAC</v>
      </c>
      <c r="L31" s="9">
        <f>MATCH($K31,FAC_TOTALS_APTA!$A$2:$BO$2,)</f>
        <v>50</v>
      </c>
      <c r="M31" s="40">
        <f>IF(M11=0,0,VLOOKUP(M11,FAC_TOTALS_APTA!$A$4:$BQ$126,$L31,FALSE))</f>
        <v>0</v>
      </c>
      <c r="N31" s="40">
        <f>IF(N11=0,0,VLOOKUP(N11,FAC_TOTALS_APTA!$A$4:$BQ$126,$L31,FALSE))</f>
        <v>0</v>
      </c>
      <c r="O31" s="40">
        <f>IF(O11=0,0,VLOOKUP(O11,FAC_TOTALS_APTA!$A$4:$BQ$126,$L31,FALSE))</f>
        <v>0</v>
      </c>
      <c r="P31" s="40">
        <f>IF(P11=0,0,VLOOKUP(P11,FAC_TOTALS_APTA!$A$4:$BQ$126,$L31,FALSE))</f>
        <v>0</v>
      </c>
      <c r="Q31" s="40">
        <f>IF(Q11=0,0,VLOOKUP(Q11,FAC_TOTALS_APTA!$A$4:$BQ$126,$L31,FALSE))</f>
        <v>0</v>
      </c>
      <c r="R31" s="40">
        <f>IF(R11=0,0,VLOOKUP(R11,FAC_TOTALS_APTA!$A$4:$BQ$126,$L31,FALSE))</f>
        <v>0</v>
      </c>
      <c r="S31" s="40">
        <f>IF(S11=0,0,VLOOKUP(S11,FAC_TOTALS_APTA!$A$4:$BQ$126,$L31,FALSE))</f>
        <v>0</v>
      </c>
      <c r="T31" s="40">
        <f>IF(T11=0,0,VLOOKUP(T11,FAC_TOTALS_APTA!$A$4:$BQ$126,$L31,FALSE))</f>
        <v>0</v>
      </c>
      <c r="U31" s="40">
        <f>IF(U11=0,0,VLOOKUP(U11,FAC_TOTALS_APTA!$A$4:$BQ$126,$L31,FALSE))</f>
        <v>0</v>
      </c>
      <c r="V31" s="40">
        <f>IF(V11=0,0,VLOOKUP(V11,FAC_TOTALS_APTA!$A$4:$BQ$126,$L31,FALSE))</f>
        <v>0</v>
      </c>
      <c r="W31" s="40">
        <f>IF(W11=0,0,VLOOKUP(W11,FAC_TOTALS_APTA!$A$4:$BQ$126,$L31,FALSE))</f>
        <v>0</v>
      </c>
      <c r="X31" s="40">
        <f>IF(X11=0,0,VLOOKUP(X11,FAC_TOTALS_APTA!$A$4:$BQ$126,$L31,FALSE))</f>
        <v>0</v>
      </c>
      <c r="Y31" s="40">
        <f>IF(Y11=0,0,VLOOKUP(Y11,FAC_TOTALS_APTA!$A$4:$BQ$126,$L31,FALSE))</f>
        <v>0</v>
      </c>
      <c r="Z31" s="40">
        <f>IF(Z11=0,0,VLOOKUP(Z11,FAC_TOTALS_APTA!$A$4:$BQ$126,$L31,FALSE))</f>
        <v>0</v>
      </c>
      <c r="AA31" s="40">
        <f>IF(AA11=0,0,VLOOKUP(AA11,FAC_TOTALS_APTA!$A$4:$BQ$126,$L31,FALSE))</f>
        <v>0</v>
      </c>
      <c r="AB31" s="40">
        <f>IF(AB11=0,0,VLOOKUP(AB11,FAC_TOTALS_APTA!$A$4:$BQ$126,$L31,FALSE))</f>
        <v>0</v>
      </c>
      <c r="AC31" s="41">
        <f>SUM(M31:AB31)</f>
        <v>0</v>
      </c>
      <c r="AD31" s="42">
        <f>AC31/G33</f>
        <v>0</v>
      </c>
    </row>
    <row r="32" spans="1:31" ht="15" x14ac:dyDescent="0.2">
      <c r="B32" s="27" t="s">
        <v>75</v>
      </c>
      <c r="C32" s="29"/>
      <c r="D32" s="8" t="s">
        <v>6</v>
      </c>
      <c r="E32" s="48"/>
      <c r="F32" s="8">
        <f>MATCH($D32,FAC_TOTALS_APTA!$A$2:$BO$2,)</f>
        <v>9</v>
      </c>
      <c r="G32" s="66">
        <f>VLOOKUP(G11,FAC_TOTALS_APTA!$A$4:$BQ$126,$F32,FALSE)</f>
        <v>2555227689.4999399</v>
      </c>
      <c r="H32" s="66">
        <f>VLOOKUP(H11,FAC_TOTALS_APTA!$A$4:$BO$126,$F32,FALSE)</f>
        <v>2219328259.2987599</v>
      </c>
      <c r="I32" s="68">
        <f t="shared" ref="I32:I33" si="5">H32/G32-1</f>
        <v>-0.13145577264267816</v>
      </c>
      <c r="J32" s="32"/>
      <c r="K32" s="32"/>
      <c r="L32" s="8"/>
      <c r="M32" s="30">
        <f>SUM(M13:M30)</f>
        <v>-14132798.485928405</v>
      </c>
      <c r="N32" s="30">
        <f t="shared" ref="N32:AB32" si="6">SUM(N13:N30)</f>
        <v>-34909381.488526151</v>
      </c>
      <c r="O32" s="30">
        <f t="shared" si="6"/>
        <v>-108971734.07997566</v>
      </c>
      <c r="P32" s="30">
        <f t="shared" si="6"/>
        <v>-74838971.145760283</v>
      </c>
      <c r="Q32" s="30">
        <f t="shared" si="6"/>
        <v>-1651064.9606520981</v>
      </c>
      <c r="R32" s="30">
        <f t="shared" si="6"/>
        <v>-103756324.96270594</v>
      </c>
      <c r="S32" s="30">
        <f t="shared" si="6"/>
        <v>0</v>
      </c>
      <c r="T32" s="30">
        <f t="shared" si="6"/>
        <v>0</v>
      </c>
      <c r="U32" s="30">
        <f t="shared" si="6"/>
        <v>0</v>
      </c>
      <c r="V32" s="30">
        <f t="shared" si="6"/>
        <v>0</v>
      </c>
      <c r="W32" s="30">
        <f t="shared" si="6"/>
        <v>0</v>
      </c>
      <c r="X32" s="30">
        <f t="shared" si="6"/>
        <v>0</v>
      </c>
      <c r="Y32" s="30">
        <f t="shared" si="6"/>
        <v>0</v>
      </c>
      <c r="Z32" s="30">
        <f t="shared" si="6"/>
        <v>0</v>
      </c>
      <c r="AA32" s="30">
        <f t="shared" si="6"/>
        <v>0</v>
      </c>
      <c r="AB32" s="30">
        <f t="shared" si="6"/>
        <v>0</v>
      </c>
      <c r="AC32" s="33">
        <f>H32-G32</f>
        <v>-335899430.20117998</v>
      </c>
      <c r="AD32" s="34">
        <f>I32</f>
        <v>-0.13145577264267816</v>
      </c>
    </row>
    <row r="33" spans="1:31" s="12" customFormat="1" ht="16" thickBot="1" x14ac:dyDescent="0.25">
      <c r="B33" s="11" t="s">
        <v>58</v>
      </c>
      <c r="C33" s="25"/>
      <c r="D33" s="25" t="s">
        <v>4</v>
      </c>
      <c r="E33" s="25"/>
      <c r="F33" s="25">
        <f>MATCH($D33,FAC_TOTALS_APTA!$A$2:$BO$2,)</f>
        <v>7</v>
      </c>
      <c r="G33" s="67">
        <f>VLOOKUP(G11,FAC_TOTALS_APTA!$A$4:$BO$126,$F33,FALSE)</f>
        <v>2541057031.46</v>
      </c>
      <c r="H33" s="67">
        <f>VLOOKUP(H11,FAC_TOTALS_APTA!$A$4:$BO$126,$F33,FALSE)</f>
        <v>2176386602.5599899</v>
      </c>
      <c r="I33" s="69">
        <f t="shared" si="5"/>
        <v>-0.1435113121764463</v>
      </c>
      <c r="J33" s="44"/>
      <c r="K33" s="4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45">
        <f>H33-G33</f>
        <v>-364670428.90001011</v>
      </c>
      <c r="AD33" s="46">
        <f>I33</f>
        <v>-0.1435113121764463</v>
      </c>
    </row>
    <row r="34" spans="1:31" ht="17" thickTop="1" thickBot="1" x14ac:dyDescent="0.25">
      <c r="B34" s="50" t="s">
        <v>76</v>
      </c>
      <c r="C34" s="51"/>
      <c r="D34" s="51"/>
      <c r="E34" s="52"/>
      <c r="F34" s="51"/>
      <c r="G34" s="51"/>
      <c r="H34" s="51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46">
        <f>AD33-AD32</f>
        <v>-1.2055539533768145E-2</v>
      </c>
    </row>
    <row r="35" spans="1:31" ht="15" thickTop="1" x14ac:dyDescent="0.2"/>
    <row r="36" spans="1:31" ht="15" x14ac:dyDescent="0.2">
      <c r="B36" s="20" t="s">
        <v>28</v>
      </c>
      <c r="C36" s="12"/>
      <c r="D36" s="12"/>
      <c r="E36" s="8"/>
      <c r="F36" s="12"/>
      <c r="G36" s="12"/>
      <c r="H36" s="12"/>
      <c r="I36" s="1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1" ht="15" x14ac:dyDescent="0.2">
      <c r="B37" s="17" t="s">
        <v>19</v>
      </c>
      <c r="C37" s="18" t="s">
        <v>20</v>
      </c>
      <c r="D37" s="12"/>
      <c r="E37" s="8"/>
      <c r="F37" s="12"/>
      <c r="G37" s="12"/>
      <c r="H37" s="12"/>
      <c r="I37" s="1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1" x14ac:dyDescent="0.2">
      <c r="B38" s="17"/>
      <c r="C38" s="18"/>
      <c r="D38" s="12"/>
      <c r="E38" s="8"/>
      <c r="F38" s="12"/>
      <c r="G38" s="12"/>
      <c r="H38" s="12"/>
      <c r="I38" s="1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 ht="15" x14ac:dyDescent="0.2">
      <c r="B39" s="20" t="s">
        <v>30</v>
      </c>
      <c r="C39" s="21">
        <v>0</v>
      </c>
      <c r="D39" s="12"/>
      <c r="E39" s="8"/>
      <c r="F39" s="12"/>
      <c r="G39" s="12"/>
      <c r="H39" s="12"/>
      <c r="I39" s="1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1" s="15" customFormat="1" ht="16" thickBot="1" x14ac:dyDescent="0.25">
      <c r="A40" s="8"/>
      <c r="B40" s="22" t="s">
        <v>39</v>
      </c>
      <c r="C40" s="23">
        <v>2</v>
      </c>
      <c r="D40" s="24"/>
      <c r="E40" s="25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8"/>
    </row>
    <row r="41" spans="1:31" ht="15" thickTop="1" x14ac:dyDescent="0.2">
      <c r="B41" s="54"/>
      <c r="C41" s="55"/>
      <c r="D41" s="55"/>
      <c r="E41" s="55"/>
      <c r="F41" s="55"/>
      <c r="G41" s="84" t="s">
        <v>59</v>
      </c>
      <c r="H41" s="84"/>
      <c r="I41" s="8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84" t="s">
        <v>63</v>
      </c>
      <c r="AD41" s="84"/>
    </row>
    <row r="42" spans="1:31" ht="15" x14ac:dyDescent="0.2">
      <c r="B42" s="10" t="s">
        <v>21</v>
      </c>
      <c r="C42" s="28" t="s">
        <v>22</v>
      </c>
      <c r="D42" s="9" t="s">
        <v>23</v>
      </c>
      <c r="E42" s="9" t="s">
        <v>29</v>
      </c>
      <c r="F42" s="9"/>
      <c r="G42" s="28">
        <f>$C$1</f>
        <v>2012</v>
      </c>
      <c r="H42" s="28">
        <f>$C$2</f>
        <v>2018</v>
      </c>
      <c r="I42" s="28" t="s">
        <v>25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27</v>
      </c>
      <c r="AD42" s="28" t="s">
        <v>25</v>
      </c>
    </row>
    <row r="43" spans="1:31" s="15" customFormat="1" x14ac:dyDescent="0.2">
      <c r="A43" s="8"/>
      <c r="B43" s="27"/>
      <c r="C43" s="29"/>
      <c r="D43" s="8"/>
      <c r="E43" s="8"/>
      <c r="F43" s="8"/>
      <c r="G43" s="8"/>
      <c r="H43" s="8"/>
      <c r="I43" s="29"/>
      <c r="J43" s="8"/>
      <c r="K43" s="8"/>
      <c r="L43" s="8"/>
      <c r="M43" s="8">
        <v>1</v>
      </c>
      <c r="N43" s="8">
        <v>2</v>
      </c>
      <c r="O43" s="8">
        <v>3</v>
      </c>
      <c r="P43" s="8">
        <v>4</v>
      </c>
      <c r="Q43" s="8">
        <v>5</v>
      </c>
      <c r="R43" s="8">
        <v>6</v>
      </c>
      <c r="S43" s="8">
        <v>7</v>
      </c>
      <c r="T43" s="8">
        <v>8</v>
      </c>
      <c r="U43" s="8">
        <v>9</v>
      </c>
      <c r="V43" s="8">
        <v>10</v>
      </c>
      <c r="W43" s="8">
        <v>11</v>
      </c>
      <c r="X43" s="8">
        <v>12</v>
      </c>
      <c r="Y43" s="8">
        <v>13</v>
      </c>
      <c r="Z43" s="8">
        <v>14</v>
      </c>
      <c r="AA43" s="8">
        <v>15</v>
      </c>
      <c r="AB43" s="8">
        <v>16</v>
      </c>
      <c r="AC43" s="8"/>
      <c r="AD43" s="8"/>
      <c r="AE43" s="8"/>
    </row>
    <row r="44" spans="1:31" s="15" customFormat="1" x14ac:dyDescent="0.2">
      <c r="A44" s="8"/>
      <c r="B44" s="27"/>
      <c r="C44" s="29"/>
      <c r="D44" s="8"/>
      <c r="E44" s="8"/>
      <c r="F44" s="8"/>
      <c r="G44" s="8" t="str">
        <f>CONCATENATE($C39,"_",$C40,"_",G42)</f>
        <v>0_2_2012</v>
      </c>
      <c r="H44" s="8" t="str">
        <f>CONCATENATE($C39,"_",$C40,"_",H42)</f>
        <v>0_2_2018</v>
      </c>
      <c r="I44" s="29"/>
      <c r="J44" s="8"/>
      <c r="K44" s="8"/>
      <c r="L44" s="8"/>
      <c r="M44" s="8" t="str">
        <f>IF($G42+M43&gt;$H42,0,CONCATENATE($C39,"_",$C40,"_",$G42+M43))</f>
        <v>0_2_2013</v>
      </c>
      <c r="N44" s="8" t="str">
        <f t="shared" ref="N44:AB44" si="7">IF($G42+N43&gt;$H42,0,CONCATENATE($C39,"_",$C40,"_",$G42+N43))</f>
        <v>0_2_2014</v>
      </c>
      <c r="O44" s="8" t="str">
        <f t="shared" si="7"/>
        <v>0_2_2015</v>
      </c>
      <c r="P44" s="8" t="str">
        <f t="shared" si="7"/>
        <v>0_2_2016</v>
      </c>
      <c r="Q44" s="8" t="str">
        <f t="shared" si="7"/>
        <v>0_2_2017</v>
      </c>
      <c r="R44" s="8" t="str">
        <f t="shared" si="7"/>
        <v>0_2_2018</v>
      </c>
      <c r="S44" s="8">
        <f t="shared" si="7"/>
        <v>0</v>
      </c>
      <c r="T44" s="8">
        <f t="shared" si="7"/>
        <v>0</v>
      </c>
      <c r="U44" s="8">
        <f t="shared" si="7"/>
        <v>0</v>
      </c>
      <c r="V44" s="8">
        <f t="shared" si="7"/>
        <v>0</v>
      </c>
      <c r="W44" s="8">
        <f t="shared" si="7"/>
        <v>0</v>
      </c>
      <c r="X44" s="8">
        <f t="shared" si="7"/>
        <v>0</v>
      </c>
      <c r="Y44" s="8">
        <f t="shared" si="7"/>
        <v>0</v>
      </c>
      <c r="Z44" s="8">
        <f t="shared" si="7"/>
        <v>0</v>
      </c>
      <c r="AA44" s="8">
        <f t="shared" si="7"/>
        <v>0</v>
      </c>
      <c r="AB44" s="8">
        <f t="shared" si="7"/>
        <v>0</v>
      </c>
      <c r="AC44" s="8"/>
      <c r="AD44" s="8"/>
      <c r="AE44" s="8"/>
    </row>
    <row r="45" spans="1:31" s="15" customFormat="1" x14ac:dyDescent="0.2">
      <c r="A45" s="8"/>
      <c r="B45" s="27"/>
      <c r="C45" s="29"/>
      <c r="D45" s="8"/>
      <c r="E45" s="8"/>
      <c r="F45" s="8" t="s">
        <v>26</v>
      </c>
      <c r="G45" s="30"/>
      <c r="H45" s="30"/>
      <c r="I45" s="29"/>
      <c r="J45" s="8"/>
      <c r="K45" s="8"/>
      <c r="L45" s="8" t="s">
        <v>26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s="15" customFormat="1" ht="15" x14ac:dyDescent="0.2">
      <c r="A46" s="8"/>
      <c r="B46" s="27" t="s">
        <v>37</v>
      </c>
      <c r="C46" s="29" t="s">
        <v>24</v>
      </c>
      <c r="D46" s="8" t="s">
        <v>8</v>
      </c>
      <c r="E46" s="48">
        <v>0.70279999999999998</v>
      </c>
      <c r="F46" s="8">
        <f>MATCH($D46,FAC_TOTALS_APTA!$A$2:$BQ$2,)</f>
        <v>11</v>
      </c>
      <c r="G46" s="30">
        <f>VLOOKUP(G44,FAC_TOTALS_APTA!$A$4:$BQ$126,$F46,FALSE)</f>
        <v>11323694.5977575</v>
      </c>
      <c r="H46" s="30">
        <f>VLOOKUP(H44,FAC_TOTALS_APTA!$A$4:$BQ$126,$F46,FALSE)</f>
        <v>12681507.369924599</v>
      </c>
      <c r="I46" s="31">
        <f>IFERROR(H46/G46-1,"-")</f>
        <v>0.11990898910643488</v>
      </c>
      <c r="J46" s="32" t="str">
        <f>IF(C46="Log","_log","")</f>
        <v>_log</v>
      </c>
      <c r="K46" s="32" t="str">
        <f>CONCATENATE(D46,J46,"_FAC")</f>
        <v>VRM_ADJ_log_FAC</v>
      </c>
      <c r="L46" s="8">
        <f>MATCH($K46,FAC_TOTALS_APTA!$A$2:$BO$2,)</f>
        <v>29</v>
      </c>
      <c r="M46" s="30">
        <f>IF(M44=0,0,VLOOKUP(M44,FAC_TOTALS_APTA!$A$4:$BQ$126,$L46,FALSE))</f>
        <v>4566179.9097607397</v>
      </c>
      <c r="N46" s="30">
        <f>IF(N44=0,0,VLOOKUP(N44,FAC_TOTALS_APTA!$A$4:$BQ$126,$L46,FALSE))</f>
        <v>10237892.605372701</v>
      </c>
      <c r="O46" s="30">
        <f>IF(O44=0,0,VLOOKUP(O44,FAC_TOTALS_APTA!$A$4:$BQ$126,$L46,FALSE))</f>
        <v>20217117.7667282</v>
      </c>
      <c r="P46" s="30">
        <f>IF(P44=0,0,VLOOKUP(P44,FAC_TOTALS_APTA!$A$4:$BQ$126,$L46,FALSE))</f>
        <v>19395185.445413899</v>
      </c>
      <c r="Q46" s="30">
        <f>IF(Q44=0,0,VLOOKUP(Q44,FAC_TOTALS_APTA!$A$4:$BQ$126,$L46,FALSE))</f>
        <v>5916315.7539447797</v>
      </c>
      <c r="R46" s="30">
        <f>IF(R44=0,0,VLOOKUP(R44,FAC_TOTALS_APTA!$A$4:$BQ$126,$L46,FALSE))</f>
        <v>10719259.8077446</v>
      </c>
      <c r="S46" s="30">
        <f>IF(S44=0,0,VLOOKUP(S44,FAC_TOTALS_APTA!$A$4:$BQ$126,$L46,FALSE))</f>
        <v>0</v>
      </c>
      <c r="T46" s="30">
        <f>IF(T44=0,0,VLOOKUP(T44,FAC_TOTALS_APTA!$A$4:$BQ$126,$L46,FALSE))</f>
        <v>0</v>
      </c>
      <c r="U46" s="30">
        <f>IF(U44=0,0,VLOOKUP(U44,FAC_TOTALS_APTA!$A$4:$BQ$126,$L46,FALSE))</f>
        <v>0</v>
      </c>
      <c r="V46" s="30">
        <f>IF(V44=0,0,VLOOKUP(V44,FAC_TOTALS_APTA!$A$4:$BQ$126,$L46,FALSE))</f>
        <v>0</v>
      </c>
      <c r="W46" s="30">
        <f>IF(W44=0,0,VLOOKUP(W44,FAC_TOTALS_APTA!$A$4:$BQ$126,$L46,FALSE))</f>
        <v>0</v>
      </c>
      <c r="X46" s="30">
        <f>IF(X44=0,0,VLOOKUP(X44,FAC_TOTALS_APTA!$A$4:$BQ$126,$L46,FALSE))</f>
        <v>0</v>
      </c>
      <c r="Y46" s="30">
        <f>IF(Y44=0,0,VLOOKUP(Y44,FAC_TOTALS_APTA!$A$4:$BQ$126,$L46,FALSE))</f>
        <v>0</v>
      </c>
      <c r="Z46" s="30">
        <f>IF(Z44=0,0,VLOOKUP(Z44,FAC_TOTALS_APTA!$A$4:$BQ$126,$L46,FALSE))</f>
        <v>0</v>
      </c>
      <c r="AA46" s="30">
        <f>IF(AA44=0,0,VLOOKUP(AA44,FAC_TOTALS_APTA!$A$4:$BQ$126,$L46,FALSE))</f>
        <v>0</v>
      </c>
      <c r="AB46" s="30">
        <f>IF(AB44=0,0,VLOOKUP(AB44,FAC_TOTALS_APTA!$A$4:$BQ$126,$L46,FALSE))</f>
        <v>0</v>
      </c>
      <c r="AC46" s="33">
        <f>SUM(M46:AB46)</f>
        <v>71051951.288964912</v>
      </c>
      <c r="AD46" s="34">
        <f>AC46/G66</f>
        <v>7.3918778845719027E-2</v>
      </c>
      <c r="AE46" s="8"/>
    </row>
    <row r="47" spans="1:31" s="15" customFormat="1" ht="15" x14ac:dyDescent="0.2">
      <c r="A47" s="8"/>
      <c r="B47" s="27" t="s">
        <v>60</v>
      </c>
      <c r="C47" s="29" t="s">
        <v>24</v>
      </c>
      <c r="D47" s="8" t="s">
        <v>18</v>
      </c>
      <c r="E47" s="48">
        <v>-0.41089999999999999</v>
      </c>
      <c r="F47" s="8">
        <f>MATCH($D47,FAC_TOTALS_APTA!$A$2:$BQ$2,)</f>
        <v>12</v>
      </c>
      <c r="G47" s="47">
        <f>VLOOKUP(G44,FAC_TOTALS_APTA!$A$4:$BQ$126,$F47,FALSE)</f>
        <v>0.99746339468303102</v>
      </c>
      <c r="H47" s="47">
        <f>VLOOKUP(H44,FAC_TOTALS_APTA!$A$4:$BQ$126,$F47,FALSE)</f>
        <v>1.01447584544754</v>
      </c>
      <c r="I47" s="31">
        <f t="shared" ref="I47:I63" si="8">IFERROR(H47/G47-1,"-")</f>
        <v>1.7055714380290743E-2</v>
      </c>
      <c r="J47" s="32" t="str">
        <f t="shared" ref="J47:J63" si="9">IF(C47="Log","_log","")</f>
        <v>_log</v>
      </c>
      <c r="K47" s="32" t="str">
        <f t="shared" ref="K47:K64" si="10">CONCATENATE(D47,J47,"_FAC")</f>
        <v>FARE_per_UPT_2018_log_FAC</v>
      </c>
      <c r="L47" s="8">
        <f>MATCH($K47,FAC_TOTALS_APTA!$A$2:$BO$2,)</f>
        <v>30</v>
      </c>
      <c r="M47" s="30">
        <f>IF(M44=0,0,VLOOKUP(M44,FAC_TOTALS_APTA!$A$4:$BQ$126,$L47,FALSE))</f>
        <v>-5566599.8697746098</v>
      </c>
      <c r="N47" s="30">
        <f>IF(N44=0,0,VLOOKUP(N44,FAC_TOTALS_APTA!$A$4:$BQ$126,$L47,FALSE))</f>
        <v>2435392.5692575001</v>
      </c>
      <c r="O47" s="30">
        <f>IF(O44=0,0,VLOOKUP(O44,FAC_TOTALS_APTA!$A$4:$BQ$126,$L47,FALSE))</f>
        <v>-1414458.4336413699</v>
      </c>
      <c r="P47" s="30">
        <f>IF(P44=0,0,VLOOKUP(P44,FAC_TOTALS_APTA!$A$4:$BQ$126,$L47,FALSE))</f>
        <v>-2582708.0144486101</v>
      </c>
      <c r="Q47" s="30">
        <f>IF(Q44=0,0,VLOOKUP(Q44,FAC_TOTALS_APTA!$A$4:$BQ$126,$L47,FALSE))</f>
        <v>1834340.51050572</v>
      </c>
      <c r="R47" s="30">
        <f>IF(R44=0,0,VLOOKUP(R44,FAC_TOTALS_APTA!$A$4:$BQ$126,$L47,FALSE))</f>
        <v>2504830.3258827501</v>
      </c>
      <c r="S47" s="30">
        <f>IF(S44=0,0,VLOOKUP(S44,FAC_TOTALS_APTA!$A$4:$BQ$126,$L47,FALSE))</f>
        <v>0</v>
      </c>
      <c r="T47" s="30">
        <f>IF(T44=0,0,VLOOKUP(T44,FAC_TOTALS_APTA!$A$4:$BQ$126,$L47,FALSE))</f>
        <v>0</v>
      </c>
      <c r="U47" s="30">
        <f>IF(U44=0,0,VLOOKUP(U44,FAC_TOTALS_APTA!$A$4:$BQ$126,$L47,FALSE))</f>
        <v>0</v>
      </c>
      <c r="V47" s="30">
        <f>IF(V44=0,0,VLOOKUP(V44,FAC_TOTALS_APTA!$A$4:$BQ$126,$L47,FALSE))</f>
        <v>0</v>
      </c>
      <c r="W47" s="30">
        <f>IF(W44=0,0,VLOOKUP(W44,FAC_TOTALS_APTA!$A$4:$BQ$126,$L47,FALSE))</f>
        <v>0</v>
      </c>
      <c r="X47" s="30">
        <f>IF(X44=0,0,VLOOKUP(X44,FAC_TOTALS_APTA!$A$4:$BQ$126,$L47,FALSE))</f>
        <v>0</v>
      </c>
      <c r="Y47" s="30">
        <f>IF(Y44=0,0,VLOOKUP(Y44,FAC_TOTALS_APTA!$A$4:$BQ$126,$L47,FALSE))</f>
        <v>0</v>
      </c>
      <c r="Z47" s="30">
        <f>IF(Z44=0,0,VLOOKUP(Z44,FAC_TOTALS_APTA!$A$4:$BQ$126,$L47,FALSE))</f>
        <v>0</v>
      </c>
      <c r="AA47" s="30">
        <f>IF(AA44=0,0,VLOOKUP(AA44,FAC_TOTALS_APTA!$A$4:$BQ$126,$L47,FALSE))</f>
        <v>0</v>
      </c>
      <c r="AB47" s="30">
        <f>IF(AB44=0,0,VLOOKUP(AB44,FAC_TOTALS_APTA!$A$4:$BQ$126,$L47,FALSE))</f>
        <v>0</v>
      </c>
      <c r="AC47" s="33">
        <f t="shared" ref="AC47:AC63" si="11">SUM(M47:AB47)</f>
        <v>-2789202.9122186196</v>
      </c>
      <c r="AD47" s="34">
        <f>AC47/G66</f>
        <v>-2.901742590933524E-3</v>
      </c>
      <c r="AE47" s="8"/>
    </row>
    <row r="48" spans="1:31" s="15" customFormat="1" ht="15" x14ac:dyDescent="0.2">
      <c r="A48" s="8"/>
      <c r="B48" s="27" t="s">
        <v>56</v>
      </c>
      <c r="C48" s="29" t="s">
        <v>24</v>
      </c>
      <c r="D48" s="8" t="s">
        <v>9</v>
      </c>
      <c r="E48" s="48">
        <v>0.29060000000000002</v>
      </c>
      <c r="F48" s="8">
        <f>MATCH($D48,FAC_TOTALS_APTA!$A$2:$BQ$2,)</f>
        <v>13</v>
      </c>
      <c r="G48" s="30">
        <f>VLOOKUP(G44,FAC_TOTALS_APTA!$A$4:$BQ$126,$F48,FALSE)</f>
        <v>2572365.20228764</v>
      </c>
      <c r="H48" s="30">
        <f>VLOOKUP(H44,FAC_TOTALS_APTA!$A$4:$BQ$126,$F48,FALSE)</f>
        <v>2777145.2149550701</v>
      </c>
      <c r="I48" s="31">
        <f t="shared" si="8"/>
        <v>7.9607674868761302E-2</v>
      </c>
      <c r="J48" s="32" t="str">
        <f t="shared" si="9"/>
        <v>_log</v>
      </c>
      <c r="K48" s="32" t="str">
        <f t="shared" si="10"/>
        <v>POP_EMP_log_FAC</v>
      </c>
      <c r="L48" s="8">
        <f>MATCH($K48,FAC_TOTALS_APTA!$A$2:$BO$2,)</f>
        <v>31</v>
      </c>
      <c r="M48" s="30">
        <f>IF(M44=0,0,VLOOKUP(M44,FAC_TOTALS_APTA!$A$4:$BQ$126,$L48,FALSE))</f>
        <v>4777764.3246125402</v>
      </c>
      <c r="N48" s="30">
        <f>IF(N44=0,0,VLOOKUP(N44,FAC_TOTALS_APTA!$A$4:$BQ$126,$L48,FALSE))</f>
        <v>3608983.1157104699</v>
      </c>
      <c r="O48" s="30">
        <f>IF(O44=0,0,VLOOKUP(O44,FAC_TOTALS_APTA!$A$4:$BQ$126,$L48,FALSE))</f>
        <v>3536350.2076693298</v>
      </c>
      <c r="P48" s="30">
        <f>IF(P44=0,0,VLOOKUP(P44,FAC_TOTALS_APTA!$A$4:$BQ$126,$L48,FALSE))</f>
        <v>3294133.12272962</v>
      </c>
      <c r="Q48" s="30">
        <f>IF(Q44=0,0,VLOOKUP(Q44,FAC_TOTALS_APTA!$A$4:$BQ$126,$L48,FALSE))</f>
        <v>3344933.71844225</v>
      </c>
      <c r="R48" s="30">
        <f>IF(R44=0,0,VLOOKUP(R44,FAC_TOTALS_APTA!$A$4:$BQ$126,$L48,FALSE))</f>
        <v>2903149.4810778298</v>
      </c>
      <c r="S48" s="30">
        <f>IF(S44=0,0,VLOOKUP(S44,FAC_TOTALS_APTA!$A$4:$BQ$126,$L48,FALSE))</f>
        <v>0</v>
      </c>
      <c r="T48" s="30">
        <f>IF(T44=0,0,VLOOKUP(T44,FAC_TOTALS_APTA!$A$4:$BQ$126,$L48,FALSE))</f>
        <v>0</v>
      </c>
      <c r="U48" s="30">
        <f>IF(U44=0,0,VLOOKUP(U44,FAC_TOTALS_APTA!$A$4:$BQ$126,$L48,FALSE))</f>
        <v>0</v>
      </c>
      <c r="V48" s="30">
        <f>IF(V44=0,0,VLOOKUP(V44,FAC_TOTALS_APTA!$A$4:$BQ$126,$L48,FALSE))</f>
        <v>0</v>
      </c>
      <c r="W48" s="30">
        <f>IF(W44=0,0,VLOOKUP(W44,FAC_TOTALS_APTA!$A$4:$BQ$126,$L48,FALSE))</f>
        <v>0</v>
      </c>
      <c r="X48" s="30">
        <f>IF(X44=0,0,VLOOKUP(X44,FAC_TOTALS_APTA!$A$4:$BQ$126,$L48,FALSE))</f>
        <v>0</v>
      </c>
      <c r="Y48" s="30">
        <f>IF(Y44=0,0,VLOOKUP(Y44,FAC_TOTALS_APTA!$A$4:$BQ$126,$L48,FALSE))</f>
        <v>0</v>
      </c>
      <c r="Z48" s="30">
        <f>IF(Z44=0,0,VLOOKUP(Z44,FAC_TOTALS_APTA!$A$4:$BQ$126,$L48,FALSE))</f>
        <v>0</v>
      </c>
      <c r="AA48" s="30">
        <f>IF(AA44=0,0,VLOOKUP(AA44,FAC_TOTALS_APTA!$A$4:$BQ$126,$L48,FALSE))</f>
        <v>0</v>
      </c>
      <c r="AB48" s="30">
        <f>IF(AB44=0,0,VLOOKUP(AB44,FAC_TOTALS_APTA!$A$4:$BQ$126,$L48,FALSE))</f>
        <v>0</v>
      </c>
      <c r="AC48" s="33">
        <f t="shared" si="11"/>
        <v>21465313.970242042</v>
      </c>
      <c r="AD48" s="34">
        <f>AC48/G66</f>
        <v>2.2331403535523639E-2</v>
      </c>
      <c r="AE48" s="8"/>
    </row>
    <row r="49" spans="1:31" s="15" customFormat="1" ht="30" x14ac:dyDescent="0.2">
      <c r="A49" s="8"/>
      <c r="B49" s="27" t="s">
        <v>82</v>
      </c>
      <c r="C49" s="29"/>
      <c r="D49" s="6" t="s">
        <v>78</v>
      </c>
      <c r="E49" s="48">
        <v>2.7099999999999999E-2</v>
      </c>
      <c r="F49" s="8">
        <f>MATCH($D49,FAC_TOTALS_APTA!$A$2:$BQ$2,)</f>
        <v>17</v>
      </c>
      <c r="G49" s="47">
        <f>VLOOKUP(G44,FAC_TOTALS_APTA!$A$4:$BQ$126,$F49,FALSE)</f>
        <v>0.31640570459628198</v>
      </c>
      <c r="H49" s="47">
        <f>VLOOKUP(H44,FAC_TOTALS_APTA!$A$4:$BQ$126,$F49,FALSE)</f>
        <v>0.31259534430033098</v>
      </c>
      <c r="I49" s="31">
        <f t="shared" si="8"/>
        <v>-1.204264095305374E-2</v>
      </c>
      <c r="J49" s="32" t="str">
        <f t="shared" si="9"/>
        <v/>
      </c>
      <c r="K49" s="32" t="str">
        <f t="shared" si="10"/>
        <v>TSD_POP_EMP_PCT_FAC</v>
      </c>
      <c r="L49" s="8">
        <f>MATCH($K49,FAC_TOTALS_APTA!$A$2:$BO$2,)</f>
        <v>35</v>
      </c>
      <c r="M49" s="30">
        <f>IF(M44=0,0,VLOOKUP(M44,FAC_TOTALS_APTA!$A$4:$BQ$126,$L49,FALSE))</f>
        <v>-21326.075117943299</v>
      </c>
      <c r="N49" s="30">
        <f>IF(N44=0,0,VLOOKUP(N44,FAC_TOTALS_APTA!$A$4:$BQ$126,$L49,FALSE))</f>
        <v>-36301.206611676098</v>
      </c>
      <c r="O49" s="30">
        <f>IF(O44=0,0,VLOOKUP(O44,FAC_TOTALS_APTA!$A$4:$BQ$126,$L49,FALSE))</f>
        <v>20301.778969177099</v>
      </c>
      <c r="P49" s="30">
        <f>IF(P44=0,0,VLOOKUP(P44,FAC_TOTALS_APTA!$A$4:$BQ$126,$L49,FALSE))</f>
        <v>-84985.064240711494</v>
      </c>
      <c r="Q49" s="30">
        <f>IF(Q44=0,0,VLOOKUP(Q44,FAC_TOTALS_APTA!$A$4:$BQ$126,$L49,FALSE))</f>
        <v>-30336.444882876502</v>
      </c>
      <c r="R49" s="30">
        <f>IF(R44=0,0,VLOOKUP(R44,FAC_TOTALS_APTA!$A$4:$BQ$126,$L49,FALSE))</f>
        <v>43680.187763904098</v>
      </c>
      <c r="S49" s="30">
        <f>IF(S44=0,0,VLOOKUP(S44,FAC_TOTALS_APTA!$A$4:$BQ$126,$L49,FALSE))</f>
        <v>0</v>
      </c>
      <c r="T49" s="30">
        <f>IF(T44=0,0,VLOOKUP(T44,FAC_TOTALS_APTA!$A$4:$BQ$126,$L49,FALSE))</f>
        <v>0</v>
      </c>
      <c r="U49" s="30">
        <f>IF(U44=0,0,VLOOKUP(U44,FAC_TOTALS_APTA!$A$4:$BQ$126,$L49,FALSE))</f>
        <v>0</v>
      </c>
      <c r="V49" s="30">
        <f>IF(V44=0,0,VLOOKUP(V44,FAC_TOTALS_APTA!$A$4:$BQ$126,$L49,FALSE))</f>
        <v>0</v>
      </c>
      <c r="W49" s="30">
        <f>IF(W44=0,0,VLOOKUP(W44,FAC_TOTALS_APTA!$A$4:$BQ$126,$L49,FALSE))</f>
        <v>0</v>
      </c>
      <c r="X49" s="30">
        <f>IF(X44=0,0,VLOOKUP(X44,FAC_TOTALS_APTA!$A$4:$BQ$126,$L49,FALSE))</f>
        <v>0</v>
      </c>
      <c r="Y49" s="30">
        <f>IF(Y44=0,0,VLOOKUP(Y44,FAC_TOTALS_APTA!$A$4:$BQ$126,$L49,FALSE))</f>
        <v>0</v>
      </c>
      <c r="Z49" s="30">
        <f>IF(Z44=0,0,VLOOKUP(Z44,FAC_TOTALS_APTA!$A$4:$BQ$126,$L49,FALSE))</f>
        <v>0</v>
      </c>
      <c r="AA49" s="30">
        <f>IF(AA44=0,0,VLOOKUP(AA44,FAC_TOTALS_APTA!$A$4:$BQ$126,$L49,FALSE))</f>
        <v>0</v>
      </c>
      <c r="AB49" s="30">
        <f>IF(AB44=0,0,VLOOKUP(AB44,FAC_TOTALS_APTA!$A$4:$BQ$126,$L49,FALSE))</f>
        <v>0</v>
      </c>
      <c r="AC49" s="33">
        <f t="shared" si="11"/>
        <v>-108966.8241201262</v>
      </c>
      <c r="AD49" s="34">
        <f>AC49/G66</f>
        <v>-1.133634534665756E-4</v>
      </c>
      <c r="AE49" s="8"/>
    </row>
    <row r="50" spans="1:31" s="15" customFormat="1" ht="15" x14ac:dyDescent="0.2">
      <c r="A50" s="8"/>
      <c r="B50" s="27" t="s">
        <v>57</v>
      </c>
      <c r="C50" s="29" t="s">
        <v>24</v>
      </c>
      <c r="D50" s="36" t="s">
        <v>17</v>
      </c>
      <c r="E50" s="48">
        <v>0.16850000000000001</v>
      </c>
      <c r="F50" s="8">
        <f>MATCH($D50,FAC_TOTALS_APTA!$A$2:$BQ$2,)</f>
        <v>14</v>
      </c>
      <c r="G50" s="35">
        <f>VLOOKUP(G44,FAC_TOTALS_APTA!$A$4:$BQ$126,$F50,FALSE)</f>
        <v>4.0199764098367297</v>
      </c>
      <c r="H50" s="35">
        <f>VLOOKUP(H44,FAC_TOTALS_APTA!$A$4:$BQ$126,$F50,FALSE)</f>
        <v>2.8567860761197998</v>
      </c>
      <c r="I50" s="31">
        <f t="shared" si="8"/>
        <v>-0.28935252726126637</v>
      </c>
      <c r="J50" s="32" t="str">
        <f t="shared" si="9"/>
        <v>_log</v>
      </c>
      <c r="K50" s="32" t="str">
        <f t="shared" si="10"/>
        <v>GAS_PRICE_2018_log_FAC</v>
      </c>
      <c r="L50" s="8">
        <f>MATCH($K50,FAC_TOTALS_APTA!$A$2:$BO$2,)</f>
        <v>32</v>
      </c>
      <c r="M50" s="30">
        <f>IF(M44=0,0,VLOOKUP(M44,FAC_TOTALS_APTA!$A$4:$BQ$126,$L50,FALSE))</f>
        <v>-5129491.7621366698</v>
      </c>
      <c r="N50" s="30">
        <f>IF(N44=0,0,VLOOKUP(N44,FAC_TOTALS_APTA!$A$4:$BQ$126,$L50,FALSE))</f>
        <v>-7260120.0025307601</v>
      </c>
      <c r="O50" s="30">
        <f>IF(O44=0,0,VLOOKUP(O44,FAC_TOTALS_APTA!$A$4:$BQ$126,$L50,FALSE))</f>
        <v>-36410320.502840899</v>
      </c>
      <c r="P50" s="30">
        <f>IF(P44=0,0,VLOOKUP(P44,FAC_TOTALS_APTA!$A$4:$BQ$126,$L50,FALSE))</f>
        <v>-13076950.005256999</v>
      </c>
      <c r="Q50" s="30">
        <f>IF(Q44=0,0,VLOOKUP(Q44,FAC_TOTALS_APTA!$A$4:$BQ$126,$L50,FALSE))</f>
        <v>8934060.46037676</v>
      </c>
      <c r="R50" s="30">
        <f>IF(R44=0,0,VLOOKUP(R44,FAC_TOTALS_APTA!$A$4:$BQ$126,$L50,FALSE))</f>
        <v>10366588.752413999</v>
      </c>
      <c r="S50" s="30">
        <f>IF(S44=0,0,VLOOKUP(S44,FAC_TOTALS_APTA!$A$4:$BQ$126,$L50,FALSE))</f>
        <v>0</v>
      </c>
      <c r="T50" s="30">
        <f>IF(T44=0,0,VLOOKUP(T44,FAC_TOTALS_APTA!$A$4:$BQ$126,$L50,FALSE))</f>
        <v>0</v>
      </c>
      <c r="U50" s="30">
        <f>IF(U44=0,0,VLOOKUP(U44,FAC_TOTALS_APTA!$A$4:$BQ$126,$L50,FALSE))</f>
        <v>0</v>
      </c>
      <c r="V50" s="30">
        <f>IF(V44=0,0,VLOOKUP(V44,FAC_TOTALS_APTA!$A$4:$BQ$126,$L50,FALSE))</f>
        <v>0</v>
      </c>
      <c r="W50" s="30">
        <f>IF(W44=0,0,VLOOKUP(W44,FAC_TOTALS_APTA!$A$4:$BQ$126,$L50,FALSE))</f>
        <v>0</v>
      </c>
      <c r="X50" s="30">
        <f>IF(X44=0,0,VLOOKUP(X44,FAC_TOTALS_APTA!$A$4:$BQ$126,$L50,FALSE))</f>
        <v>0</v>
      </c>
      <c r="Y50" s="30">
        <f>IF(Y44=0,0,VLOOKUP(Y44,FAC_TOTALS_APTA!$A$4:$BQ$126,$L50,FALSE))</f>
        <v>0</v>
      </c>
      <c r="Z50" s="30">
        <f>IF(Z44=0,0,VLOOKUP(Z44,FAC_TOTALS_APTA!$A$4:$BQ$126,$L50,FALSE))</f>
        <v>0</v>
      </c>
      <c r="AA50" s="30">
        <f>IF(AA44=0,0,VLOOKUP(AA44,FAC_TOTALS_APTA!$A$4:$BQ$126,$L50,FALSE))</f>
        <v>0</v>
      </c>
      <c r="AB50" s="30">
        <f>IF(AB44=0,0,VLOOKUP(AB44,FAC_TOTALS_APTA!$A$4:$BQ$126,$L50,FALSE))</f>
        <v>0</v>
      </c>
      <c r="AC50" s="33">
        <f t="shared" si="11"/>
        <v>-42576233.059974566</v>
      </c>
      <c r="AD50" s="34">
        <f>AC50/G66</f>
        <v>-4.4294112949053381E-2</v>
      </c>
      <c r="AE50" s="8"/>
    </row>
    <row r="51" spans="1:31" s="15" customFormat="1" ht="34" hidden="1" customHeight="1" x14ac:dyDescent="0.2">
      <c r="A51" s="8"/>
      <c r="B51" s="27" t="s">
        <v>54</v>
      </c>
      <c r="C51" s="29" t="s">
        <v>24</v>
      </c>
      <c r="D51" s="8" t="s">
        <v>16</v>
      </c>
      <c r="E51" s="48">
        <v>-0.24160000000000001</v>
      </c>
      <c r="F51" s="8">
        <f>MATCH($D51,FAC_TOTALS_APTA!$A$2:$BQ$2,)</f>
        <v>15</v>
      </c>
      <c r="G51" s="47">
        <f>VLOOKUP(G44,FAC_TOTALS_APTA!$A$4:$BQ$126,$F51,FALSE)</f>
        <v>28932.918322871399</v>
      </c>
      <c r="H51" s="47">
        <f>VLOOKUP(H44,FAC_TOTALS_APTA!$A$4:$BQ$126,$F51,FALSE)</f>
        <v>31680.106416823601</v>
      </c>
      <c r="I51" s="31">
        <f t="shared" si="8"/>
        <v>9.4950259192504438E-2</v>
      </c>
      <c r="J51" s="32" t="str">
        <f t="shared" si="9"/>
        <v>_log</v>
      </c>
      <c r="K51" s="32" t="str">
        <f t="shared" si="10"/>
        <v>TOTAL_MED_INC_INDIV_2018_log_FAC</v>
      </c>
      <c r="L51" s="8">
        <f>MATCH($K51,FAC_TOTALS_APTA!$A$2:$BO$2,)</f>
        <v>33</v>
      </c>
      <c r="M51" s="30">
        <f>IF(M44=0,0,VLOOKUP(M44,FAC_TOTALS_APTA!$A$4:$BQ$126,$L51,FALSE))</f>
        <v>-1025148.1134717599</v>
      </c>
      <c r="N51" s="30">
        <f>IF(N44=0,0,VLOOKUP(N44,FAC_TOTALS_APTA!$A$4:$BQ$126,$L51,FALSE))</f>
        <v>-786273.87989492202</v>
      </c>
      <c r="O51" s="30">
        <f>IF(O44=0,0,VLOOKUP(O44,FAC_TOTALS_APTA!$A$4:$BQ$126,$L51,FALSE))</f>
        <v>-8779652.7738272492</v>
      </c>
      <c r="P51" s="30">
        <f>IF(P44=0,0,VLOOKUP(P44,FAC_TOTALS_APTA!$A$4:$BQ$126,$L51,FALSE))</f>
        <v>-5379281.5737781301</v>
      </c>
      <c r="Q51" s="30">
        <f>IF(Q44=0,0,VLOOKUP(Q44,FAC_TOTALS_APTA!$A$4:$BQ$126,$L51,FALSE))</f>
        <v>-1077179.6977663599</v>
      </c>
      <c r="R51" s="30">
        <f>IF(R44=0,0,VLOOKUP(R44,FAC_TOTALS_APTA!$A$4:$BQ$126,$L51,FALSE))</f>
        <v>-2509605.1149726301</v>
      </c>
      <c r="S51" s="30">
        <f>IF(S44=0,0,VLOOKUP(S44,FAC_TOTALS_APTA!$A$4:$BQ$126,$L51,FALSE))</f>
        <v>0</v>
      </c>
      <c r="T51" s="30">
        <f>IF(T44=0,0,VLOOKUP(T44,FAC_TOTALS_APTA!$A$4:$BQ$126,$L51,FALSE))</f>
        <v>0</v>
      </c>
      <c r="U51" s="30">
        <f>IF(U44=0,0,VLOOKUP(U44,FAC_TOTALS_APTA!$A$4:$BQ$126,$L51,FALSE))</f>
        <v>0</v>
      </c>
      <c r="V51" s="30">
        <f>IF(V44=0,0,VLOOKUP(V44,FAC_TOTALS_APTA!$A$4:$BQ$126,$L51,FALSE))</f>
        <v>0</v>
      </c>
      <c r="W51" s="30">
        <f>IF(W44=0,0,VLOOKUP(W44,FAC_TOTALS_APTA!$A$4:$BQ$126,$L51,FALSE))</f>
        <v>0</v>
      </c>
      <c r="X51" s="30">
        <f>IF(X44=0,0,VLOOKUP(X44,FAC_TOTALS_APTA!$A$4:$BQ$126,$L51,FALSE))</f>
        <v>0</v>
      </c>
      <c r="Y51" s="30">
        <f>IF(Y44=0,0,VLOOKUP(Y44,FAC_TOTALS_APTA!$A$4:$BQ$126,$L51,FALSE))</f>
        <v>0</v>
      </c>
      <c r="Z51" s="30">
        <f>IF(Z44=0,0,VLOOKUP(Z44,FAC_TOTALS_APTA!$A$4:$BQ$126,$L51,FALSE))</f>
        <v>0</v>
      </c>
      <c r="AA51" s="30">
        <f>IF(AA44=0,0,VLOOKUP(AA44,FAC_TOTALS_APTA!$A$4:$BQ$126,$L51,FALSE))</f>
        <v>0</v>
      </c>
      <c r="AB51" s="30">
        <f>IF(AB44=0,0,VLOOKUP(AB44,FAC_TOTALS_APTA!$A$4:$BQ$126,$L51,FALSE))</f>
        <v>0</v>
      </c>
      <c r="AC51" s="33">
        <f t="shared" si="11"/>
        <v>-19557141.153711051</v>
      </c>
      <c r="AD51" s="34">
        <f>AC51/G66</f>
        <v>-2.0346239133058122E-2</v>
      </c>
      <c r="AE51" s="8"/>
    </row>
    <row r="52" spans="1:31" s="15" customFormat="1" ht="15" x14ac:dyDescent="0.2">
      <c r="A52" s="8"/>
      <c r="B52" s="27" t="s">
        <v>72</v>
      </c>
      <c r="C52" s="29"/>
      <c r="D52" s="8" t="s">
        <v>10</v>
      </c>
      <c r="E52" s="48">
        <v>1.03E-2</v>
      </c>
      <c r="F52" s="8">
        <f>MATCH($D52,FAC_TOTALS_APTA!$A$2:$BQ$2,)</f>
        <v>16</v>
      </c>
      <c r="G52" s="30">
        <f>VLOOKUP(G44,FAC_TOTALS_APTA!$A$4:$BQ$126,$F52,FALSE)</f>
        <v>8.2379654170025898</v>
      </c>
      <c r="H52" s="30">
        <f>VLOOKUP(H44,FAC_TOTALS_APTA!$A$4:$BQ$126,$F52,FALSE)</f>
        <v>7.1854228572230499</v>
      </c>
      <c r="I52" s="31">
        <f t="shared" si="8"/>
        <v>-0.12776729526044928</v>
      </c>
      <c r="J52" s="32" t="str">
        <f t="shared" si="9"/>
        <v/>
      </c>
      <c r="K52" s="32" t="str">
        <f t="shared" si="10"/>
        <v>PCT_HH_NO_VEH_FAC</v>
      </c>
      <c r="L52" s="8">
        <f>MATCH($K52,FAC_TOTALS_APTA!$A$2:$BO$2,)</f>
        <v>34</v>
      </c>
      <c r="M52" s="30">
        <f>IF(M44=0,0,VLOOKUP(M44,FAC_TOTALS_APTA!$A$4:$BQ$126,$L52,FALSE))</f>
        <v>-1770146.90086321</v>
      </c>
      <c r="N52" s="30">
        <f>IF(N44=0,0,VLOOKUP(N44,FAC_TOTALS_APTA!$A$4:$BQ$126,$L52,FALSE))</f>
        <v>365011.31069173699</v>
      </c>
      <c r="O52" s="30">
        <f>IF(O44=0,0,VLOOKUP(O44,FAC_TOTALS_APTA!$A$4:$BQ$126,$L52,FALSE))</f>
        <v>-1996683.98206607</v>
      </c>
      <c r="P52" s="30">
        <f>IF(P44=0,0,VLOOKUP(P44,FAC_TOTALS_APTA!$A$4:$BQ$126,$L52,FALSE))</f>
        <v>-1246501.4162375899</v>
      </c>
      <c r="Q52" s="30">
        <f>IF(Q44=0,0,VLOOKUP(Q44,FAC_TOTALS_APTA!$A$4:$BQ$126,$L52,FALSE))</f>
        <v>-2624114.2577501</v>
      </c>
      <c r="R52" s="30">
        <f>IF(R44=0,0,VLOOKUP(R44,FAC_TOTALS_APTA!$A$4:$BQ$126,$L52,FALSE))</f>
        <v>-2121757.00725452</v>
      </c>
      <c r="S52" s="30">
        <f>IF(S44=0,0,VLOOKUP(S44,FAC_TOTALS_APTA!$A$4:$BQ$126,$L52,FALSE))</f>
        <v>0</v>
      </c>
      <c r="T52" s="30">
        <f>IF(T44=0,0,VLOOKUP(T44,FAC_TOTALS_APTA!$A$4:$BQ$126,$L52,FALSE))</f>
        <v>0</v>
      </c>
      <c r="U52" s="30">
        <f>IF(U44=0,0,VLOOKUP(U44,FAC_TOTALS_APTA!$A$4:$BQ$126,$L52,FALSE))</f>
        <v>0</v>
      </c>
      <c r="V52" s="30">
        <f>IF(V44=0,0,VLOOKUP(V44,FAC_TOTALS_APTA!$A$4:$BQ$126,$L52,FALSE))</f>
        <v>0</v>
      </c>
      <c r="W52" s="30">
        <f>IF(W44=0,0,VLOOKUP(W44,FAC_TOTALS_APTA!$A$4:$BQ$126,$L52,FALSE))</f>
        <v>0</v>
      </c>
      <c r="X52" s="30">
        <f>IF(X44=0,0,VLOOKUP(X44,FAC_TOTALS_APTA!$A$4:$BQ$126,$L52,FALSE))</f>
        <v>0</v>
      </c>
      <c r="Y52" s="30">
        <f>IF(Y44=0,0,VLOOKUP(Y44,FAC_TOTALS_APTA!$A$4:$BQ$126,$L52,FALSE))</f>
        <v>0</v>
      </c>
      <c r="Z52" s="30">
        <f>IF(Z44=0,0,VLOOKUP(Z44,FAC_TOTALS_APTA!$A$4:$BQ$126,$L52,FALSE))</f>
        <v>0</v>
      </c>
      <c r="AA52" s="30">
        <f>IF(AA44=0,0,VLOOKUP(AA44,FAC_TOTALS_APTA!$A$4:$BQ$126,$L52,FALSE))</f>
        <v>0</v>
      </c>
      <c r="AB52" s="30">
        <f>IF(AB44=0,0,VLOOKUP(AB44,FAC_TOTALS_APTA!$A$4:$BQ$126,$L52,FALSE))</f>
        <v>0</v>
      </c>
      <c r="AC52" s="33">
        <f t="shared" si="11"/>
        <v>-9394192.2534797527</v>
      </c>
      <c r="AD52" s="34">
        <f>AC52/G66</f>
        <v>-9.7732322198304661E-3</v>
      </c>
      <c r="AE52" s="8"/>
    </row>
    <row r="53" spans="1:31" s="15" customFormat="1" ht="34" hidden="1" customHeight="1" x14ac:dyDescent="0.2">
      <c r="A53" s="8"/>
      <c r="B53" s="27" t="s">
        <v>55</v>
      </c>
      <c r="C53" s="29"/>
      <c r="D53" s="8" t="s">
        <v>32</v>
      </c>
      <c r="E53" s="48">
        <v>-4.0000000000000001E-3</v>
      </c>
      <c r="F53" s="8">
        <f>MATCH($D53,FAC_TOTALS_APTA!$A$2:$BQ$2,)</f>
        <v>18</v>
      </c>
      <c r="G53" s="35">
        <f>VLOOKUP(G44,FAC_TOTALS_APTA!$A$4:$BQ$126,$F53,FALSE)</f>
        <v>4.1115899004917802</v>
      </c>
      <c r="H53" s="35">
        <f>VLOOKUP(H44,FAC_TOTALS_APTA!$A$4:$BQ$126,$F53,FALSE)</f>
        <v>5.4678573501371197</v>
      </c>
      <c r="I53" s="31">
        <f t="shared" si="8"/>
        <v>0.32986447638737482</v>
      </c>
      <c r="J53" s="32" t="str">
        <f t="shared" si="9"/>
        <v/>
      </c>
      <c r="K53" s="32" t="str">
        <f t="shared" si="10"/>
        <v>JTW_HOME_PCT_FAC</v>
      </c>
      <c r="L53" s="8">
        <f>MATCH($K53,FAC_TOTALS_APTA!$A$2:$BO$2,)</f>
        <v>36</v>
      </c>
      <c r="M53" s="30">
        <f>IF(M44=0,0,VLOOKUP(M44,FAC_TOTALS_APTA!$A$4:$BQ$126,$L53,FALSE))</f>
        <v>-257954.94462326099</v>
      </c>
      <c r="N53" s="30">
        <f>IF(N44=0,0,VLOOKUP(N44,FAC_TOTALS_APTA!$A$4:$BQ$126,$L53,FALSE))</f>
        <v>-322867.17214556498</v>
      </c>
      <c r="O53" s="30">
        <f>IF(O44=0,0,VLOOKUP(O44,FAC_TOTALS_APTA!$A$4:$BQ$126,$L53,FALSE))</f>
        <v>-561013.04367301404</v>
      </c>
      <c r="P53" s="30">
        <f>IF(P44=0,0,VLOOKUP(P44,FAC_TOTALS_APTA!$A$4:$BQ$126,$L53,FALSE))</f>
        <v>-1857020.5959371901</v>
      </c>
      <c r="Q53" s="30">
        <f>IF(Q44=0,0,VLOOKUP(Q44,FAC_TOTALS_APTA!$A$4:$BQ$126,$L53,FALSE))</f>
        <v>-798412.32119485096</v>
      </c>
      <c r="R53" s="30">
        <f>IF(R44=0,0,VLOOKUP(R44,FAC_TOTALS_APTA!$A$4:$BQ$126,$L53,FALSE))</f>
        <v>-983163.256523369</v>
      </c>
      <c r="S53" s="30">
        <f>IF(S44=0,0,VLOOKUP(S44,FAC_TOTALS_APTA!$A$4:$BQ$126,$L53,FALSE))</f>
        <v>0</v>
      </c>
      <c r="T53" s="30">
        <f>IF(T44=0,0,VLOOKUP(T44,FAC_TOTALS_APTA!$A$4:$BQ$126,$L53,FALSE))</f>
        <v>0</v>
      </c>
      <c r="U53" s="30">
        <f>IF(U44=0,0,VLOOKUP(U44,FAC_TOTALS_APTA!$A$4:$BQ$126,$L53,FALSE))</f>
        <v>0</v>
      </c>
      <c r="V53" s="30">
        <f>IF(V44=0,0,VLOOKUP(V44,FAC_TOTALS_APTA!$A$4:$BQ$126,$L53,FALSE))</f>
        <v>0</v>
      </c>
      <c r="W53" s="30">
        <f>IF(W44=0,0,VLOOKUP(W44,FAC_TOTALS_APTA!$A$4:$BQ$126,$L53,FALSE))</f>
        <v>0</v>
      </c>
      <c r="X53" s="30">
        <f>IF(X44=0,0,VLOOKUP(X44,FAC_TOTALS_APTA!$A$4:$BQ$126,$L53,FALSE))</f>
        <v>0</v>
      </c>
      <c r="Y53" s="30">
        <f>IF(Y44=0,0,VLOOKUP(Y44,FAC_TOTALS_APTA!$A$4:$BQ$126,$L53,FALSE))</f>
        <v>0</v>
      </c>
      <c r="Z53" s="30">
        <f>IF(Z44=0,0,VLOOKUP(Z44,FAC_TOTALS_APTA!$A$4:$BQ$126,$L53,FALSE))</f>
        <v>0</v>
      </c>
      <c r="AA53" s="30">
        <f>IF(AA44=0,0,VLOOKUP(AA44,FAC_TOTALS_APTA!$A$4:$BQ$126,$L53,FALSE))</f>
        <v>0</v>
      </c>
      <c r="AB53" s="30">
        <f>IF(AB44=0,0,VLOOKUP(AB44,FAC_TOTALS_APTA!$A$4:$BQ$126,$L53,FALSE))</f>
        <v>0</v>
      </c>
      <c r="AC53" s="33">
        <f t="shared" si="11"/>
        <v>-4780431.3340972504</v>
      </c>
      <c r="AD53" s="34">
        <f>AC53/G66</f>
        <v>-4.9733137536950543E-3</v>
      </c>
      <c r="AE53" s="8"/>
    </row>
    <row r="54" spans="1:31" s="15" customFormat="1" ht="34" hidden="1" customHeight="1" x14ac:dyDescent="0.2">
      <c r="A54" s="8"/>
      <c r="B54" s="13" t="s">
        <v>83</v>
      </c>
      <c r="C54" s="29"/>
      <c r="D54" s="6" t="s">
        <v>92</v>
      </c>
      <c r="E54" s="48">
        <v>-6.8999999999999999E-3</v>
      </c>
      <c r="F54" s="8">
        <f>MATCH($D54,FAC_TOTALS_APTA!$A$2:$BQ$2,)</f>
        <v>19</v>
      </c>
      <c r="G54" s="35">
        <f>VLOOKUP(G44,FAC_TOTALS_APTA!$A$4:$BQ$126,$F54,FALSE)</f>
        <v>0</v>
      </c>
      <c r="H54" s="35">
        <f>VLOOKUP(H44,FAC_TOTALS_APTA!$A$4:$BQ$126,$F54,FALSE)</f>
        <v>0</v>
      </c>
      <c r="I54" s="31" t="str">
        <f t="shared" si="8"/>
        <v>-</v>
      </c>
      <c r="J54" s="32" t="str">
        <f t="shared" si="9"/>
        <v/>
      </c>
      <c r="K54" s="32" t="str">
        <f t="shared" si="10"/>
        <v>TNC_TRIPS_PER_CAPITA_CLUSTER_BUS_HI_OPEX_FAC</v>
      </c>
      <c r="L54" s="8">
        <f>MATCH($K54,FAC_TOTALS_APTA!$A$2:$BO$2,)</f>
        <v>37</v>
      </c>
      <c r="M54" s="30">
        <f>IF(M44=0,0,VLOOKUP(M44,FAC_TOTALS_APTA!$A$4:$BQ$126,$L54,FALSE))</f>
        <v>0</v>
      </c>
      <c r="N54" s="30">
        <f>IF(N44=0,0,VLOOKUP(N44,FAC_TOTALS_APTA!$A$4:$BQ$126,$L54,FALSE))</f>
        <v>0</v>
      </c>
      <c r="O54" s="30">
        <f>IF(O44=0,0,VLOOKUP(O44,FAC_TOTALS_APTA!$A$4:$BQ$126,$L54,FALSE))</f>
        <v>0</v>
      </c>
      <c r="P54" s="30">
        <f>IF(P44=0,0,VLOOKUP(P44,FAC_TOTALS_APTA!$A$4:$BQ$126,$L54,FALSE))</f>
        <v>0</v>
      </c>
      <c r="Q54" s="30">
        <f>IF(Q44=0,0,VLOOKUP(Q44,FAC_TOTALS_APTA!$A$4:$BQ$126,$L54,FALSE))</f>
        <v>0</v>
      </c>
      <c r="R54" s="30">
        <f>IF(R44=0,0,VLOOKUP(R44,FAC_TOTALS_APTA!$A$4:$BQ$126,$L54,FALSE))</f>
        <v>0</v>
      </c>
      <c r="S54" s="30">
        <f>IF(S44=0,0,VLOOKUP(S44,FAC_TOTALS_APTA!$A$4:$BQ$126,$L54,FALSE))</f>
        <v>0</v>
      </c>
      <c r="T54" s="30">
        <f>IF(T44=0,0,VLOOKUP(T44,FAC_TOTALS_APTA!$A$4:$BQ$126,$L54,FALSE))</f>
        <v>0</v>
      </c>
      <c r="U54" s="30">
        <f>IF(U44=0,0,VLOOKUP(U44,FAC_TOTALS_APTA!$A$4:$BQ$126,$L54,FALSE))</f>
        <v>0</v>
      </c>
      <c r="V54" s="30">
        <f>IF(V44=0,0,VLOOKUP(V44,FAC_TOTALS_APTA!$A$4:$BQ$126,$L54,FALSE))</f>
        <v>0</v>
      </c>
      <c r="W54" s="30">
        <f>IF(W44=0,0,VLOOKUP(W44,FAC_TOTALS_APTA!$A$4:$BQ$126,$L54,FALSE))</f>
        <v>0</v>
      </c>
      <c r="X54" s="30">
        <f>IF(X44=0,0,VLOOKUP(X44,FAC_TOTALS_APTA!$A$4:$BQ$126,$L54,FALSE))</f>
        <v>0</v>
      </c>
      <c r="Y54" s="30">
        <f>IF(Y44=0,0,VLOOKUP(Y44,FAC_TOTALS_APTA!$A$4:$BQ$126,$L54,FALSE))</f>
        <v>0</v>
      </c>
      <c r="Z54" s="30">
        <f>IF(Z44=0,0,VLOOKUP(Z44,FAC_TOTALS_APTA!$A$4:$BQ$126,$L54,FALSE))</f>
        <v>0</v>
      </c>
      <c r="AA54" s="30">
        <f>IF(AA44=0,0,VLOOKUP(AA44,FAC_TOTALS_APTA!$A$4:$BQ$126,$L54,FALSE))</f>
        <v>0</v>
      </c>
      <c r="AB54" s="30">
        <f>IF(AB44=0,0,VLOOKUP(AB44,FAC_TOTALS_APTA!$A$4:$BQ$126,$L54,FALSE))</f>
        <v>0</v>
      </c>
      <c r="AC54" s="33">
        <f t="shared" si="11"/>
        <v>0</v>
      </c>
      <c r="AD54" s="34">
        <f>AC54/G66</f>
        <v>0</v>
      </c>
      <c r="AE54" s="8"/>
    </row>
    <row r="55" spans="1:31" s="15" customFormat="1" ht="34" hidden="1" customHeight="1" x14ac:dyDescent="0.2">
      <c r="A55" s="8"/>
      <c r="B55" s="13" t="s">
        <v>83</v>
      </c>
      <c r="C55" s="29"/>
      <c r="D55" s="6" t="s">
        <v>93</v>
      </c>
      <c r="E55" s="48">
        <v>-3.3099999999999997E-2</v>
      </c>
      <c r="F55" s="8">
        <f>MATCH($D55,FAC_TOTALS_APTA!$A$2:$BQ$2,)</f>
        <v>20</v>
      </c>
      <c r="G55" s="35">
        <f>VLOOKUP(G44,FAC_TOTALS_APTA!$A$4:$BQ$126,$F55,FALSE)</f>
        <v>0</v>
      </c>
      <c r="H55" s="35">
        <f>VLOOKUP(H44,FAC_TOTALS_APTA!$A$4:$BQ$126,$F55,FALSE)</f>
        <v>2.7297848618715901</v>
      </c>
      <c r="I55" s="31" t="str">
        <f t="shared" si="8"/>
        <v>-</v>
      </c>
      <c r="J55" s="32" t="str">
        <f t="shared" si="9"/>
        <v/>
      </c>
      <c r="K55" s="32" t="str">
        <f t="shared" si="10"/>
        <v>TNC_TRIPS_PER_CAPITA_CLUSTER_BUS_MID_OPEX_FAC</v>
      </c>
      <c r="L55" s="8">
        <f>MATCH($K55,FAC_TOTALS_APTA!$A$2:$BO$2,)</f>
        <v>38</v>
      </c>
      <c r="M55" s="30">
        <f>IF(M44=0,0,VLOOKUP(M44,FAC_TOTALS_APTA!$A$4:$BQ$126,$L55,FALSE))</f>
        <v>0</v>
      </c>
      <c r="N55" s="30">
        <f>IF(N44=0,0,VLOOKUP(N44,FAC_TOTALS_APTA!$A$4:$BQ$126,$L55,FALSE))</f>
        <v>-14299705.3848271</v>
      </c>
      <c r="O55" s="30">
        <f>IF(O44=0,0,VLOOKUP(O44,FAC_TOTALS_APTA!$A$4:$BQ$126,$L55,FALSE))</f>
        <v>-21493580.792305</v>
      </c>
      <c r="P55" s="30">
        <f>IF(P44=0,0,VLOOKUP(P44,FAC_TOTALS_APTA!$A$4:$BQ$126,$L55,FALSE))</f>
        <v>-31238174.0345436</v>
      </c>
      <c r="Q55" s="30">
        <f>IF(Q44=0,0,VLOOKUP(Q44,FAC_TOTALS_APTA!$A$4:$BQ$126,$L55,FALSE))</f>
        <v>-35230050.029647797</v>
      </c>
      <c r="R55" s="30">
        <f>IF(R44=0,0,VLOOKUP(R44,FAC_TOTALS_APTA!$A$4:$BQ$126,$L55,FALSE))</f>
        <v>20451764.473805699</v>
      </c>
      <c r="S55" s="30">
        <f>IF(S44=0,0,VLOOKUP(S44,FAC_TOTALS_APTA!$A$4:$BQ$126,$L55,FALSE))</f>
        <v>0</v>
      </c>
      <c r="T55" s="30">
        <f>IF(T44=0,0,VLOOKUP(T44,FAC_TOTALS_APTA!$A$4:$BQ$126,$L55,FALSE))</f>
        <v>0</v>
      </c>
      <c r="U55" s="30">
        <f>IF(U44=0,0,VLOOKUP(U44,FAC_TOTALS_APTA!$A$4:$BQ$126,$L55,FALSE))</f>
        <v>0</v>
      </c>
      <c r="V55" s="30">
        <f>IF(V44=0,0,VLOOKUP(V44,FAC_TOTALS_APTA!$A$4:$BQ$126,$L55,FALSE))</f>
        <v>0</v>
      </c>
      <c r="W55" s="30">
        <f>IF(W44=0,0,VLOOKUP(W44,FAC_TOTALS_APTA!$A$4:$BQ$126,$L55,FALSE))</f>
        <v>0</v>
      </c>
      <c r="X55" s="30">
        <f>IF(X44=0,0,VLOOKUP(X44,FAC_TOTALS_APTA!$A$4:$BQ$126,$L55,FALSE))</f>
        <v>0</v>
      </c>
      <c r="Y55" s="30">
        <f>IF(Y44=0,0,VLOOKUP(Y44,FAC_TOTALS_APTA!$A$4:$BQ$126,$L55,FALSE))</f>
        <v>0</v>
      </c>
      <c r="Z55" s="30">
        <f>IF(Z44=0,0,VLOOKUP(Z44,FAC_TOTALS_APTA!$A$4:$BQ$126,$L55,FALSE))</f>
        <v>0</v>
      </c>
      <c r="AA55" s="30">
        <f>IF(AA44=0,0,VLOOKUP(AA44,FAC_TOTALS_APTA!$A$4:$BQ$126,$L55,FALSE))</f>
        <v>0</v>
      </c>
      <c r="AB55" s="30">
        <f>IF(AB44=0,0,VLOOKUP(AB44,FAC_TOTALS_APTA!$A$4:$BQ$126,$L55,FALSE))</f>
        <v>0</v>
      </c>
      <c r="AC55" s="33">
        <f t="shared" si="11"/>
        <v>-81809745.767517805</v>
      </c>
      <c r="AD55" s="34">
        <f>AC55/G66</f>
        <v>-8.5110632362785654E-2</v>
      </c>
      <c r="AE55" s="8"/>
    </row>
    <row r="56" spans="1:31" s="15" customFormat="1" ht="34" x14ac:dyDescent="0.2">
      <c r="A56" s="8"/>
      <c r="B56" s="13" t="s">
        <v>83</v>
      </c>
      <c r="C56" s="29"/>
      <c r="D56" s="6" t="s">
        <v>94</v>
      </c>
      <c r="E56" s="48">
        <v>-2.2200000000000001E-2</v>
      </c>
      <c r="F56" s="8">
        <f>MATCH($D56,FAC_TOTALS_APTA!$A$2:$BQ$2,)</f>
        <v>21</v>
      </c>
      <c r="G56" s="35">
        <f>VLOOKUP(G44,FAC_TOTALS_APTA!$A$4:$BQ$126,$F56,FALSE)</f>
        <v>0</v>
      </c>
      <c r="H56" s="35">
        <f>VLOOKUP(H44,FAC_TOTALS_APTA!$A$4:$BQ$126,$F56,FALSE)</f>
        <v>0</v>
      </c>
      <c r="I56" s="31" t="str">
        <f t="shared" si="8"/>
        <v>-</v>
      </c>
      <c r="J56" s="32" t="str">
        <f t="shared" si="9"/>
        <v/>
      </c>
      <c r="K56" s="32" t="str">
        <f t="shared" si="10"/>
        <v>TNC_TRIPS_PER_CAPITA_CLUSTER_BUS_LOW_OPEX_FAC</v>
      </c>
      <c r="L56" s="8">
        <f>MATCH($K56,FAC_TOTALS_APTA!$A$2:$BO$2,)</f>
        <v>39</v>
      </c>
      <c r="M56" s="30">
        <f>IF(M44=0,0,VLOOKUP(M44,FAC_TOTALS_APTA!$A$4:$BQ$126,$L56,FALSE))</f>
        <v>0</v>
      </c>
      <c r="N56" s="30">
        <f>IF(N44=0,0,VLOOKUP(N44,FAC_TOTALS_APTA!$A$4:$BQ$126,$L56,FALSE))</f>
        <v>0</v>
      </c>
      <c r="O56" s="30">
        <f>IF(O44=0,0,VLOOKUP(O44,FAC_TOTALS_APTA!$A$4:$BQ$126,$L56,FALSE))</f>
        <v>0</v>
      </c>
      <c r="P56" s="30">
        <f>IF(P44=0,0,VLOOKUP(P44,FAC_TOTALS_APTA!$A$4:$BQ$126,$L56,FALSE))</f>
        <v>0</v>
      </c>
      <c r="Q56" s="30">
        <f>IF(Q44=0,0,VLOOKUP(Q44,FAC_TOTALS_APTA!$A$4:$BQ$126,$L56,FALSE))</f>
        <v>0</v>
      </c>
      <c r="R56" s="30">
        <f>IF(R44=0,0,VLOOKUP(R44,FAC_TOTALS_APTA!$A$4:$BQ$126,$L56,FALSE))</f>
        <v>0</v>
      </c>
      <c r="S56" s="30">
        <f>IF(S44=0,0,VLOOKUP(S44,FAC_TOTALS_APTA!$A$4:$BQ$126,$L56,FALSE))</f>
        <v>0</v>
      </c>
      <c r="T56" s="30">
        <f>IF(T44=0,0,VLOOKUP(T44,FAC_TOTALS_APTA!$A$4:$BQ$126,$L56,FALSE))</f>
        <v>0</v>
      </c>
      <c r="U56" s="30">
        <f>IF(U44=0,0,VLOOKUP(U44,FAC_TOTALS_APTA!$A$4:$BQ$126,$L56,FALSE))</f>
        <v>0</v>
      </c>
      <c r="V56" s="30">
        <f>IF(V44=0,0,VLOOKUP(V44,FAC_TOTALS_APTA!$A$4:$BQ$126,$L56,FALSE))</f>
        <v>0</v>
      </c>
      <c r="W56" s="30">
        <f>IF(W44=0,0,VLOOKUP(W44,FAC_TOTALS_APTA!$A$4:$BQ$126,$L56,FALSE))</f>
        <v>0</v>
      </c>
      <c r="X56" s="30">
        <f>IF(X44=0,0,VLOOKUP(X44,FAC_TOTALS_APTA!$A$4:$BQ$126,$L56,FALSE))</f>
        <v>0</v>
      </c>
      <c r="Y56" s="30">
        <f>IF(Y44=0,0,VLOOKUP(Y44,FAC_TOTALS_APTA!$A$4:$BQ$126,$L56,FALSE))</f>
        <v>0</v>
      </c>
      <c r="Z56" s="30">
        <f>IF(Z44=0,0,VLOOKUP(Z44,FAC_TOTALS_APTA!$A$4:$BQ$126,$L56,FALSE))</f>
        <v>0</v>
      </c>
      <c r="AA56" s="30">
        <f>IF(AA44=0,0,VLOOKUP(AA44,FAC_TOTALS_APTA!$A$4:$BQ$126,$L56,FALSE))</f>
        <v>0</v>
      </c>
      <c r="AB56" s="30">
        <f>IF(AB44=0,0,VLOOKUP(AB44,FAC_TOTALS_APTA!$A$4:$BQ$126,$L56,FALSE))</f>
        <v>0</v>
      </c>
      <c r="AC56" s="33">
        <f t="shared" si="11"/>
        <v>0</v>
      </c>
      <c r="AD56" s="34">
        <f>AC56/G66</f>
        <v>0</v>
      </c>
      <c r="AE56" s="8"/>
    </row>
    <row r="57" spans="1:31" s="15" customFormat="1" ht="34" x14ac:dyDescent="0.2">
      <c r="A57" s="8"/>
      <c r="B57" s="13" t="s">
        <v>83</v>
      </c>
      <c r="C57" s="29"/>
      <c r="D57" s="6" t="s">
        <v>95</v>
      </c>
      <c r="E57" s="48">
        <v>-1.1000000000000001E-3</v>
      </c>
      <c r="F57" s="8">
        <f>MATCH($D57,FAC_TOTALS_APTA!$A$2:$BQ$2,)</f>
        <v>22</v>
      </c>
      <c r="G57" s="35">
        <f>VLOOKUP(G44,FAC_TOTALS_APTA!$A$4:$BQ$126,$F57,FALSE)</f>
        <v>0</v>
      </c>
      <c r="H57" s="35">
        <f>VLOOKUP(H44,FAC_TOTALS_APTA!$A$4:$BQ$126,$F57,FALSE)</f>
        <v>0</v>
      </c>
      <c r="I57" s="31" t="str">
        <f t="shared" si="8"/>
        <v>-</v>
      </c>
      <c r="J57" s="32" t="str">
        <f t="shared" si="9"/>
        <v/>
      </c>
      <c r="K57" s="32" t="str">
        <f t="shared" si="10"/>
        <v>TNC_TRIPS_PER_CAPITA_CLUSTER_BUS_NEW_YORK_FAC</v>
      </c>
      <c r="L57" s="8">
        <f>MATCH($K57,FAC_TOTALS_APTA!$A$2:$BO$2,)</f>
        <v>40</v>
      </c>
      <c r="M57" s="30">
        <f>IF(M44=0,0,VLOOKUP(M44,FAC_TOTALS_APTA!$A$4:$BQ$126,$L57,FALSE))</f>
        <v>0</v>
      </c>
      <c r="N57" s="30">
        <f>IF(N44=0,0,VLOOKUP(N44,FAC_TOTALS_APTA!$A$4:$BQ$126,$L57,FALSE))</f>
        <v>0</v>
      </c>
      <c r="O57" s="30">
        <f>IF(O44=0,0,VLOOKUP(O44,FAC_TOTALS_APTA!$A$4:$BQ$126,$L57,FALSE))</f>
        <v>0</v>
      </c>
      <c r="P57" s="30">
        <f>IF(P44=0,0,VLOOKUP(P44,FAC_TOTALS_APTA!$A$4:$BQ$126,$L57,FALSE))</f>
        <v>0</v>
      </c>
      <c r="Q57" s="30">
        <f>IF(Q44=0,0,VLOOKUP(Q44,FAC_TOTALS_APTA!$A$4:$BQ$126,$L57,FALSE))</f>
        <v>0</v>
      </c>
      <c r="R57" s="30">
        <f>IF(R44=0,0,VLOOKUP(R44,FAC_TOTALS_APTA!$A$4:$BQ$126,$L57,FALSE))</f>
        <v>0</v>
      </c>
      <c r="S57" s="30">
        <f>IF(S44=0,0,VLOOKUP(S44,FAC_TOTALS_APTA!$A$4:$BQ$126,$L57,FALSE))</f>
        <v>0</v>
      </c>
      <c r="T57" s="30">
        <f>IF(T44=0,0,VLOOKUP(T44,FAC_TOTALS_APTA!$A$4:$BQ$126,$L57,FALSE))</f>
        <v>0</v>
      </c>
      <c r="U57" s="30">
        <f>IF(U44=0,0,VLOOKUP(U44,FAC_TOTALS_APTA!$A$4:$BQ$126,$L57,FALSE))</f>
        <v>0</v>
      </c>
      <c r="V57" s="30">
        <f>IF(V44=0,0,VLOOKUP(V44,FAC_TOTALS_APTA!$A$4:$BQ$126,$L57,FALSE))</f>
        <v>0</v>
      </c>
      <c r="W57" s="30">
        <f>IF(W44=0,0,VLOOKUP(W44,FAC_TOTALS_APTA!$A$4:$BQ$126,$L57,FALSE))</f>
        <v>0</v>
      </c>
      <c r="X57" s="30">
        <f>IF(X44=0,0,VLOOKUP(X44,FAC_TOTALS_APTA!$A$4:$BQ$126,$L57,FALSE))</f>
        <v>0</v>
      </c>
      <c r="Y57" s="30">
        <f>IF(Y44=0,0,VLOOKUP(Y44,FAC_TOTALS_APTA!$A$4:$BQ$126,$L57,FALSE))</f>
        <v>0</v>
      </c>
      <c r="Z57" s="30">
        <f>IF(Z44=0,0,VLOOKUP(Z44,FAC_TOTALS_APTA!$A$4:$BQ$126,$L57,FALSE))</f>
        <v>0</v>
      </c>
      <c r="AA57" s="30">
        <f>IF(AA44=0,0,VLOOKUP(AA44,FAC_TOTALS_APTA!$A$4:$BQ$126,$L57,FALSE))</f>
        <v>0</v>
      </c>
      <c r="AB57" s="30">
        <f>IF(AB44=0,0,VLOOKUP(AB44,FAC_TOTALS_APTA!$A$4:$BQ$126,$L57,FALSE))</f>
        <v>0</v>
      </c>
      <c r="AC57" s="33">
        <f t="shared" si="11"/>
        <v>0</v>
      </c>
      <c r="AD57" s="34">
        <f>AC57/G66</f>
        <v>0</v>
      </c>
      <c r="AE57" s="8"/>
    </row>
    <row r="58" spans="1:31" s="15" customFormat="1" ht="34" x14ac:dyDescent="0.2">
      <c r="A58" s="8"/>
      <c r="B58" s="13" t="s">
        <v>83</v>
      </c>
      <c r="C58" s="29"/>
      <c r="D58" s="6" t="s">
        <v>96</v>
      </c>
      <c r="E58" s="48">
        <v>-1.5E-3</v>
      </c>
      <c r="F58" s="8">
        <f>MATCH($D58,FAC_TOTALS_APTA!$A$2:$BQ$2,)</f>
        <v>23</v>
      </c>
      <c r="G58" s="35">
        <f>VLOOKUP(G44,FAC_TOTALS_APTA!$A$4:$BQ$126,$F58,FALSE)</f>
        <v>0</v>
      </c>
      <c r="H58" s="35">
        <f>VLOOKUP(H44,FAC_TOTALS_APTA!$A$4:$BQ$126,$F58,FALSE)</f>
        <v>0</v>
      </c>
      <c r="I58" s="31" t="str">
        <f t="shared" si="8"/>
        <v>-</v>
      </c>
      <c r="J58" s="32" t="str">
        <f t="shared" si="9"/>
        <v/>
      </c>
      <c r="K58" s="32" t="str">
        <f t="shared" si="10"/>
        <v>TNC_TRIPS_PER_CAPITA_CLUSTER_RAIL_HI_OPEX_FAC</v>
      </c>
      <c r="L58" s="8">
        <f>MATCH($K58,FAC_TOTALS_APTA!$A$2:$BO$2,)</f>
        <v>41</v>
      </c>
      <c r="M58" s="30">
        <f>IF(M44=0,0,VLOOKUP(M44,FAC_TOTALS_APTA!$A$4:$BQ$126,$L58,FALSE))</f>
        <v>0</v>
      </c>
      <c r="N58" s="30">
        <f>IF(N44=0,0,VLOOKUP(N44,FAC_TOTALS_APTA!$A$4:$BQ$126,$L58,FALSE))</f>
        <v>0</v>
      </c>
      <c r="O58" s="30">
        <f>IF(O44=0,0,VLOOKUP(O44,FAC_TOTALS_APTA!$A$4:$BQ$126,$L58,FALSE))</f>
        <v>0</v>
      </c>
      <c r="P58" s="30">
        <f>IF(P44=0,0,VLOOKUP(P44,FAC_TOTALS_APTA!$A$4:$BQ$126,$L58,FALSE))</f>
        <v>0</v>
      </c>
      <c r="Q58" s="30">
        <f>IF(Q44=0,0,VLOOKUP(Q44,FAC_TOTALS_APTA!$A$4:$BQ$126,$L58,FALSE))</f>
        <v>0</v>
      </c>
      <c r="R58" s="30">
        <f>IF(R44=0,0,VLOOKUP(R44,FAC_TOTALS_APTA!$A$4:$BQ$126,$L58,FALSE))</f>
        <v>0</v>
      </c>
      <c r="S58" s="30">
        <f>IF(S44=0,0,VLOOKUP(S44,FAC_TOTALS_APTA!$A$4:$BQ$126,$L58,FALSE))</f>
        <v>0</v>
      </c>
      <c r="T58" s="30">
        <f>IF(T44=0,0,VLOOKUP(T44,FAC_TOTALS_APTA!$A$4:$BQ$126,$L58,FALSE))</f>
        <v>0</v>
      </c>
      <c r="U58" s="30">
        <f>IF(U44=0,0,VLOOKUP(U44,FAC_TOTALS_APTA!$A$4:$BQ$126,$L58,FALSE))</f>
        <v>0</v>
      </c>
      <c r="V58" s="30">
        <f>IF(V44=0,0,VLOOKUP(V44,FAC_TOTALS_APTA!$A$4:$BQ$126,$L58,FALSE))</f>
        <v>0</v>
      </c>
      <c r="W58" s="30">
        <f>IF(W44=0,0,VLOOKUP(W44,FAC_TOTALS_APTA!$A$4:$BQ$126,$L58,FALSE))</f>
        <v>0</v>
      </c>
      <c r="X58" s="30">
        <f>IF(X44=0,0,VLOOKUP(X44,FAC_TOTALS_APTA!$A$4:$BQ$126,$L58,FALSE))</f>
        <v>0</v>
      </c>
      <c r="Y58" s="30">
        <f>IF(Y44=0,0,VLOOKUP(Y44,FAC_TOTALS_APTA!$A$4:$BQ$126,$L58,FALSE))</f>
        <v>0</v>
      </c>
      <c r="Z58" s="30">
        <f>IF(Z44=0,0,VLOOKUP(Z44,FAC_TOTALS_APTA!$A$4:$BQ$126,$L58,FALSE))</f>
        <v>0</v>
      </c>
      <c r="AA58" s="30">
        <f>IF(AA44=0,0,VLOOKUP(AA44,FAC_TOTALS_APTA!$A$4:$BQ$126,$L58,FALSE))</f>
        <v>0</v>
      </c>
      <c r="AB58" s="30">
        <f>IF(AB44=0,0,VLOOKUP(AB44,FAC_TOTALS_APTA!$A$4:$BQ$126,$L58,FALSE))</f>
        <v>0</v>
      </c>
      <c r="AC58" s="33">
        <f t="shared" si="11"/>
        <v>0</v>
      </c>
      <c r="AD58" s="34">
        <f>AC58/G66</f>
        <v>0</v>
      </c>
      <c r="AE58" s="8"/>
    </row>
    <row r="59" spans="1:31" s="65" customFormat="1" ht="34" x14ac:dyDescent="0.2">
      <c r="A59" s="64"/>
      <c r="B59" s="13" t="s">
        <v>83</v>
      </c>
      <c r="C59" s="29"/>
      <c r="D59" s="6" t="s">
        <v>97</v>
      </c>
      <c r="E59" s="48">
        <v>-2.81E-2</v>
      </c>
      <c r="F59" s="8">
        <f>MATCH($D59,FAC_TOTALS_APTA!$A$2:$BQ$2,)</f>
        <v>24</v>
      </c>
      <c r="G59" s="35">
        <f>VLOOKUP(G44,FAC_TOTALS_APTA!$A$4:$BQ$126,$F59,FALSE)</f>
        <v>0</v>
      </c>
      <c r="H59" s="35">
        <f>VLOOKUP(H44,FAC_TOTALS_APTA!$A$4:$BQ$126,$F59,FALSE)</f>
        <v>0</v>
      </c>
      <c r="I59" s="31" t="str">
        <f t="shared" si="8"/>
        <v>-</v>
      </c>
      <c r="J59" s="32" t="str">
        <f t="shared" si="9"/>
        <v/>
      </c>
      <c r="K59" s="32" t="str">
        <f t="shared" si="10"/>
        <v>TNC_TRIPS_PER_CAPITA_CLUSTER_RAIL_MID_OPEX_FAC</v>
      </c>
      <c r="L59" s="8">
        <f>MATCH($K59,FAC_TOTALS_APTA!$A$2:$BO$2,)</f>
        <v>42</v>
      </c>
      <c r="M59" s="30">
        <f>IF(M44=0,0,VLOOKUP(M44,FAC_TOTALS_APTA!$A$4:$BQ$126,$L59,FALSE))</f>
        <v>0</v>
      </c>
      <c r="N59" s="30">
        <f>IF(N44=0,0,VLOOKUP(N44,FAC_TOTALS_APTA!$A$4:$BQ$126,$L59,FALSE))</f>
        <v>0</v>
      </c>
      <c r="O59" s="30">
        <f>IF(O44=0,0,VLOOKUP(O44,FAC_TOTALS_APTA!$A$4:$BQ$126,$L59,FALSE))</f>
        <v>0</v>
      </c>
      <c r="P59" s="30">
        <f>IF(P44=0,0,VLOOKUP(P44,FAC_TOTALS_APTA!$A$4:$BQ$126,$L59,FALSE))</f>
        <v>0</v>
      </c>
      <c r="Q59" s="30">
        <f>IF(Q44=0,0,VLOOKUP(Q44,FAC_TOTALS_APTA!$A$4:$BQ$126,$L59,FALSE))</f>
        <v>0</v>
      </c>
      <c r="R59" s="30">
        <f>IF(R44=0,0,VLOOKUP(R44,FAC_TOTALS_APTA!$A$4:$BQ$126,$L59,FALSE))</f>
        <v>0</v>
      </c>
      <c r="S59" s="30">
        <f>IF(S44=0,0,VLOOKUP(S44,FAC_TOTALS_APTA!$A$4:$BQ$126,$L59,FALSE))</f>
        <v>0</v>
      </c>
      <c r="T59" s="30">
        <f>IF(T44=0,0,VLOOKUP(T44,FAC_TOTALS_APTA!$A$4:$BQ$126,$L59,FALSE))</f>
        <v>0</v>
      </c>
      <c r="U59" s="30">
        <f>IF(U44=0,0,VLOOKUP(U44,FAC_TOTALS_APTA!$A$4:$BQ$126,$L59,FALSE))</f>
        <v>0</v>
      </c>
      <c r="V59" s="30">
        <f>IF(V44=0,0,VLOOKUP(V44,FAC_TOTALS_APTA!$A$4:$BQ$126,$L59,FALSE))</f>
        <v>0</v>
      </c>
      <c r="W59" s="30">
        <f>IF(W44=0,0,VLOOKUP(W44,FAC_TOTALS_APTA!$A$4:$BQ$126,$L59,FALSE))</f>
        <v>0</v>
      </c>
      <c r="X59" s="30">
        <f>IF(X44=0,0,VLOOKUP(X44,FAC_TOTALS_APTA!$A$4:$BQ$126,$L59,FALSE))</f>
        <v>0</v>
      </c>
      <c r="Y59" s="30">
        <f>IF(Y44=0,0,VLOOKUP(Y44,FAC_TOTALS_APTA!$A$4:$BQ$126,$L59,FALSE))</f>
        <v>0</v>
      </c>
      <c r="Z59" s="30">
        <f>IF(Z44=0,0,VLOOKUP(Z44,FAC_TOTALS_APTA!$A$4:$BQ$126,$L59,FALSE))</f>
        <v>0</v>
      </c>
      <c r="AA59" s="30">
        <f>IF(AA44=0,0,VLOOKUP(AA44,FAC_TOTALS_APTA!$A$4:$BQ$126,$L59,FALSE))</f>
        <v>0</v>
      </c>
      <c r="AB59" s="30">
        <f>IF(AB44=0,0,VLOOKUP(AB44,FAC_TOTALS_APTA!$A$4:$BQ$126,$L59,FALSE))</f>
        <v>0</v>
      </c>
      <c r="AC59" s="33">
        <f t="shared" si="11"/>
        <v>0</v>
      </c>
      <c r="AD59" s="34">
        <f>AC59/G66</f>
        <v>0</v>
      </c>
      <c r="AE59" s="64"/>
    </row>
    <row r="60" spans="1:31" ht="34" x14ac:dyDescent="0.2">
      <c r="B60" s="13" t="s">
        <v>83</v>
      </c>
      <c r="C60" s="29"/>
      <c r="D60" s="6" t="s">
        <v>98</v>
      </c>
      <c r="E60" s="48">
        <v>8.2000000000000007E-3</v>
      </c>
      <c r="F60" s="8">
        <f>MATCH($D60,FAC_TOTALS_APTA!$A$2:$BQ$2,)</f>
        <v>25</v>
      </c>
      <c r="G60" s="35">
        <f>VLOOKUP(G44,FAC_TOTALS_APTA!$A$4:$BQ$126,$F60,FALSE)</f>
        <v>0</v>
      </c>
      <c r="H60" s="35">
        <f>VLOOKUP(H44,FAC_TOTALS_APTA!$A$4:$BQ$126,$F60,FALSE)</f>
        <v>0</v>
      </c>
      <c r="I60" s="31" t="str">
        <f t="shared" si="8"/>
        <v>-</v>
      </c>
      <c r="J60" s="32" t="str">
        <f t="shared" si="9"/>
        <v/>
      </c>
      <c r="K60" s="32" t="str">
        <f t="shared" si="10"/>
        <v>TNC_TRIPS_PER_CAPITA_CLUSTER_RAIL_NEW_YORK_FAC</v>
      </c>
      <c r="L60" s="8">
        <f>MATCH($K60,FAC_TOTALS_APTA!$A$2:$BO$2,)</f>
        <v>43</v>
      </c>
      <c r="M60" s="30">
        <f>IF(M44=0,0,VLOOKUP(M44,FAC_TOTALS_APTA!$A$4:$BQ$126,$L60,FALSE))</f>
        <v>0</v>
      </c>
      <c r="N60" s="30">
        <f>IF(N44=0,0,VLOOKUP(N44,FAC_TOTALS_APTA!$A$4:$BQ$126,$L60,FALSE))</f>
        <v>0</v>
      </c>
      <c r="O60" s="30">
        <f>IF(O44=0,0,VLOOKUP(O44,FAC_TOTALS_APTA!$A$4:$BQ$126,$L60,FALSE))</f>
        <v>0</v>
      </c>
      <c r="P60" s="30">
        <f>IF(P44=0,0,VLOOKUP(P44,FAC_TOTALS_APTA!$A$4:$BQ$126,$L60,FALSE))</f>
        <v>0</v>
      </c>
      <c r="Q60" s="30">
        <f>IF(Q44=0,0,VLOOKUP(Q44,FAC_TOTALS_APTA!$A$4:$BQ$126,$L60,FALSE))</f>
        <v>0</v>
      </c>
      <c r="R60" s="30">
        <f>IF(R44=0,0,VLOOKUP(R44,FAC_TOTALS_APTA!$A$4:$BQ$126,$L60,FALSE))</f>
        <v>0</v>
      </c>
      <c r="S60" s="30">
        <f>IF(S44=0,0,VLOOKUP(S44,FAC_TOTALS_APTA!$A$4:$BQ$126,$L60,FALSE))</f>
        <v>0</v>
      </c>
      <c r="T60" s="30">
        <f>IF(T44=0,0,VLOOKUP(T44,FAC_TOTALS_APTA!$A$4:$BQ$126,$L60,FALSE))</f>
        <v>0</v>
      </c>
      <c r="U60" s="30">
        <f>IF(U44=0,0,VLOOKUP(U44,FAC_TOTALS_APTA!$A$4:$BQ$126,$L60,FALSE))</f>
        <v>0</v>
      </c>
      <c r="V60" s="30">
        <f>IF(V44=0,0,VLOOKUP(V44,FAC_TOTALS_APTA!$A$4:$BQ$126,$L60,FALSE))</f>
        <v>0</v>
      </c>
      <c r="W60" s="30">
        <f>IF(W44=0,0,VLOOKUP(W44,FAC_TOTALS_APTA!$A$4:$BQ$126,$L60,FALSE))</f>
        <v>0</v>
      </c>
      <c r="X60" s="30">
        <f>IF(X44=0,0,VLOOKUP(X44,FAC_TOTALS_APTA!$A$4:$BQ$126,$L60,FALSE))</f>
        <v>0</v>
      </c>
      <c r="Y60" s="30">
        <f>IF(Y44=0,0,VLOOKUP(Y44,FAC_TOTALS_APTA!$A$4:$BQ$126,$L60,FALSE))</f>
        <v>0</v>
      </c>
      <c r="Z60" s="30">
        <f>IF(Z44=0,0,VLOOKUP(Z44,FAC_TOTALS_APTA!$A$4:$BQ$126,$L60,FALSE))</f>
        <v>0</v>
      </c>
      <c r="AA60" s="30">
        <f>IF(AA44=0,0,VLOOKUP(AA44,FAC_TOTALS_APTA!$A$4:$BQ$126,$L60,FALSE))</f>
        <v>0</v>
      </c>
      <c r="AB60" s="30">
        <f>IF(AB44=0,0,VLOOKUP(AB44,FAC_TOTALS_APTA!$A$4:$BQ$126,$L60,FALSE))</f>
        <v>0</v>
      </c>
      <c r="AC60" s="33">
        <f t="shared" si="11"/>
        <v>0</v>
      </c>
      <c r="AD60" s="34">
        <f>AC60/G66</f>
        <v>0</v>
      </c>
    </row>
    <row r="61" spans="1:31" ht="15" x14ac:dyDescent="0.2">
      <c r="B61" s="27" t="s">
        <v>73</v>
      </c>
      <c r="C61" s="29"/>
      <c r="D61" s="8" t="s">
        <v>49</v>
      </c>
      <c r="E61" s="48">
        <v>-1.2999999999999999E-3</v>
      </c>
      <c r="F61" s="8">
        <f>MATCH($D61,FAC_TOTALS_APTA!$A$2:$BQ$2,)</f>
        <v>26</v>
      </c>
      <c r="G61" s="35">
        <f>VLOOKUP(G44,FAC_TOTALS_APTA!$A$4:$BQ$126,$F61,FALSE)</f>
        <v>9.0889285253510393E-2</v>
      </c>
      <c r="H61" s="35">
        <f>VLOOKUP(H44,FAC_TOTALS_APTA!$A$4:$BQ$126,$F61,FALSE)</f>
        <v>0.82169148922239099</v>
      </c>
      <c r="I61" s="31">
        <f t="shared" si="8"/>
        <v>8.0405759813217923</v>
      </c>
      <c r="J61" s="32" t="str">
        <f t="shared" si="9"/>
        <v/>
      </c>
      <c r="K61" s="32" t="str">
        <f t="shared" si="10"/>
        <v>BIKE_SHARE_FAC</v>
      </c>
      <c r="L61" s="8">
        <f>MATCH($K61,FAC_TOTALS_APTA!$A$2:$BO$2,)</f>
        <v>44</v>
      </c>
      <c r="M61" s="30">
        <f>IF(M44=0,0,VLOOKUP(M44,FAC_TOTALS_APTA!$A$4:$BQ$126,$L61,FALSE))</f>
        <v>-77037.460857718193</v>
      </c>
      <c r="N61" s="30">
        <f>IF(N44=0,0,VLOOKUP(N44,FAC_TOTALS_APTA!$A$4:$BQ$126,$L61,FALSE))</f>
        <v>-118169.13264827</v>
      </c>
      <c r="O61" s="30">
        <f>IF(O44=0,0,VLOOKUP(O44,FAC_TOTALS_APTA!$A$4:$BQ$126,$L61,FALSE))</f>
        <v>-257715.48193720801</v>
      </c>
      <c r="P61" s="30">
        <f>IF(P44=0,0,VLOOKUP(P44,FAC_TOTALS_APTA!$A$4:$BQ$126,$L61,FALSE))</f>
        <v>-166396.28028495901</v>
      </c>
      <c r="Q61" s="30">
        <f>IF(Q44=0,0,VLOOKUP(Q44,FAC_TOTALS_APTA!$A$4:$BQ$126,$L61,FALSE))</f>
        <v>-120087.23282151901</v>
      </c>
      <c r="R61" s="30">
        <f>IF(R44=0,0,VLOOKUP(R44,FAC_TOTALS_APTA!$A$4:$BQ$126,$L61,FALSE))</f>
        <v>-114871.179636487</v>
      </c>
      <c r="S61" s="30">
        <f>IF(S44=0,0,VLOOKUP(S44,FAC_TOTALS_APTA!$A$4:$BQ$126,$L61,FALSE))</f>
        <v>0</v>
      </c>
      <c r="T61" s="30">
        <f>IF(T44=0,0,VLOOKUP(T44,FAC_TOTALS_APTA!$A$4:$BQ$126,$L61,FALSE))</f>
        <v>0</v>
      </c>
      <c r="U61" s="30">
        <f>IF(U44=0,0,VLOOKUP(U44,FAC_TOTALS_APTA!$A$4:$BQ$126,$L61,FALSE))</f>
        <v>0</v>
      </c>
      <c r="V61" s="30">
        <f>IF(V44=0,0,VLOOKUP(V44,FAC_TOTALS_APTA!$A$4:$BQ$126,$L61,FALSE))</f>
        <v>0</v>
      </c>
      <c r="W61" s="30">
        <f>IF(W44=0,0,VLOOKUP(W44,FAC_TOTALS_APTA!$A$4:$BQ$126,$L61,FALSE))</f>
        <v>0</v>
      </c>
      <c r="X61" s="30">
        <f>IF(X44=0,0,VLOOKUP(X44,FAC_TOTALS_APTA!$A$4:$BQ$126,$L61,FALSE))</f>
        <v>0</v>
      </c>
      <c r="Y61" s="30">
        <f>IF(Y44=0,0,VLOOKUP(Y44,FAC_TOTALS_APTA!$A$4:$BQ$126,$L61,FALSE))</f>
        <v>0</v>
      </c>
      <c r="Z61" s="30">
        <f>IF(Z44=0,0,VLOOKUP(Z44,FAC_TOTALS_APTA!$A$4:$BQ$126,$L61,FALSE))</f>
        <v>0</v>
      </c>
      <c r="AA61" s="30">
        <f>IF(AA44=0,0,VLOOKUP(AA44,FAC_TOTALS_APTA!$A$4:$BQ$126,$L61,FALSE))</f>
        <v>0</v>
      </c>
      <c r="AB61" s="30">
        <f>IF(AB44=0,0,VLOOKUP(AB44,FAC_TOTALS_APTA!$A$4:$BQ$126,$L61,FALSE))</f>
        <v>0</v>
      </c>
      <c r="AC61" s="33">
        <f t="shared" si="11"/>
        <v>-854276.76818616129</v>
      </c>
      <c r="AD61" s="34">
        <f>AC61/G66</f>
        <v>-8.8874540888781784E-4</v>
      </c>
    </row>
    <row r="62" spans="1:31" ht="15" x14ac:dyDescent="0.2">
      <c r="B62" s="27" t="s">
        <v>74</v>
      </c>
      <c r="C62" s="29"/>
      <c r="D62" s="8" t="s">
        <v>99</v>
      </c>
      <c r="E62" s="48">
        <v>-5.5500000000000001E-2</v>
      </c>
      <c r="F62" s="8">
        <f>MATCH($D62,FAC_TOTALS_APTA!$A$2:$BQ$2,)</f>
        <v>27</v>
      </c>
      <c r="G62" s="35">
        <f>VLOOKUP(G44,FAC_TOTALS_APTA!$A$4:$BQ$126,$F62,FALSE)</f>
        <v>0</v>
      </c>
      <c r="H62" s="35">
        <f>VLOOKUP(H44,FAC_TOTALS_APTA!$A$4:$BQ$126,$F62,FALSE)</f>
        <v>0.41798506313405598</v>
      </c>
      <c r="I62" s="31" t="str">
        <f t="shared" si="8"/>
        <v>-</v>
      </c>
      <c r="J62" s="32" t="str">
        <f t="shared" si="9"/>
        <v/>
      </c>
      <c r="K62" s="32" t="str">
        <f t="shared" si="10"/>
        <v>scooter_flag_BUS_FAC</v>
      </c>
      <c r="L62" s="8">
        <f>MATCH($K62,FAC_TOTALS_APTA!$A$2:$BO$2,)</f>
        <v>45</v>
      </c>
      <c r="M62" s="30">
        <f>IF(M44=0,0,VLOOKUP(M44,FAC_TOTALS_APTA!$A$4:$BQ$126,$L62,FALSE))</f>
        <v>0</v>
      </c>
      <c r="N62" s="30">
        <f>IF(N44=0,0,VLOOKUP(N44,FAC_TOTALS_APTA!$A$4:$BQ$126,$L62,FALSE))</f>
        <v>0</v>
      </c>
      <c r="O62" s="30">
        <f>IF(O44=0,0,VLOOKUP(O44,FAC_TOTALS_APTA!$A$4:$BQ$126,$L62,FALSE))</f>
        <v>0</v>
      </c>
      <c r="P62" s="30">
        <f>IF(P44=0,0,VLOOKUP(P44,FAC_TOTALS_APTA!$A$4:$BQ$126,$L62,FALSE))</f>
        <v>0</v>
      </c>
      <c r="Q62" s="30">
        <f>IF(Q44=0,0,VLOOKUP(Q44,FAC_TOTALS_APTA!$A$4:$BQ$126,$L62,FALSE))</f>
        <v>0</v>
      </c>
      <c r="R62" s="30">
        <f>IF(R44=0,0,VLOOKUP(R44,FAC_TOTALS_APTA!$A$4:$BQ$126,$L62,FALSE))</f>
        <v>-17321889.610962</v>
      </c>
      <c r="S62" s="30">
        <f>IF(S44=0,0,VLOOKUP(S44,FAC_TOTALS_APTA!$A$4:$BQ$126,$L62,FALSE))</f>
        <v>0</v>
      </c>
      <c r="T62" s="30">
        <f>IF(T44=0,0,VLOOKUP(T44,FAC_TOTALS_APTA!$A$4:$BQ$126,$L62,FALSE))</f>
        <v>0</v>
      </c>
      <c r="U62" s="30">
        <f>IF(U44=0,0,VLOOKUP(U44,FAC_TOTALS_APTA!$A$4:$BQ$126,$L62,FALSE))</f>
        <v>0</v>
      </c>
      <c r="V62" s="30">
        <f>IF(V44=0,0,VLOOKUP(V44,FAC_TOTALS_APTA!$A$4:$BQ$126,$L62,FALSE))</f>
        <v>0</v>
      </c>
      <c r="W62" s="30">
        <f>IF(W44=0,0,VLOOKUP(W44,FAC_TOTALS_APTA!$A$4:$BQ$126,$L62,FALSE))</f>
        <v>0</v>
      </c>
      <c r="X62" s="30">
        <f>IF(X44=0,0,VLOOKUP(X44,FAC_TOTALS_APTA!$A$4:$BQ$126,$L62,FALSE))</f>
        <v>0</v>
      </c>
      <c r="Y62" s="30">
        <f>IF(Y44=0,0,VLOOKUP(Y44,FAC_TOTALS_APTA!$A$4:$BQ$126,$L62,FALSE))</f>
        <v>0</v>
      </c>
      <c r="Z62" s="30">
        <f>IF(Z44=0,0,VLOOKUP(Z44,FAC_TOTALS_APTA!$A$4:$BQ$126,$L62,FALSE))</f>
        <v>0</v>
      </c>
      <c r="AA62" s="30">
        <f>IF(AA44=0,0,VLOOKUP(AA44,FAC_TOTALS_APTA!$A$4:$BQ$126,$L62,FALSE))</f>
        <v>0</v>
      </c>
      <c r="AB62" s="30">
        <f>IF(AB44=0,0,VLOOKUP(AB44,FAC_TOTALS_APTA!$A$4:$BQ$126,$L62,FALSE))</f>
        <v>0</v>
      </c>
      <c r="AC62" s="33">
        <f t="shared" si="11"/>
        <v>-17321889.610962</v>
      </c>
      <c r="AD62" s="34">
        <f>AC62/G66</f>
        <v>-1.8020798924089775E-2</v>
      </c>
    </row>
    <row r="63" spans="1:31" ht="15" x14ac:dyDescent="0.2">
      <c r="B63" s="10" t="s">
        <v>74</v>
      </c>
      <c r="C63" s="28"/>
      <c r="D63" s="9" t="s">
        <v>100</v>
      </c>
      <c r="E63" s="49">
        <v>5.1999999999999998E-3</v>
      </c>
      <c r="F63" s="9">
        <f>MATCH($D63,FAC_TOTALS_APTA!$A$2:$BQ$2,)</f>
        <v>28</v>
      </c>
      <c r="G63" s="37">
        <f>VLOOKUP(G44,FAC_TOTALS_APTA!$A$4:$BQ$126,$F63,FALSE)</f>
        <v>0</v>
      </c>
      <c r="H63" s="37">
        <f>VLOOKUP(H44,FAC_TOTALS_APTA!$A$4:$BQ$126,$F63,FALSE)</f>
        <v>0</v>
      </c>
      <c r="I63" s="38" t="str">
        <f t="shared" si="8"/>
        <v>-</v>
      </c>
      <c r="J63" s="39" t="str">
        <f t="shared" si="9"/>
        <v/>
      </c>
      <c r="K63" s="39" t="str">
        <f t="shared" si="10"/>
        <v>scooter_flag_RAIL_FAC</v>
      </c>
      <c r="L63" s="9">
        <f>MATCH($K63,FAC_TOTALS_APTA!$A$2:$BO$2,)</f>
        <v>46</v>
      </c>
      <c r="M63" s="40">
        <f>IF(M44=0,0,VLOOKUP(M44,FAC_TOTALS_APTA!$A$4:$BQ$126,$L63,FALSE))</f>
        <v>0</v>
      </c>
      <c r="N63" s="40">
        <f>IF(N44=0,0,VLOOKUP(N44,FAC_TOTALS_APTA!$A$4:$BQ$126,$L63,FALSE))</f>
        <v>0</v>
      </c>
      <c r="O63" s="40">
        <f>IF(O44=0,0,VLOOKUP(O44,FAC_TOTALS_APTA!$A$4:$BQ$126,$L63,FALSE))</f>
        <v>0</v>
      </c>
      <c r="P63" s="40">
        <f>IF(P44=0,0,VLOOKUP(P44,FAC_TOTALS_APTA!$A$4:$BQ$126,$L63,FALSE))</f>
        <v>0</v>
      </c>
      <c r="Q63" s="40">
        <f>IF(Q44=0,0,VLOOKUP(Q44,FAC_TOTALS_APTA!$A$4:$BQ$126,$L63,FALSE))</f>
        <v>0</v>
      </c>
      <c r="R63" s="40">
        <f>IF(R44=0,0,VLOOKUP(R44,FAC_TOTALS_APTA!$A$4:$BQ$126,$L63,FALSE))</f>
        <v>0</v>
      </c>
      <c r="S63" s="40">
        <f>IF(S44=0,0,VLOOKUP(S44,FAC_TOTALS_APTA!$A$4:$BQ$126,$L63,FALSE))</f>
        <v>0</v>
      </c>
      <c r="T63" s="40">
        <f>IF(T44=0,0,VLOOKUP(T44,FAC_TOTALS_APTA!$A$4:$BQ$126,$L63,FALSE))</f>
        <v>0</v>
      </c>
      <c r="U63" s="40">
        <f>IF(U44=0,0,VLOOKUP(U44,FAC_TOTALS_APTA!$A$4:$BQ$126,$L63,FALSE))</f>
        <v>0</v>
      </c>
      <c r="V63" s="40">
        <f>IF(V44=0,0,VLOOKUP(V44,FAC_TOTALS_APTA!$A$4:$BQ$126,$L63,FALSE))</f>
        <v>0</v>
      </c>
      <c r="W63" s="40">
        <f>IF(W44=0,0,VLOOKUP(W44,FAC_TOTALS_APTA!$A$4:$BQ$126,$L63,FALSE))</f>
        <v>0</v>
      </c>
      <c r="X63" s="40">
        <f>IF(X44=0,0,VLOOKUP(X44,FAC_TOTALS_APTA!$A$4:$BQ$126,$L63,FALSE))</f>
        <v>0</v>
      </c>
      <c r="Y63" s="40">
        <f>IF(Y44=0,0,VLOOKUP(Y44,FAC_TOTALS_APTA!$A$4:$BQ$126,$L63,FALSE))</f>
        <v>0</v>
      </c>
      <c r="Z63" s="40">
        <f>IF(Z44=0,0,VLOOKUP(Z44,FAC_TOTALS_APTA!$A$4:$BQ$126,$L63,FALSE))</f>
        <v>0</v>
      </c>
      <c r="AA63" s="40">
        <f>IF(AA44=0,0,VLOOKUP(AA44,FAC_TOTALS_APTA!$A$4:$BQ$126,$L63,FALSE))</f>
        <v>0</v>
      </c>
      <c r="AB63" s="40">
        <f>IF(AB44=0,0,VLOOKUP(AB44,FAC_TOTALS_APTA!$A$4:$BQ$126,$L63,FALSE))</f>
        <v>0</v>
      </c>
      <c r="AC63" s="41">
        <f t="shared" si="11"/>
        <v>0</v>
      </c>
      <c r="AD63" s="42">
        <f>AC63/G66</f>
        <v>0</v>
      </c>
    </row>
    <row r="64" spans="1:31" s="12" customFormat="1" ht="15" x14ac:dyDescent="0.2">
      <c r="B64" s="10" t="s">
        <v>61</v>
      </c>
      <c r="C64" s="28"/>
      <c r="D64" s="10" t="s">
        <v>53</v>
      </c>
      <c r="E64" s="75"/>
      <c r="F64" s="9"/>
      <c r="G64" s="40"/>
      <c r="H64" s="40"/>
      <c r="I64" s="38"/>
      <c r="J64" s="39"/>
      <c r="K64" s="39" t="str">
        <f t="shared" si="10"/>
        <v>New_Reporter_FAC</v>
      </c>
      <c r="L64" s="9">
        <f>MATCH($K64,FAC_TOTALS_APTA!$A$2:$BO$2,)</f>
        <v>50</v>
      </c>
      <c r="M64" s="40">
        <f>IF(M44=0,0,VLOOKUP(M44,FAC_TOTALS_APTA!$A$4:$BQ$126,$L64,FALSE))</f>
        <v>0</v>
      </c>
      <c r="N64" s="40">
        <f>IF(N44=0,0,VLOOKUP(N44,FAC_TOTALS_APTA!$A$4:$BQ$126,$L64,FALSE))</f>
        <v>0</v>
      </c>
      <c r="O64" s="40">
        <f>IF(O44=0,0,VLOOKUP(O44,FAC_TOTALS_APTA!$A$4:$BQ$126,$L64,FALSE))</f>
        <v>0</v>
      </c>
      <c r="P64" s="40">
        <f>IF(P44=0,0,VLOOKUP(P44,FAC_TOTALS_APTA!$A$4:$BQ$126,$L64,FALSE))</f>
        <v>0</v>
      </c>
      <c r="Q64" s="40">
        <f>IF(Q44=0,0,VLOOKUP(Q44,FAC_TOTALS_APTA!$A$4:$BQ$126,$L64,FALSE))</f>
        <v>0</v>
      </c>
      <c r="R64" s="40">
        <f>IF(R44=0,0,VLOOKUP(R44,FAC_TOTALS_APTA!$A$4:$BQ$126,$L64,FALSE))</f>
        <v>0</v>
      </c>
      <c r="S64" s="40">
        <f>IF(S44=0,0,VLOOKUP(S44,FAC_TOTALS_APTA!$A$4:$BQ$126,$L64,FALSE))</f>
        <v>0</v>
      </c>
      <c r="T64" s="40">
        <f>IF(T44=0,0,VLOOKUP(T44,FAC_TOTALS_APTA!$A$4:$BQ$126,$L64,FALSE))</f>
        <v>0</v>
      </c>
      <c r="U64" s="40">
        <f>IF(U44=0,0,VLOOKUP(U44,FAC_TOTALS_APTA!$A$4:$BQ$126,$L64,FALSE))</f>
        <v>0</v>
      </c>
      <c r="V64" s="40">
        <f>IF(V44=0,0,VLOOKUP(V44,FAC_TOTALS_APTA!$A$4:$BQ$126,$L64,FALSE))</f>
        <v>0</v>
      </c>
      <c r="W64" s="40">
        <f>IF(W44=0,0,VLOOKUP(W44,FAC_TOTALS_APTA!$A$4:$BQ$126,$L64,FALSE))</f>
        <v>0</v>
      </c>
      <c r="X64" s="40">
        <f>IF(X44=0,0,VLOOKUP(X44,FAC_TOTALS_APTA!$A$4:$BQ$126,$L64,FALSE))</f>
        <v>0</v>
      </c>
      <c r="Y64" s="40">
        <f>IF(Y44=0,0,VLOOKUP(Y44,FAC_TOTALS_APTA!$A$4:$BQ$126,$L64,FALSE))</f>
        <v>0</v>
      </c>
      <c r="Z64" s="40">
        <f>IF(Z44=0,0,VLOOKUP(Z44,FAC_TOTALS_APTA!$A$4:$BQ$126,$L64,FALSE))</f>
        <v>0</v>
      </c>
      <c r="AA64" s="40">
        <f>IF(AA44=0,0,VLOOKUP(AA44,FAC_TOTALS_APTA!$A$4:$BQ$126,$L64,FALSE))</f>
        <v>0</v>
      </c>
      <c r="AB64" s="40">
        <f>IF(AB44=0,0,VLOOKUP(AB44,FAC_TOTALS_APTA!$A$4:$BQ$126,$L64,FALSE))</f>
        <v>0</v>
      </c>
      <c r="AC64" s="41">
        <f>SUM(M64:AB64)</f>
        <v>0</v>
      </c>
      <c r="AD64" s="42">
        <f>AC64/G66</f>
        <v>0</v>
      </c>
    </row>
    <row r="65" spans="1:31" ht="15" x14ac:dyDescent="0.2">
      <c r="B65" s="27" t="s">
        <v>75</v>
      </c>
      <c r="C65" s="29"/>
      <c r="D65" s="8" t="s">
        <v>6</v>
      </c>
      <c r="E65" s="48"/>
      <c r="F65" s="8">
        <f>MATCH($D65,FAC_TOTALS_APTA!$A$2:$BO$2,)</f>
        <v>9</v>
      </c>
      <c r="G65" s="66">
        <f>VLOOKUP(G44,FAC_TOTALS_APTA!$A$4:$BQ$126,$F65,FALSE)</f>
        <v>944740312.05129099</v>
      </c>
      <c r="H65" s="66">
        <f>VLOOKUP(H44,FAC_TOTALS_APTA!$A$4:$BO$126,$F65,FALSE)</f>
        <v>859085199.61720204</v>
      </c>
      <c r="I65" s="68">
        <f t="shared" ref="I65:I66" si="12">H65/G65-1</f>
        <v>-9.066524561454159E-2</v>
      </c>
      <c r="J65" s="32"/>
      <c r="K65" s="32"/>
      <c r="L65" s="8"/>
      <c r="M65" s="30">
        <f>SUM(M46:M63)</f>
        <v>-4503760.8924718918</v>
      </c>
      <c r="N65" s="30">
        <f t="shared" ref="N65:AB65" si="13">SUM(N46:N63)</f>
        <v>-6176157.1776258852</v>
      </c>
      <c r="O65" s="30">
        <f t="shared" si="13"/>
        <v>-47139655.2569241</v>
      </c>
      <c r="P65" s="30">
        <f t="shared" si="13"/>
        <v>-32942698.416584272</v>
      </c>
      <c r="Q65" s="30">
        <f t="shared" si="13"/>
        <v>-19850529.540793996</v>
      </c>
      <c r="R65" s="30">
        <f t="shared" si="13"/>
        <v>23937986.859339777</v>
      </c>
      <c r="S65" s="30">
        <f t="shared" si="13"/>
        <v>0</v>
      </c>
      <c r="T65" s="30">
        <f t="shared" si="13"/>
        <v>0</v>
      </c>
      <c r="U65" s="30">
        <f t="shared" si="13"/>
        <v>0</v>
      </c>
      <c r="V65" s="30">
        <f t="shared" si="13"/>
        <v>0</v>
      </c>
      <c r="W65" s="30">
        <f t="shared" si="13"/>
        <v>0</v>
      </c>
      <c r="X65" s="30">
        <f t="shared" si="13"/>
        <v>0</v>
      </c>
      <c r="Y65" s="30">
        <f t="shared" si="13"/>
        <v>0</v>
      </c>
      <c r="Z65" s="30">
        <f t="shared" si="13"/>
        <v>0</v>
      </c>
      <c r="AA65" s="30">
        <f t="shared" si="13"/>
        <v>0</v>
      </c>
      <c r="AB65" s="30">
        <f t="shared" si="13"/>
        <v>0</v>
      </c>
      <c r="AC65" s="33">
        <f>H65-G65</f>
        <v>-85655112.434088945</v>
      </c>
      <c r="AD65" s="34">
        <f>I65</f>
        <v>-9.066524561454159E-2</v>
      </c>
    </row>
    <row r="66" spans="1:31" ht="16" thickBot="1" x14ac:dyDescent="0.25">
      <c r="B66" s="11" t="s">
        <v>58</v>
      </c>
      <c r="C66" s="25"/>
      <c r="D66" s="25" t="s">
        <v>4</v>
      </c>
      <c r="E66" s="25"/>
      <c r="F66" s="25">
        <f>MATCH($D66,FAC_TOTALS_APTA!$A$2:$BO$2,)</f>
        <v>7</v>
      </c>
      <c r="G66" s="67">
        <f>VLOOKUP(G44,FAC_TOTALS_APTA!$A$4:$BO$126,$F66,FALSE)</f>
        <v>961216518.97500002</v>
      </c>
      <c r="H66" s="67">
        <f>VLOOKUP(H44,FAC_TOTALS_APTA!$A$4:$BO$126,$F66,FALSE)</f>
        <v>809531783.59800005</v>
      </c>
      <c r="I66" s="69">
        <f t="shared" si="12"/>
        <v>-0.15780496109112863</v>
      </c>
      <c r="J66" s="44"/>
      <c r="K66" s="4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5">
        <f>H66-G66</f>
        <v>-151684735.37699997</v>
      </c>
      <c r="AD66" s="46">
        <f>I66</f>
        <v>-0.15780496109112863</v>
      </c>
    </row>
    <row r="67" spans="1:31" ht="17" thickTop="1" thickBot="1" x14ac:dyDescent="0.25">
      <c r="B67" s="50" t="s">
        <v>76</v>
      </c>
      <c r="C67" s="51"/>
      <c r="D67" s="51"/>
      <c r="E67" s="52"/>
      <c r="F67" s="51"/>
      <c r="G67" s="51"/>
      <c r="H67" s="51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46">
        <f>AD66-AD65</f>
        <v>-6.7139715476587036E-2</v>
      </c>
    </row>
    <row r="68" spans="1:31" ht="15" thickTop="1" x14ac:dyDescent="0.2">
      <c r="B68" s="17"/>
      <c r="C68" s="12"/>
      <c r="D68" s="12"/>
      <c r="E68" s="8"/>
      <c r="F68" s="12"/>
      <c r="G68" s="12"/>
      <c r="H68" s="12"/>
      <c r="I68" s="1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4"/>
    </row>
    <row r="69" spans="1:31" x14ac:dyDescent="0.2">
      <c r="B69" s="17"/>
      <c r="C69" s="12"/>
      <c r="D69" s="12"/>
      <c r="E69" s="8"/>
      <c r="F69" s="12"/>
      <c r="G69" s="12"/>
      <c r="H69" s="12"/>
      <c r="I69" s="1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4"/>
    </row>
    <row r="70" spans="1:31" ht="15" x14ac:dyDescent="0.2">
      <c r="B70" s="17" t="s">
        <v>19</v>
      </c>
      <c r="C70" s="18" t="s">
        <v>20</v>
      </c>
      <c r="D70" s="12"/>
      <c r="E70" s="8"/>
      <c r="F70" s="12"/>
      <c r="G70" s="12"/>
      <c r="H70" s="12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1" s="15" customFormat="1" x14ac:dyDescent="0.2">
      <c r="A71" s="8"/>
      <c r="B71" s="17"/>
      <c r="C71" s="18"/>
      <c r="D71" s="12"/>
      <c r="E71" s="8"/>
      <c r="F71" s="12"/>
      <c r="G71" s="12"/>
      <c r="H71" s="12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8"/>
    </row>
    <row r="72" spans="1:31" ht="15" x14ac:dyDescent="0.2">
      <c r="B72" s="20" t="s">
        <v>30</v>
      </c>
      <c r="C72" s="21">
        <v>0</v>
      </c>
      <c r="D72" s="12"/>
      <c r="E72" s="8"/>
      <c r="F72" s="12"/>
      <c r="G72" s="12"/>
      <c r="H72" s="12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1" ht="16" thickBot="1" x14ac:dyDescent="0.25">
      <c r="B73" s="22" t="s">
        <v>40</v>
      </c>
      <c r="C73" s="23">
        <v>3</v>
      </c>
      <c r="D73" s="24"/>
      <c r="E73" s="25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1" s="15" customFormat="1" ht="15" thickTop="1" x14ac:dyDescent="0.2">
      <c r="A74" s="8"/>
      <c r="B74" s="54"/>
      <c r="C74" s="55"/>
      <c r="D74" s="55"/>
      <c r="E74" s="55"/>
      <c r="F74" s="55"/>
      <c r="G74" s="84" t="s">
        <v>59</v>
      </c>
      <c r="H74" s="84"/>
      <c r="I74" s="8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84" t="s">
        <v>63</v>
      </c>
      <c r="AD74" s="84"/>
      <c r="AE74" s="8"/>
    </row>
    <row r="75" spans="1:31" s="15" customFormat="1" ht="15" x14ac:dyDescent="0.2">
      <c r="A75" s="8"/>
      <c r="B75" s="10" t="s">
        <v>21</v>
      </c>
      <c r="C75" s="28" t="s">
        <v>22</v>
      </c>
      <c r="D75" s="9" t="s">
        <v>23</v>
      </c>
      <c r="E75" s="9" t="s">
        <v>29</v>
      </c>
      <c r="F75" s="9"/>
      <c r="G75" s="28">
        <f>$C$1</f>
        <v>2012</v>
      </c>
      <c r="H75" s="28">
        <f>$C$2</f>
        <v>2018</v>
      </c>
      <c r="I75" s="28" t="s">
        <v>25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">
        <v>27</v>
      </c>
      <c r="AD75" s="28" t="s">
        <v>25</v>
      </c>
      <c r="AE75" s="8"/>
    </row>
    <row r="76" spans="1:31" s="15" customFormat="1" x14ac:dyDescent="0.2">
      <c r="A76" s="8"/>
      <c r="B76" s="27"/>
      <c r="C76" s="29"/>
      <c r="D76" s="8"/>
      <c r="E76" s="8"/>
      <c r="F76" s="8"/>
      <c r="G76" s="8"/>
      <c r="H76" s="8"/>
      <c r="I76" s="29"/>
      <c r="J76" s="8"/>
      <c r="K76" s="8"/>
      <c r="L76" s="8"/>
      <c r="M76" s="8">
        <v>1</v>
      </c>
      <c r="N76" s="8">
        <v>2</v>
      </c>
      <c r="O76" s="8">
        <v>3</v>
      </c>
      <c r="P76" s="8">
        <v>4</v>
      </c>
      <c r="Q76" s="8">
        <v>5</v>
      </c>
      <c r="R76" s="8">
        <v>6</v>
      </c>
      <c r="S76" s="8">
        <v>7</v>
      </c>
      <c r="T76" s="8">
        <v>8</v>
      </c>
      <c r="U76" s="8">
        <v>9</v>
      </c>
      <c r="V76" s="8">
        <v>10</v>
      </c>
      <c r="W76" s="8">
        <v>11</v>
      </c>
      <c r="X76" s="8">
        <v>12</v>
      </c>
      <c r="Y76" s="8">
        <v>13</v>
      </c>
      <c r="Z76" s="8">
        <v>14</v>
      </c>
      <c r="AA76" s="8">
        <v>15</v>
      </c>
      <c r="AB76" s="8">
        <v>16</v>
      </c>
      <c r="AC76" s="8"/>
      <c r="AD76" s="8"/>
      <c r="AE76" s="8"/>
    </row>
    <row r="77" spans="1:31" s="15" customFormat="1" x14ac:dyDescent="0.2">
      <c r="A77" s="8"/>
      <c r="B77" s="27"/>
      <c r="C77" s="29"/>
      <c r="D77" s="8"/>
      <c r="E77" s="8"/>
      <c r="F77" s="8"/>
      <c r="G77" s="8" t="str">
        <f>CONCATENATE($C72,"_",$C73,"_",G75)</f>
        <v>0_3_2012</v>
      </c>
      <c r="H77" s="8" t="str">
        <f>CONCATENATE($C72,"_",$C73,"_",H75)</f>
        <v>0_3_2018</v>
      </c>
      <c r="I77" s="29"/>
      <c r="J77" s="8"/>
      <c r="K77" s="8"/>
      <c r="L77" s="8"/>
      <c r="M77" s="8" t="str">
        <f>IF($G75+M76&gt;$H75,0,CONCATENATE($C72,"_",$C73,"_",$G75+M76))</f>
        <v>0_3_2013</v>
      </c>
      <c r="N77" s="8" t="str">
        <f t="shared" ref="N77:AB77" si="14">IF($G75+N76&gt;$H75,0,CONCATENATE($C72,"_",$C73,"_",$G75+N76))</f>
        <v>0_3_2014</v>
      </c>
      <c r="O77" s="8" t="str">
        <f t="shared" si="14"/>
        <v>0_3_2015</v>
      </c>
      <c r="P77" s="8" t="str">
        <f t="shared" si="14"/>
        <v>0_3_2016</v>
      </c>
      <c r="Q77" s="8" t="str">
        <f t="shared" si="14"/>
        <v>0_3_2017</v>
      </c>
      <c r="R77" s="8" t="str">
        <f t="shared" si="14"/>
        <v>0_3_2018</v>
      </c>
      <c r="S77" s="8">
        <f t="shared" si="14"/>
        <v>0</v>
      </c>
      <c r="T77" s="8">
        <f t="shared" si="14"/>
        <v>0</v>
      </c>
      <c r="U77" s="8">
        <f t="shared" si="14"/>
        <v>0</v>
      </c>
      <c r="V77" s="8">
        <f t="shared" si="14"/>
        <v>0</v>
      </c>
      <c r="W77" s="8">
        <f t="shared" si="14"/>
        <v>0</v>
      </c>
      <c r="X77" s="8">
        <f t="shared" si="14"/>
        <v>0</v>
      </c>
      <c r="Y77" s="8">
        <f t="shared" si="14"/>
        <v>0</v>
      </c>
      <c r="Z77" s="8">
        <f t="shared" si="14"/>
        <v>0</v>
      </c>
      <c r="AA77" s="8">
        <f t="shared" si="14"/>
        <v>0</v>
      </c>
      <c r="AB77" s="8">
        <f t="shared" si="14"/>
        <v>0</v>
      </c>
      <c r="AC77" s="8"/>
      <c r="AD77" s="8"/>
      <c r="AE77" s="8"/>
    </row>
    <row r="78" spans="1:31" s="15" customFormat="1" x14ac:dyDescent="0.2">
      <c r="A78" s="8"/>
      <c r="B78" s="27"/>
      <c r="C78" s="29"/>
      <c r="D78" s="8"/>
      <c r="E78" s="8"/>
      <c r="F78" s="8" t="s">
        <v>26</v>
      </c>
      <c r="G78" s="30"/>
      <c r="H78" s="30"/>
      <c r="I78" s="29"/>
      <c r="J78" s="8"/>
      <c r="K78" s="8"/>
      <c r="L78" s="8" t="s">
        <v>26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s="15" customFormat="1" ht="15" x14ac:dyDescent="0.2">
      <c r="A79" s="8"/>
      <c r="B79" s="27" t="s">
        <v>37</v>
      </c>
      <c r="C79" s="29" t="s">
        <v>24</v>
      </c>
      <c r="D79" s="8" t="s">
        <v>8</v>
      </c>
      <c r="E79" s="48">
        <v>0.70279999999999998</v>
      </c>
      <c r="F79" s="8">
        <f>MATCH($D79,FAC_TOTALS_APTA!$A$2:$BQ$2,)</f>
        <v>11</v>
      </c>
      <c r="G79" s="30">
        <f>VLOOKUP(G77,FAC_TOTALS_APTA!$A$4:$BQ$126,$F79,FALSE)</f>
        <v>1955549.6604104401</v>
      </c>
      <c r="H79" s="30">
        <f>VLOOKUP(H77,FAC_TOTALS_APTA!$A$4:$BQ$126,$F79,FALSE)</f>
        <v>2103256.9810699499</v>
      </c>
      <c r="I79" s="31">
        <f>IFERROR(H79/G79-1,"-")</f>
        <v>7.5532380307083757E-2</v>
      </c>
      <c r="J79" s="32" t="str">
        <f>IF(C79="Log","_log","")</f>
        <v>_log</v>
      </c>
      <c r="K79" s="32" t="str">
        <f>CONCATENATE(D79,J79,"_FAC")</f>
        <v>VRM_ADJ_log_FAC</v>
      </c>
      <c r="L79" s="8">
        <f>MATCH($K79,FAC_TOTALS_APTA!$A$2:$BO$2,)</f>
        <v>29</v>
      </c>
      <c r="M79" s="30">
        <f>IF(M77=0,0,VLOOKUP(M77,FAC_TOTALS_APTA!$A$4:$BQ$126,$L79,FALSE))</f>
        <v>1715135.05228203</v>
      </c>
      <c r="N79" s="30">
        <f>IF(N77=0,0,VLOOKUP(N77,FAC_TOTALS_APTA!$A$4:$BQ$126,$L79,FALSE))</f>
        <v>5026702.3261137595</v>
      </c>
      <c r="O79" s="30">
        <f>IF(O77=0,0,VLOOKUP(O77,FAC_TOTALS_APTA!$A$4:$BQ$126,$L79,FALSE))</f>
        <v>4774417.7080120202</v>
      </c>
      <c r="P79" s="30">
        <f>IF(P77=0,0,VLOOKUP(P77,FAC_TOTALS_APTA!$A$4:$BQ$126,$L79,FALSE))</f>
        <v>3245218.1375352899</v>
      </c>
      <c r="Q79" s="30">
        <f>IF(Q77=0,0,VLOOKUP(Q77,FAC_TOTALS_APTA!$A$4:$BQ$126,$L79,FALSE))</f>
        <v>2535398.51121289</v>
      </c>
      <c r="R79" s="30">
        <f>IF(R77=0,0,VLOOKUP(R77,FAC_TOTALS_APTA!$A$4:$BQ$126,$L79,FALSE))</f>
        <v>2691015.81865709</v>
      </c>
      <c r="S79" s="30">
        <f>IF(S77=0,0,VLOOKUP(S77,FAC_TOTALS_APTA!$A$4:$BQ$126,$L79,FALSE))</f>
        <v>0</v>
      </c>
      <c r="T79" s="30">
        <f>IF(T77=0,0,VLOOKUP(T77,FAC_TOTALS_APTA!$A$4:$BQ$126,$L79,FALSE))</f>
        <v>0</v>
      </c>
      <c r="U79" s="30">
        <f>IF(U77=0,0,VLOOKUP(U77,FAC_TOTALS_APTA!$A$4:$BQ$126,$L79,FALSE))</f>
        <v>0</v>
      </c>
      <c r="V79" s="30">
        <f>IF(V77=0,0,VLOOKUP(V77,FAC_TOTALS_APTA!$A$4:$BQ$126,$L79,FALSE))</f>
        <v>0</v>
      </c>
      <c r="W79" s="30">
        <f>IF(W77=0,0,VLOOKUP(W77,FAC_TOTALS_APTA!$A$4:$BQ$126,$L79,FALSE))</f>
        <v>0</v>
      </c>
      <c r="X79" s="30">
        <f>IF(X77=0,0,VLOOKUP(X77,FAC_TOTALS_APTA!$A$4:$BQ$126,$L79,FALSE))</f>
        <v>0</v>
      </c>
      <c r="Y79" s="30">
        <f>IF(Y77=0,0,VLOOKUP(Y77,FAC_TOTALS_APTA!$A$4:$BQ$126,$L79,FALSE))</f>
        <v>0</v>
      </c>
      <c r="Z79" s="30">
        <f>IF(Z77=0,0,VLOOKUP(Z77,FAC_TOTALS_APTA!$A$4:$BQ$126,$L79,FALSE))</f>
        <v>0</v>
      </c>
      <c r="AA79" s="30">
        <f>IF(AA77=0,0,VLOOKUP(AA77,FAC_TOTALS_APTA!$A$4:$BQ$126,$L79,FALSE))</f>
        <v>0</v>
      </c>
      <c r="AB79" s="30">
        <f>IF(AB77=0,0,VLOOKUP(AB77,FAC_TOTALS_APTA!$A$4:$BQ$126,$L79,FALSE))</f>
        <v>0</v>
      </c>
      <c r="AC79" s="33">
        <f>SUM(M79:AB79)</f>
        <v>19987887.553813078</v>
      </c>
      <c r="AD79" s="34">
        <f>AC79/G99</f>
        <v>6.5970887548671489E-2</v>
      </c>
      <c r="AE79" s="8"/>
    </row>
    <row r="80" spans="1:31" s="15" customFormat="1" ht="15" x14ac:dyDescent="0.2">
      <c r="A80" s="8"/>
      <c r="B80" s="27" t="s">
        <v>60</v>
      </c>
      <c r="C80" s="29" t="s">
        <v>24</v>
      </c>
      <c r="D80" s="8" t="s">
        <v>18</v>
      </c>
      <c r="E80" s="48">
        <v>-0.41089999999999999</v>
      </c>
      <c r="F80" s="8">
        <f>MATCH($D80,FAC_TOTALS_APTA!$A$2:$BQ$2,)</f>
        <v>12</v>
      </c>
      <c r="G80" s="47">
        <f>VLOOKUP(G77,FAC_TOTALS_APTA!$A$4:$BQ$126,$F80,FALSE)</f>
        <v>0.83211566113889601</v>
      </c>
      <c r="H80" s="47">
        <f>VLOOKUP(H77,FAC_TOTALS_APTA!$A$4:$BQ$126,$F80,FALSE)</f>
        <v>0.97504667009234902</v>
      </c>
      <c r="I80" s="31">
        <f t="shared" ref="I80:I96" si="15">IFERROR(H80/G80-1,"-")</f>
        <v>0.17176819957675948</v>
      </c>
      <c r="J80" s="32" t="str">
        <f t="shared" ref="J80:J96" si="16">IF(C80="Log","_log","")</f>
        <v>_log</v>
      </c>
      <c r="K80" s="32" t="str">
        <f t="shared" ref="K80:K97" si="17">CONCATENATE(D80,J80,"_FAC")</f>
        <v>FARE_per_UPT_2018_log_FAC</v>
      </c>
      <c r="L80" s="8">
        <f>MATCH($K80,FAC_TOTALS_APTA!$A$2:$BO$2,)</f>
        <v>30</v>
      </c>
      <c r="M80" s="30">
        <f>IF(M77=0,0,VLOOKUP(M77,FAC_TOTALS_APTA!$A$4:$BQ$126,$L80,FALSE))</f>
        <v>-4445826.93854634</v>
      </c>
      <c r="N80" s="30">
        <f>IF(N77=0,0,VLOOKUP(N77,FAC_TOTALS_APTA!$A$4:$BQ$126,$L80,FALSE))</f>
        <v>280509.18289045698</v>
      </c>
      <c r="O80" s="30">
        <f>IF(O77=0,0,VLOOKUP(O77,FAC_TOTALS_APTA!$A$4:$BQ$126,$L80,FALSE))</f>
        <v>-2089008.4944249899</v>
      </c>
      <c r="P80" s="30">
        <f>IF(P77=0,0,VLOOKUP(P77,FAC_TOTALS_APTA!$A$4:$BQ$126,$L80,FALSE))</f>
        <v>-3574790.8033517399</v>
      </c>
      <c r="Q80" s="30">
        <f>IF(Q77=0,0,VLOOKUP(Q77,FAC_TOTALS_APTA!$A$4:$BQ$126,$L80,FALSE))</f>
        <v>337184.77608285699</v>
      </c>
      <c r="R80" s="30">
        <f>IF(R77=0,0,VLOOKUP(R77,FAC_TOTALS_APTA!$A$4:$BQ$126,$L80,FALSE))</f>
        <v>570944.43504842999</v>
      </c>
      <c r="S80" s="30">
        <f>IF(S77=0,0,VLOOKUP(S77,FAC_TOTALS_APTA!$A$4:$BQ$126,$L80,FALSE))</f>
        <v>0</v>
      </c>
      <c r="T80" s="30">
        <f>IF(T77=0,0,VLOOKUP(T77,FAC_TOTALS_APTA!$A$4:$BQ$126,$L80,FALSE))</f>
        <v>0</v>
      </c>
      <c r="U80" s="30">
        <f>IF(U77=0,0,VLOOKUP(U77,FAC_TOTALS_APTA!$A$4:$BQ$126,$L80,FALSE))</f>
        <v>0</v>
      </c>
      <c r="V80" s="30">
        <f>IF(V77=0,0,VLOOKUP(V77,FAC_TOTALS_APTA!$A$4:$BQ$126,$L80,FALSE))</f>
        <v>0</v>
      </c>
      <c r="W80" s="30">
        <f>IF(W77=0,0,VLOOKUP(W77,FAC_TOTALS_APTA!$A$4:$BQ$126,$L80,FALSE))</f>
        <v>0</v>
      </c>
      <c r="X80" s="30">
        <f>IF(X77=0,0,VLOOKUP(X77,FAC_TOTALS_APTA!$A$4:$BQ$126,$L80,FALSE))</f>
        <v>0</v>
      </c>
      <c r="Y80" s="30">
        <f>IF(Y77=0,0,VLOOKUP(Y77,FAC_TOTALS_APTA!$A$4:$BQ$126,$L80,FALSE))</f>
        <v>0</v>
      </c>
      <c r="Z80" s="30">
        <f>IF(Z77=0,0,VLOOKUP(Z77,FAC_TOTALS_APTA!$A$4:$BQ$126,$L80,FALSE))</f>
        <v>0</v>
      </c>
      <c r="AA80" s="30">
        <f>IF(AA77=0,0,VLOOKUP(AA77,FAC_TOTALS_APTA!$A$4:$BQ$126,$L80,FALSE))</f>
        <v>0</v>
      </c>
      <c r="AB80" s="30">
        <f>IF(AB77=0,0,VLOOKUP(AB77,FAC_TOTALS_APTA!$A$4:$BQ$126,$L80,FALSE))</f>
        <v>0</v>
      </c>
      <c r="AC80" s="33">
        <f t="shared" ref="AC80:AC96" si="18">SUM(M80:AB80)</f>
        <v>-8920987.8423013259</v>
      </c>
      <c r="AD80" s="34">
        <f>AC80/G99</f>
        <v>-2.9444106296027946E-2</v>
      </c>
      <c r="AE80" s="8"/>
    </row>
    <row r="81" spans="1:31" s="15" customFormat="1" ht="15" x14ac:dyDescent="0.2">
      <c r="A81" s="8"/>
      <c r="B81" s="27" t="s">
        <v>56</v>
      </c>
      <c r="C81" s="29" t="s">
        <v>24</v>
      </c>
      <c r="D81" s="8" t="s">
        <v>9</v>
      </c>
      <c r="E81" s="48">
        <v>0.29060000000000002</v>
      </c>
      <c r="F81" s="8">
        <f>MATCH($D81,FAC_TOTALS_APTA!$A$2:$BQ$2,)</f>
        <v>13</v>
      </c>
      <c r="G81" s="30">
        <f>VLOOKUP(G77,FAC_TOTALS_APTA!$A$4:$BQ$126,$F81,FALSE)</f>
        <v>619414.80760130798</v>
      </c>
      <c r="H81" s="30">
        <f>VLOOKUP(H77,FAC_TOTALS_APTA!$A$4:$BQ$126,$F81,FALSE)</f>
        <v>640545.64602691995</v>
      </c>
      <c r="I81" s="31">
        <f t="shared" si="15"/>
        <v>3.4114196442027955E-2</v>
      </c>
      <c r="J81" s="32" t="str">
        <f t="shared" si="16"/>
        <v>_log</v>
      </c>
      <c r="K81" s="32" t="str">
        <f t="shared" si="17"/>
        <v>POP_EMP_log_FAC</v>
      </c>
      <c r="L81" s="8">
        <f>MATCH($K81,FAC_TOTALS_APTA!$A$2:$BO$2,)</f>
        <v>31</v>
      </c>
      <c r="M81" s="30">
        <f>IF(M77=0,0,VLOOKUP(M77,FAC_TOTALS_APTA!$A$4:$BQ$126,$L81,FALSE))</f>
        <v>1158708.86278232</v>
      </c>
      <c r="N81" s="30">
        <f>IF(N77=0,0,VLOOKUP(N77,FAC_TOTALS_APTA!$A$4:$BQ$126,$L81,FALSE))</f>
        <v>689865.53002488997</v>
      </c>
      <c r="O81" s="30">
        <f>IF(O77=0,0,VLOOKUP(O77,FAC_TOTALS_APTA!$A$4:$BQ$126,$L81,FALSE))</f>
        <v>790541.70218044205</v>
      </c>
      <c r="P81" s="30">
        <f>IF(P77=0,0,VLOOKUP(P77,FAC_TOTALS_APTA!$A$4:$BQ$126,$L81,FALSE))</f>
        <v>728522.26731735596</v>
      </c>
      <c r="Q81" s="30">
        <f>IF(Q77=0,0,VLOOKUP(Q77,FAC_TOTALS_APTA!$A$4:$BQ$126,$L81,FALSE))</f>
        <v>619571.270373445</v>
      </c>
      <c r="R81" s="30">
        <f>IF(R77=0,0,VLOOKUP(R77,FAC_TOTALS_APTA!$A$4:$BQ$126,$L81,FALSE))</f>
        <v>646916.68045115506</v>
      </c>
      <c r="S81" s="30">
        <f>IF(S77=0,0,VLOOKUP(S77,FAC_TOTALS_APTA!$A$4:$BQ$126,$L81,FALSE))</f>
        <v>0</v>
      </c>
      <c r="T81" s="30">
        <f>IF(T77=0,0,VLOOKUP(T77,FAC_TOTALS_APTA!$A$4:$BQ$126,$L81,FALSE))</f>
        <v>0</v>
      </c>
      <c r="U81" s="30">
        <f>IF(U77=0,0,VLOOKUP(U77,FAC_TOTALS_APTA!$A$4:$BQ$126,$L81,FALSE))</f>
        <v>0</v>
      </c>
      <c r="V81" s="30">
        <f>IF(V77=0,0,VLOOKUP(V77,FAC_TOTALS_APTA!$A$4:$BQ$126,$L81,FALSE))</f>
        <v>0</v>
      </c>
      <c r="W81" s="30">
        <f>IF(W77=0,0,VLOOKUP(W77,FAC_TOTALS_APTA!$A$4:$BQ$126,$L81,FALSE))</f>
        <v>0</v>
      </c>
      <c r="X81" s="30">
        <f>IF(X77=0,0,VLOOKUP(X77,FAC_TOTALS_APTA!$A$4:$BQ$126,$L81,FALSE))</f>
        <v>0</v>
      </c>
      <c r="Y81" s="30">
        <f>IF(Y77=0,0,VLOOKUP(Y77,FAC_TOTALS_APTA!$A$4:$BQ$126,$L81,FALSE))</f>
        <v>0</v>
      </c>
      <c r="Z81" s="30">
        <f>IF(Z77=0,0,VLOOKUP(Z77,FAC_TOTALS_APTA!$A$4:$BQ$126,$L81,FALSE))</f>
        <v>0</v>
      </c>
      <c r="AA81" s="30">
        <f>IF(AA77=0,0,VLOOKUP(AA77,FAC_TOTALS_APTA!$A$4:$BQ$126,$L81,FALSE))</f>
        <v>0</v>
      </c>
      <c r="AB81" s="30">
        <f>IF(AB77=0,0,VLOOKUP(AB77,FAC_TOTALS_APTA!$A$4:$BQ$126,$L81,FALSE))</f>
        <v>0</v>
      </c>
      <c r="AC81" s="33">
        <f t="shared" si="18"/>
        <v>4634126.3131296076</v>
      </c>
      <c r="AD81" s="34">
        <f>AC81/G99</f>
        <v>1.5295134369089013E-2</v>
      </c>
      <c r="AE81" s="8"/>
    </row>
    <row r="82" spans="1:31" s="15" customFormat="1" ht="34" hidden="1" customHeight="1" x14ac:dyDescent="0.2">
      <c r="A82" s="8"/>
      <c r="B82" s="27" t="s">
        <v>82</v>
      </c>
      <c r="C82" s="29"/>
      <c r="D82" s="6" t="s">
        <v>78</v>
      </c>
      <c r="E82" s="48">
        <v>2.7099999999999999E-2</v>
      </c>
      <c r="F82" s="8">
        <f>MATCH($D82,FAC_TOTALS_APTA!$A$2:$BQ$2,)</f>
        <v>17</v>
      </c>
      <c r="G82" s="47">
        <f>VLOOKUP(G77,FAC_TOTALS_APTA!$A$4:$BQ$126,$F82,FALSE)</f>
        <v>0.20171789724717701</v>
      </c>
      <c r="H82" s="47">
        <f>VLOOKUP(H77,FAC_TOTALS_APTA!$A$4:$BQ$126,$F82,FALSE)</f>
        <v>0.19621847015792099</v>
      </c>
      <c r="I82" s="31">
        <f t="shared" si="15"/>
        <v>-2.7262960621274202E-2</v>
      </c>
      <c r="J82" s="32" t="str">
        <f t="shared" si="16"/>
        <v/>
      </c>
      <c r="K82" s="32" t="str">
        <f t="shared" si="17"/>
        <v>TSD_POP_EMP_PCT_FAC</v>
      </c>
      <c r="L82" s="8">
        <f>MATCH($K82,FAC_TOTALS_APTA!$A$2:$BO$2,)</f>
        <v>35</v>
      </c>
      <c r="M82" s="30">
        <f>IF(M77=0,0,VLOOKUP(M77,FAC_TOTALS_APTA!$A$4:$BQ$126,$L82,FALSE))</f>
        <v>-3232.57712549392</v>
      </c>
      <c r="N82" s="30">
        <f>IF(N77=0,0,VLOOKUP(N77,FAC_TOTALS_APTA!$A$4:$BQ$126,$L82,FALSE))</f>
        <v>-19296.951089409202</v>
      </c>
      <c r="O82" s="30">
        <f>IF(O77=0,0,VLOOKUP(O77,FAC_TOTALS_APTA!$A$4:$BQ$126,$L82,FALSE))</f>
        <v>-25089.004826557401</v>
      </c>
      <c r="P82" s="30">
        <f>IF(P77=0,0,VLOOKUP(P77,FAC_TOTALS_APTA!$A$4:$BQ$126,$L82,FALSE))</f>
        <v>33170.8557471487</v>
      </c>
      <c r="Q82" s="30">
        <f>IF(Q77=0,0,VLOOKUP(Q77,FAC_TOTALS_APTA!$A$4:$BQ$126,$L82,FALSE))</f>
        <v>-4948.0464127578298</v>
      </c>
      <c r="R82" s="30">
        <f>IF(R77=0,0,VLOOKUP(R77,FAC_TOTALS_APTA!$A$4:$BQ$126,$L82,FALSE))</f>
        <v>-7971.8496308726199</v>
      </c>
      <c r="S82" s="30">
        <f>IF(S77=0,0,VLOOKUP(S77,FAC_TOTALS_APTA!$A$4:$BQ$126,$L82,FALSE))</f>
        <v>0</v>
      </c>
      <c r="T82" s="30">
        <f>IF(T77=0,0,VLOOKUP(T77,FAC_TOTALS_APTA!$A$4:$BQ$126,$L82,FALSE))</f>
        <v>0</v>
      </c>
      <c r="U82" s="30">
        <f>IF(U77=0,0,VLOOKUP(U77,FAC_TOTALS_APTA!$A$4:$BQ$126,$L82,FALSE))</f>
        <v>0</v>
      </c>
      <c r="V82" s="30">
        <f>IF(V77=0,0,VLOOKUP(V77,FAC_TOTALS_APTA!$A$4:$BQ$126,$L82,FALSE))</f>
        <v>0</v>
      </c>
      <c r="W82" s="30">
        <f>IF(W77=0,0,VLOOKUP(W77,FAC_TOTALS_APTA!$A$4:$BQ$126,$L82,FALSE))</f>
        <v>0</v>
      </c>
      <c r="X82" s="30">
        <f>IF(X77=0,0,VLOOKUP(X77,FAC_TOTALS_APTA!$A$4:$BQ$126,$L82,FALSE))</f>
        <v>0</v>
      </c>
      <c r="Y82" s="30">
        <f>IF(Y77=0,0,VLOOKUP(Y77,FAC_TOTALS_APTA!$A$4:$BQ$126,$L82,FALSE))</f>
        <v>0</v>
      </c>
      <c r="Z82" s="30">
        <f>IF(Z77=0,0,VLOOKUP(Z77,FAC_TOTALS_APTA!$A$4:$BQ$126,$L82,FALSE))</f>
        <v>0</v>
      </c>
      <c r="AA82" s="30">
        <f>IF(AA77=0,0,VLOOKUP(AA77,FAC_TOTALS_APTA!$A$4:$BQ$126,$L82,FALSE))</f>
        <v>0</v>
      </c>
      <c r="AB82" s="30">
        <f>IF(AB77=0,0,VLOOKUP(AB77,FAC_TOTALS_APTA!$A$4:$BQ$126,$L82,FALSE))</f>
        <v>0</v>
      </c>
      <c r="AC82" s="33">
        <f t="shared" si="18"/>
        <v>-27367.573337942278</v>
      </c>
      <c r="AD82" s="34">
        <f>AC82/G99</f>
        <v>-9.0327859724875374E-5</v>
      </c>
      <c r="AE82" s="8"/>
    </row>
    <row r="83" spans="1:31" s="15" customFormat="1" ht="34" hidden="1" customHeight="1" x14ac:dyDescent="0.2">
      <c r="A83" s="8"/>
      <c r="B83" s="27" t="s">
        <v>57</v>
      </c>
      <c r="C83" s="29" t="s">
        <v>24</v>
      </c>
      <c r="D83" s="36" t="s">
        <v>17</v>
      </c>
      <c r="E83" s="48">
        <v>0.16850000000000001</v>
      </c>
      <c r="F83" s="8">
        <f>MATCH($D83,FAC_TOTALS_APTA!$A$2:$BQ$2,)</f>
        <v>14</v>
      </c>
      <c r="G83" s="35">
        <f>VLOOKUP(G77,FAC_TOTALS_APTA!$A$4:$BQ$126,$F83,FALSE)</f>
        <v>3.9991339335070202</v>
      </c>
      <c r="H83" s="35">
        <f>VLOOKUP(H77,FAC_TOTALS_APTA!$A$4:$BQ$126,$F83,FALSE)</f>
        <v>2.8143295078006498</v>
      </c>
      <c r="I83" s="31">
        <f t="shared" si="15"/>
        <v>-0.29626525277870908</v>
      </c>
      <c r="J83" s="32" t="str">
        <f t="shared" si="16"/>
        <v>_log</v>
      </c>
      <c r="K83" s="32" t="str">
        <f t="shared" si="17"/>
        <v>GAS_PRICE_2018_log_FAC</v>
      </c>
      <c r="L83" s="8">
        <f>MATCH($K83,FAC_TOTALS_APTA!$A$2:$BO$2,)</f>
        <v>32</v>
      </c>
      <c r="M83" s="30">
        <f>IF(M77=0,0,VLOOKUP(M77,FAC_TOTALS_APTA!$A$4:$BQ$126,$L83,FALSE))</f>
        <v>-1545392.7824047999</v>
      </c>
      <c r="N83" s="30">
        <f>IF(N77=0,0,VLOOKUP(N77,FAC_TOTALS_APTA!$A$4:$BQ$126,$L83,FALSE))</f>
        <v>-2316030.47095775</v>
      </c>
      <c r="O83" s="30">
        <f>IF(O77=0,0,VLOOKUP(O77,FAC_TOTALS_APTA!$A$4:$BQ$126,$L83,FALSE))</f>
        <v>-12368500.770052601</v>
      </c>
      <c r="P83" s="30">
        <f>IF(P77=0,0,VLOOKUP(P77,FAC_TOTALS_APTA!$A$4:$BQ$126,$L83,FALSE))</f>
        <v>-4025478.5833811401</v>
      </c>
      <c r="Q83" s="30">
        <f>IF(Q77=0,0,VLOOKUP(Q77,FAC_TOTALS_APTA!$A$4:$BQ$126,$L83,FALSE))</f>
        <v>2882563.46074023</v>
      </c>
      <c r="R83" s="30">
        <f>IF(R77=0,0,VLOOKUP(R77,FAC_TOTALS_APTA!$A$4:$BQ$126,$L83,FALSE))</f>
        <v>3160234.0753775202</v>
      </c>
      <c r="S83" s="30">
        <f>IF(S77=0,0,VLOOKUP(S77,FAC_TOTALS_APTA!$A$4:$BQ$126,$L83,FALSE))</f>
        <v>0</v>
      </c>
      <c r="T83" s="30">
        <f>IF(T77=0,0,VLOOKUP(T77,FAC_TOTALS_APTA!$A$4:$BQ$126,$L83,FALSE))</f>
        <v>0</v>
      </c>
      <c r="U83" s="30">
        <f>IF(U77=0,0,VLOOKUP(U77,FAC_TOTALS_APTA!$A$4:$BQ$126,$L83,FALSE))</f>
        <v>0</v>
      </c>
      <c r="V83" s="30">
        <f>IF(V77=0,0,VLOOKUP(V77,FAC_TOTALS_APTA!$A$4:$BQ$126,$L83,FALSE))</f>
        <v>0</v>
      </c>
      <c r="W83" s="30">
        <f>IF(W77=0,0,VLOOKUP(W77,FAC_TOTALS_APTA!$A$4:$BQ$126,$L83,FALSE))</f>
        <v>0</v>
      </c>
      <c r="X83" s="30">
        <f>IF(X77=0,0,VLOOKUP(X77,FAC_TOTALS_APTA!$A$4:$BQ$126,$L83,FALSE))</f>
        <v>0</v>
      </c>
      <c r="Y83" s="30">
        <f>IF(Y77=0,0,VLOOKUP(Y77,FAC_TOTALS_APTA!$A$4:$BQ$126,$L83,FALSE))</f>
        <v>0</v>
      </c>
      <c r="Z83" s="30">
        <f>IF(Z77=0,0,VLOOKUP(Z77,FAC_TOTALS_APTA!$A$4:$BQ$126,$L83,FALSE))</f>
        <v>0</v>
      </c>
      <c r="AA83" s="30">
        <f>IF(AA77=0,0,VLOOKUP(AA77,FAC_TOTALS_APTA!$A$4:$BQ$126,$L83,FALSE))</f>
        <v>0</v>
      </c>
      <c r="AB83" s="30">
        <f>IF(AB77=0,0,VLOOKUP(AB77,FAC_TOTALS_APTA!$A$4:$BQ$126,$L83,FALSE))</f>
        <v>0</v>
      </c>
      <c r="AC83" s="33">
        <f t="shared" si="18"/>
        <v>-14212605.07067854</v>
      </c>
      <c r="AD83" s="34">
        <f>AC83/G99</f>
        <v>-4.6909317873991302E-2</v>
      </c>
      <c r="AE83" s="8"/>
    </row>
    <row r="84" spans="1:31" s="15" customFormat="1" ht="15" x14ac:dyDescent="0.2">
      <c r="A84" s="8"/>
      <c r="B84" s="27" t="s">
        <v>54</v>
      </c>
      <c r="C84" s="29" t="s">
        <v>24</v>
      </c>
      <c r="D84" s="8" t="s">
        <v>16</v>
      </c>
      <c r="E84" s="48">
        <v>-0.24160000000000001</v>
      </c>
      <c r="F84" s="8">
        <f>MATCH($D84,FAC_TOTALS_APTA!$A$2:$BQ$2,)</f>
        <v>15</v>
      </c>
      <c r="G84" s="47">
        <f>VLOOKUP(G77,FAC_TOTALS_APTA!$A$4:$BQ$126,$F84,FALSE)</f>
        <v>26019.392145052501</v>
      </c>
      <c r="H84" s="47">
        <f>VLOOKUP(H77,FAC_TOTALS_APTA!$A$4:$BQ$126,$F84,FALSE)</f>
        <v>28058.512691707001</v>
      </c>
      <c r="I84" s="31">
        <f t="shared" si="15"/>
        <v>7.8369261483390629E-2</v>
      </c>
      <c r="J84" s="32" t="str">
        <f t="shared" si="16"/>
        <v>_log</v>
      </c>
      <c r="K84" s="32" t="str">
        <f t="shared" si="17"/>
        <v>TOTAL_MED_INC_INDIV_2018_log_FAC</v>
      </c>
      <c r="L84" s="8">
        <f>MATCH($K84,FAC_TOTALS_APTA!$A$2:$BO$2,)</f>
        <v>33</v>
      </c>
      <c r="M84" s="30">
        <f>IF(M77=0,0,VLOOKUP(M77,FAC_TOTALS_APTA!$A$4:$BQ$126,$L84,FALSE))</f>
        <v>-54345.905522412497</v>
      </c>
      <c r="N84" s="30">
        <f>IF(N77=0,0,VLOOKUP(N77,FAC_TOTALS_APTA!$A$4:$BQ$126,$L84,FALSE))</f>
        <v>-1022695.9749795099</v>
      </c>
      <c r="O84" s="30">
        <f>IF(O77=0,0,VLOOKUP(O77,FAC_TOTALS_APTA!$A$4:$BQ$126,$L84,FALSE))</f>
        <v>-2322359.17550071</v>
      </c>
      <c r="P84" s="30">
        <f>IF(P77=0,0,VLOOKUP(P77,FAC_TOTALS_APTA!$A$4:$BQ$126,$L84,FALSE))</f>
        <v>-895706.67368461704</v>
      </c>
      <c r="Q84" s="30">
        <f>IF(Q77=0,0,VLOOKUP(Q77,FAC_TOTALS_APTA!$A$4:$BQ$126,$L84,FALSE))</f>
        <v>-731156.51134366496</v>
      </c>
      <c r="R84" s="30">
        <f>IF(R77=0,0,VLOOKUP(R77,FAC_TOTALS_APTA!$A$4:$BQ$126,$L84,FALSE))</f>
        <v>-859703.56713688001</v>
      </c>
      <c r="S84" s="30">
        <f>IF(S77=0,0,VLOOKUP(S77,FAC_TOTALS_APTA!$A$4:$BQ$126,$L84,FALSE))</f>
        <v>0</v>
      </c>
      <c r="T84" s="30">
        <f>IF(T77=0,0,VLOOKUP(T77,FAC_TOTALS_APTA!$A$4:$BQ$126,$L84,FALSE))</f>
        <v>0</v>
      </c>
      <c r="U84" s="30">
        <f>IF(U77=0,0,VLOOKUP(U77,FAC_TOTALS_APTA!$A$4:$BQ$126,$L84,FALSE))</f>
        <v>0</v>
      </c>
      <c r="V84" s="30">
        <f>IF(V77=0,0,VLOOKUP(V77,FAC_TOTALS_APTA!$A$4:$BQ$126,$L84,FALSE))</f>
        <v>0</v>
      </c>
      <c r="W84" s="30">
        <f>IF(W77=0,0,VLOOKUP(W77,FAC_TOTALS_APTA!$A$4:$BQ$126,$L84,FALSE))</f>
        <v>0</v>
      </c>
      <c r="X84" s="30">
        <f>IF(X77=0,0,VLOOKUP(X77,FAC_TOTALS_APTA!$A$4:$BQ$126,$L84,FALSE))</f>
        <v>0</v>
      </c>
      <c r="Y84" s="30">
        <f>IF(Y77=0,0,VLOOKUP(Y77,FAC_TOTALS_APTA!$A$4:$BQ$126,$L84,FALSE))</f>
        <v>0</v>
      </c>
      <c r="Z84" s="30">
        <f>IF(Z77=0,0,VLOOKUP(Z77,FAC_TOTALS_APTA!$A$4:$BQ$126,$L84,FALSE))</f>
        <v>0</v>
      </c>
      <c r="AA84" s="30">
        <f>IF(AA77=0,0,VLOOKUP(AA77,FAC_TOTALS_APTA!$A$4:$BQ$126,$L84,FALSE))</f>
        <v>0</v>
      </c>
      <c r="AB84" s="30">
        <f>IF(AB77=0,0,VLOOKUP(AB77,FAC_TOTALS_APTA!$A$4:$BQ$126,$L84,FALSE))</f>
        <v>0</v>
      </c>
      <c r="AC84" s="33">
        <f t="shared" si="18"/>
        <v>-5885967.8081677947</v>
      </c>
      <c r="AD84" s="34">
        <f>AC84/G99</f>
        <v>-1.9426891378206784E-2</v>
      </c>
      <c r="AE84" s="8"/>
    </row>
    <row r="85" spans="1:31" s="15" customFormat="1" ht="34" hidden="1" customHeight="1" x14ac:dyDescent="0.2">
      <c r="A85" s="8"/>
      <c r="B85" s="27" t="s">
        <v>72</v>
      </c>
      <c r="C85" s="29"/>
      <c r="D85" s="8" t="s">
        <v>10</v>
      </c>
      <c r="E85" s="48">
        <v>1.03E-2</v>
      </c>
      <c r="F85" s="8">
        <f>MATCH($D85,FAC_TOTALS_APTA!$A$2:$BQ$2,)</f>
        <v>16</v>
      </c>
      <c r="G85" s="30">
        <f>VLOOKUP(G77,FAC_TOTALS_APTA!$A$4:$BQ$126,$F85,FALSE)</f>
        <v>7.3679683538522296</v>
      </c>
      <c r="H85" s="30">
        <f>VLOOKUP(H77,FAC_TOTALS_APTA!$A$4:$BQ$126,$F85,FALSE)</f>
        <v>6.9525148442720699</v>
      </c>
      <c r="I85" s="31">
        <f t="shared" si="15"/>
        <v>-5.6386440552903094E-2</v>
      </c>
      <c r="J85" s="32" t="str">
        <f t="shared" si="16"/>
        <v/>
      </c>
      <c r="K85" s="32" t="str">
        <f t="shared" si="17"/>
        <v>PCT_HH_NO_VEH_FAC</v>
      </c>
      <c r="L85" s="8">
        <f>MATCH($K85,FAC_TOTALS_APTA!$A$2:$BO$2,)</f>
        <v>34</v>
      </c>
      <c r="M85" s="30">
        <f>IF(M77=0,0,VLOOKUP(M77,FAC_TOTALS_APTA!$A$4:$BQ$126,$L85,FALSE))</f>
        <v>75196.658441582404</v>
      </c>
      <c r="N85" s="30">
        <f>IF(N77=0,0,VLOOKUP(N77,FAC_TOTALS_APTA!$A$4:$BQ$126,$L85,FALSE))</f>
        <v>148782.67712888899</v>
      </c>
      <c r="O85" s="30">
        <f>IF(O77=0,0,VLOOKUP(O77,FAC_TOTALS_APTA!$A$4:$BQ$126,$L85,FALSE))</f>
        <v>-523634.56036309199</v>
      </c>
      <c r="P85" s="30">
        <f>IF(P77=0,0,VLOOKUP(P77,FAC_TOTALS_APTA!$A$4:$BQ$126,$L85,FALSE))</f>
        <v>-339058.91451919498</v>
      </c>
      <c r="Q85" s="30">
        <f>IF(Q77=0,0,VLOOKUP(Q77,FAC_TOTALS_APTA!$A$4:$BQ$126,$L85,FALSE))</f>
        <v>-126311.072463131</v>
      </c>
      <c r="R85" s="30">
        <f>IF(R77=0,0,VLOOKUP(R77,FAC_TOTALS_APTA!$A$4:$BQ$126,$L85,FALSE))</f>
        <v>-152184.41002777399</v>
      </c>
      <c r="S85" s="30">
        <f>IF(S77=0,0,VLOOKUP(S77,FAC_TOTALS_APTA!$A$4:$BQ$126,$L85,FALSE))</f>
        <v>0</v>
      </c>
      <c r="T85" s="30">
        <f>IF(T77=0,0,VLOOKUP(T77,FAC_TOTALS_APTA!$A$4:$BQ$126,$L85,FALSE))</f>
        <v>0</v>
      </c>
      <c r="U85" s="30">
        <f>IF(U77=0,0,VLOOKUP(U77,FAC_TOTALS_APTA!$A$4:$BQ$126,$L85,FALSE))</f>
        <v>0</v>
      </c>
      <c r="V85" s="30">
        <f>IF(V77=0,0,VLOOKUP(V77,FAC_TOTALS_APTA!$A$4:$BQ$126,$L85,FALSE))</f>
        <v>0</v>
      </c>
      <c r="W85" s="30">
        <f>IF(W77=0,0,VLOOKUP(W77,FAC_TOTALS_APTA!$A$4:$BQ$126,$L85,FALSE))</f>
        <v>0</v>
      </c>
      <c r="X85" s="30">
        <f>IF(X77=0,0,VLOOKUP(X77,FAC_TOTALS_APTA!$A$4:$BQ$126,$L85,FALSE))</f>
        <v>0</v>
      </c>
      <c r="Y85" s="30">
        <f>IF(Y77=0,0,VLOOKUP(Y77,FAC_TOTALS_APTA!$A$4:$BQ$126,$L85,FALSE))</f>
        <v>0</v>
      </c>
      <c r="Z85" s="30">
        <f>IF(Z77=0,0,VLOOKUP(Z77,FAC_TOTALS_APTA!$A$4:$BQ$126,$L85,FALSE))</f>
        <v>0</v>
      </c>
      <c r="AA85" s="30">
        <f>IF(AA77=0,0,VLOOKUP(AA77,FAC_TOTALS_APTA!$A$4:$BQ$126,$L85,FALSE))</f>
        <v>0</v>
      </c>
      <c r="AB85" s="30">
        <f>IF(AB77=0,0,VLOOKUP(AB77,FAC_TOTALS_APTA!$A$4:$BQ$126,$L85,FALSE))</f>
        <v>0</v>
      </c>
      <c r="AC85" s="33">
        <f t="shared" si="18"/>
        <v>-917209.62180272071</v>
      </c>
      <c r="AD85" s="34">
        <f>AC85/G99</f>
        <v>-3.027290035307583E-3</v>
      </c>
      <c r="AE85" s="8"/>
    </row>
    <row r="86" spans="1:31" s="15" customFormat="1" ht="34" hidden="1" customHeight="1" x14ac:dyDescent="0.2">
      <c r="A86" s="8"/>
      <c r="B86" s="27" t="s">
        <v>55</v>
      </c>
      <c r="C86" s="29"/>
      <c r="D86" s="8" t="s">
        <v>32</v>
      </c>
      <c r="E86" s="48">
        <v>-4.0000000000000001E-3</v>
      </c>
      <c r="F86" s="8">
        <f>MATCH($D86,FAC_TOTALS_APTA!$A$2:$BQ$2,)</f>
        <v>18</v>
      </c>
      <c r="G86" s="35">
        <f>VLOOKUP(G77,FAC_TOTALS_APTA!$A$4:$BQ$126,$F86,FALSE)</f>
        <v>3.7969572357582901</v>
      </c>
      <c r="H86" s="35">
        <f>VLOOKUP(H77,FAC_TOTALS_APTA!$A$4:$BQ$126,$F86,FALSE)</f>
        <v>5.1331526117359898</v>
      </c>
      <c r="I86" s="31">
        <f t="shared" si="15"/>
        <v>0.35191214780981017</v>
      </c>
      <c r="J86" s="32" t="str">
        <f t="shared" si="16"/>
        <v/>
      </c>
      <c r="K86" s="32" t="str">
        <f t="shared" si="17"/>
        <v>JTW_HOME_PCT_FAC</v>
      </c>
      <c r="L86" s="8">
        <f>MATCH($K86,FAC_TOTALS_APTA!$A$2:$BO$2,)</f>
        <v>36</v>
      </c>
      <c r="M86" s="30">
        <f>IF(M77=0,0,VLOOKUP(M77,FAC_TOTALS_APTA!$A$4:$BQ$126,$L86,FALSE))</f>
        <v>98002.732447884599</v>
      </c>
      <c r="N86" s="30">
        <f>IF(N77=0,0,VLOOKUP(N77,FAC_TOTALS_APTA!$A$4:$BQ$126,$L86,FALSE))</f>
        <v>-199341.63834848499</v>
      </c>
      <c r="O86" s="30">
        <f>IF(O77=0,0,VLOOKUP(O77,FAC_TOTALS_APTA!$A$4:$BQ$126,$L86,FALSE))</f>
        <v>-2109.9245227041101</v>
      </c>
      <c r="P86" s="30">
        <f>IF(P77=0,0,VLOOKUP(P77,FAC_TOTALS_APTA!$A$4:$BQ$126,$L86,FALSE))</f>
        <v>-665306.00113139802</v>
      </c>
      <c r="Q86" s="30">
        <f>IF(Q77=0,0,VLOOKUP(Q77,FAC_TOTALS_APTA!$A$4:$BQ$126,$L86,FALSE))</f>
        <v>-325042.03828271799</v>
      </c>
      <c r="R86" s="30">
        <f>IF(R77=0,0,VLOOKUP(R77,FAC_TOTALS_APTA!$A$4:$BQ$126,$L86,FALSE))</f>
        <v>-398165.243445331</v>
      </c>
      <c r="S86" s="30">
        <f>IF(S77=0,0,VLOOKUP(S77,FAC_TOTALS_APTA!$A$4:$BQ$126,$L86,FALSE))</f>
        <v>0</v>
      </c>
      <c r="T86" s="30">
        <f>IF(T77=0,0,VLOOKUP(T77,FAC_TOTALS_APTA!$A$4:$BQ$126,$L86,FALSE))</f>
        <v>0</v>
      </c>
      <c r="U86" s="30">
        <f>IF(U77=0,0,VLOOKUP(U77,FAC_TOTALS_APTA!$A$4:$BQ$126,$L86,FALSE))</f>
        <v>0</v>
      </c>
      <c r="V86" s="30">
        <f>IF(V77=0,0,VLOOKUP(V77,FAC_TOTALS_APTA!$A$4:$BQ$126,$L86,FALSE))</f>
        <v>0</v>
      </c>
      <c r="W86" s="30">
        <f>IF(W77=0,0,VLOOKUP(W77,FAC_TOTALS_APTA!$A$4:$BQ$126,$L86,FALSE))</f>
        <v>0</v>
      </c>
      <c r="X86" s="30">
        <f>IF(X77=0,0,VLOOKUP(X77,FAC_TOTALS_APTA!$A$4:$BQ$126,$L86,FALSE))</f>
        <v>0</v>
      </c>
      <c r="Y86" s="30">
        <f>IF(Y77=0,0,VLOOKUP(Y77,FAC_TOTALS_APTA!$A$4:$BQ$126,$L86,FALSE))</f>
        <v>0</v>
      </c>
      <c r="Z86" s="30">
        <f>IF(Z77=0,0,VLOOKUP(Z77,FAC_TOTALS_APTA!$A$4:$BQ$126,$L86,FALSE))</f>
        <v>0</v>
      </c>
      <c r="AA86" s="30">
        <f>IF(AA77=0,0,VLOOKUP(AA77,FAC_TOTALS_APTA!$A$4:$BQ$126,$L86,FALSE))</f>
        <v>0</v>
      </c>
      <c r="AB86" s="30">
        <f>IF(AB77=0,0,VLOOKUP(AB77,FAC_TOTALS_APTA!$A$4:$BQ$126,$L86,FALSE))</f>
        <v>0</v>
      </c>
      <c r="AC86" s="33">
        <f t="shared" si="18"/>
        <v>-1491962.1132827515</v>
      </c>
      <c r="AD86" s="34">
        <f>AC86/G99</f>
        <v>-4.9242854972674681E-3</v>
      </c>
      <c r="AE86" s="8"/>
    </row>
    <row r="87" spans="1:31" s="15" customFormat="1" ht="34" x14ac:dyDescent="0.2">
      <c r="A87" s="8"/>
      <c r="B87" s="13" t="s">
        <v>83</v>
      </c>
      <c r="C87" s="29"/>
      <c r="D87" s="6" t="s">
        <v>92</v>
      </c>
      <c r="E87" s="48">
        <v>-6.8999999999999999E-3</v>
      </c>
      <c r="F87" s="8">
        <f>MATCH($D87,FAC_TOTALS_APTA!$A$2:$BQ$2,)</f>
        <v>19</v>
      </c>
      <c r="G87" s="35">
        <f>VLOOKUP(G77,FAC_TOTALS_APTA!$A$4:$BQ$126,$F87,FALSE)</f>
        <v>0</v>
      </c>
      <c r="H87" s="35">
        <f>VLOOKUP(H77,FAC_TOTALS_APTA!$A$4:$BQ$126,$F87,FALSE)</f>
        <v>0</v>
      </c>
      <c r="I87" s="31" t="str">
        <f t="shared" si="15"/>
        <v>-</v>
      </c>
      <c r="J87" s="32" t="str">
        <f t="shared" si="16"/>
        <v/>
      </c>
      <c r="K87" s="32" t="str">
        <f t="shared" si="17"/>
        <v>TNC_TRIPS_PER_CAPITA_CLUSTER_BUS_HI_OPEX_FAC</v>
      </c>
      <c r="L87" s="8">
        <f>MATCH($K87,FAC_TOTALS_APTA!$A$2:$BO$2,)</f>
        <v>37</v>
      </c>
      <c r="M87" s="30">
        <f>IF(M77=0,0,VLOOKUP(M77,FAC_TOTALS_APTA!$A$4:$BQ$126,$L87,FALSE))</f>
        <v>0</v>
      </c>
      <c r="N87" s="30">
        <f>IF(N77=0,0,VLOOKUP(N77,FAC_TOTALS_APTA!$A$4:$BQ$126,$L87,FALSE))</f>
        <v>0</v>
      </c>
      <c r="O87" s="30">
        <f>IF(O77=0,0,VLOOKUP(O77,FAC_TOTALS_APTA!$A$4:$BQ$126,$L87,FALSE))</f>
        <v>0</v>
      </c>
      <c r="P87" s="30">
        <f>IF(P77=0,0,VLOOKUP(P77,FAC_TOTALS_APTA!$A$4:$BQ$126,$L87,FALSE))</f>
        <v>0</v>
      </c>
      <c r="Q87" s="30">
        <f>IF(Q77=0,0,VLOOKUP(Q77,FAC_TOTALS_APTA!$A$4:$BQ$126,$L87,FALSE))</f>
        <v>0</v>
      </c>
      <c r="R87" s="30">
        <f>IF(R77=0,0,VLOOKUP(R77,FAC_TOTALS_APTA!$A$4:$BQ$126,$L87,FALSE))</f>
        <v>0</v>
      </c>
      <c r="S87" s="30">
        <f>IF(S77=0,0,VLOOKUP(S77,FAC_TOTALS_APTA!$A$4:$BQ$126,$L87,FALSE))</f>
        <v>0</v>
      </c>
      <c r="T87" s="30">
        <f>IF(T77=0,0,VLOOKUP(T77,FAC_TOTALS_APTA!$A$4:$BQ$126,$L87,FALSE))</f>
        <v>0</v>
      </c>
      <c r="U87" s="30">
        <f>IF(U77=0,0,VLOOKUP(U77,FAC_TOTALS_APTA!$A$4:$BQ$126,$L87,FALSE))</f>
        <v>0</v>
      </c>
      <c r="V87" s="30">
        <f>IF(V77=0,0,VLOOKUP(V77,FAC_TOTALS_APTA!$A$4:$BQ$126,$L87,FALSE))</f>
        <v>0</v>
      </c>
      <c r="W87" s="30">
        <f>IF(W77=0,0,VLOOKUP(W77,FAC_TOTALS_APTA!$A$4:$BQ$126,$L87,FALSE))</f>
        <v>0</v>
      </c>
      <c r="X87" s="30">
        <f>IF(X77=0,0,VLOOKUP(X77,FAC_TOTALS_APTA!$A$4:$BQ$126,$L87,FALSE))</f>
        <v>0</v>
      </c>
      <c r="Y87" s="30">
        <f>IF(Y77=0,0,VLOOKUP(Y77,FAC_TOTALS_APTA!$A$4:$BQ$126,$L87,FALSE))</f>
        <v>0</v>
      </c>
      <c r="Z87" s="30">
        <f>IF(Z77=0,0,VLOOKUP(Z77,FAC_TOTALS_APTA!$A$4:$BQ$126,$L87,FALSE))</f>
        <v>0</v>
      </c>
      <c r="AA87" s="30">
        <f>IF(AA77=0,0,VLOOKUP(AA77,FAC_TOTALS_APTA!$A$4:$BQ$126,$L87,FALSE))</f>
        <v>0</v>
      </c>
      <c r="AB87" s="30">
        <f>IF(AB77=0,0,VLOOKUP(AB77,FAC_TOTALS_APTA!$A$4:$BQ$126,$L87,FALSE))</f>
        <v>0</v>
      </c>
      <c r="AC87" s="33">
        <f t="shared" si="18"/>
        <v>0</v>
      </c>
      <c r="AD87" s="34">
        <f>AC87/G99</f>
        <v>0</v>
      </c>
      <c r="AE87" s="8"/>
    </row>
    <row r="88" spans="1:31" s="15" customFormat="1" ht="34" x14ac:dyDescent="0.2">
      <c r="A88" s="8"/>
      <c r="B88" s="13" t="s">
        <v>83</v>
      </c>
      <c r="C88" s="29"/>
      <c r="D88" s="6" t="s">
        <v>93</v>
      </c>
      <c r="E88" s="48">
        <v>-3.3099999999999997E-2</v>
      </c>
      <c r="F88" s="8">
        <f>MATCH($D88,FAC_TOTALS_APTA!$A$2:$BQ$2,)</f>
        <v>20</v>
      </c>
      <c r="G88" s="35">
        <f>VLOOKUP(G77,FAC_TOTALS_APTA!$A$4:$BQ$126,$F88,FALSE)</f>
        <v>0</v>
      </c>
      <c r="H88" s="35">
        <f>VLOOKUP(H77,FAC_TOTALS_APTA!$A$4:$BQ$126,$F88,FALSE)</f>
        <v>0</v>
      </c>
      <c r="I88" s="31" t="str">
        <f t="shared" si="15"/>
        <v>-</v>
      </c>
      <c r="J88" s="32" t="str">
        <f t="shared" si="16"/>
        <v/>
      </c>
      <c r="K88" s="32" t="str">
        <f t="shared" si="17"/>
        <v>TNC_TRIPS_PER_CAPITA_CLUSTER_BUS_MID_OPEX_FAC</v>
      </c>
      <c r="L88" s="8">
        <f>MATCH($K88,FAC_TOTALS_APTA!$A$2:$BO$2,)</f>
        <v>38</v>
      </c>
      <c r="M88" s="30">
        <f>IF(M77=0,0,VLOOKUP(M77,FAC_TOTALS_APTA!$A$4:$BQ$126,$L88,FALSE))</f>
        <v>0</v>
      </c>
      <c r="N88" s="30">
        <f>IF(N77=0,0,VLOOKUP(N77,FAC_TOTALS_APTA!$A$4:$BQ$126,$L88,FALSE))</f>
        <v>0</v>
      </c>
      <c r="O88" s="30">
        <f>IF(O77=0,0,VLOOKUP(O77,FAC_TOTALS_APTA!$A$4:$BQ$126,$L88,FALSE))</f>
        <v>0</v>
      </c>
      <c r="P88" s="30">
        <f>IF(P77=0,0,VLOOKUP(P77,FAC_TOTALS_APTA!$A$4:$BQ$126,$L88,FALSE))</f>
        <v>0</v>
      </c>
      <c r="Q88" s="30">
        <f>IF(Q77=0,0,VLOOKUP(Q77,FAC_TOTALS_APTA!$A$4:$BQ$126,$L88,FALSE))</f>
        <v>0</v>
      </c>
      <c r="R88" s="30">
        <f>IF(R77=0,0,VLOOKUP(R77,FAC_TOTALS_APTA!$A$4:$BQ$126,$L88,FALSE))</f>
        <v>0</v>
      </c>
      <c r="S88" s="30">
        <f>IF(S77=0,0,VLOOKUP(S77,FAC_TOTALS_APTA!$A$4:$BQ$126,$L88,FALSE))</f>
        <v>0</v>
      </c>
      <c r="T88" s="30">
        <f>IF(T77=0,0,VLOOKUP(T77,FAC_TOTALS_APTA!$A$4:$BQ$126,$L88,FALSE))</f>
        <v>0</v>
      </c>
      <c r="U88" s="30">
        <f>IF(U77=0,0,VLOOKUP(U77,FAC_TOTALS_APTA!$A$4:$BQ$126,$L88,FALSE))</f>
        <v>0</v>
      </c>
      <c r="V88" s="30">
        <f>IF(V77=0,0,VLOOKUP(V77,FAC_TOTALS_APTA!$A$4:$BQ$126,$L88,FALSE))</f>
        <v>0</v>
      </c>
      <c r="W88" s="30">
        <f>IF(W77=0,0,VLOOKUP(W77,FAC_TOTALS_APTA!$A$4:$BQ$126,$L88,FALSE))</f>
        <v>0</v>
      </c>
      <c r="X88" s="30">
        <f>IF(X77=0,0,VLOOKUP(X77,FAC_TOTALS_APTA!$A$4:$BQ$126,$L88,FALSE))</f>
        <v>0</v>
      </c>
      <c r="Y88" s="30">
        <f>IF(Y77=0,0,VLOOKUP(Y77,FAC_TOTALS_APTA!$A$4:$BQ$126,$L88,FALSE))</f>
        <v>0</v>
      </c>
      <c r="Z88" s="30">
        <f>IF(Z77=0,0,VLOOKUP(Z77,FAC_TOTALS_APTA!$A$4:$BQ$126,$L88,FALSE))</f>
        <v>0</v>
      </c>
      <c r="AA88" s="30">
        <f>IF(AA77=0,0,VLOOKUP(AA77,FAC_TOTALS_APTA!$A$4:$BQ$126,$L88,FALSE))</f>
        <v>0</v>
      </c>
      <c r="AB88" s="30">
        <f>IF(AB77=0,0,VLOOKUP(AB77,FAC_TOTALS_APTA!$A$4:$BQ$126,$L88,FALSE))</f>
        <v>0</v>
      </c>
      <c r="AC88" s="33">
        <f t="shared" si="18"/>
        <v>0</v>
      </c>
      <c r="AD88" s="34">
        <f>AC88/G99</f>
        <v>0</v>
      </c>
      <c r="AE88" s="8"/>
    </row>
    <row r="89" spans="1:31" s="15" customFormat="1" ht="34" x14ac:dyDescent="0.2">
      <c r="A89" s="8"/>
      <c r="B89" s="13" t="s">
        <v>83</v>
      </c>
      <c r="C89" s="29"/>
      <c r="D89" s="6" t="s">
        <v>94</v>
      </c>
      <c r="E89" s="48">
        <v>-2.2200000000000001E-2</v>
      </c>
      <c r="F89" s="8">
        <f>MATCH($D89,FAC_TOTALS_APTA!$A$2:$BQ$2,)</f>
        <v>21</v>
      </c>
      <c r="G89" s="35">
        <f>VLOOKUP(G77,FAC_TOTALS_APTA!$A$4:$BQ$126,$F89,FALSE)</f>
        <v>0</v>
      </c>
      <c r="H89" s="35">
        <f>VLOOKUP(H77,FAC_TOTALS_APTA!$A$4:$BQ$126,$F89,FALSE)</f>
        <v>3.0937951386225402</v>
      </c>
      <c r="I89" s="31" t="str">
        <f t="shared" si="15"/>
        <v>-</v>
      </c>
      <c r="J89" s="32" t="str">
        <f t="shared" si="16"/>
        <v/>
      </c>
      <c r="K89" s="32" t="str">
        <f t="shared" si="17"/>
        <v>TNC_TRIPS_PER_CAPITA_CLUSTER_BUS_LOW_OPEX_FAC</v>
      </c>
      <c r="L89" s="8">
        <f>MATCH($K89,FAC_TOTALS_APTA!$A$2:$BO$2,)</f>
        <v>39</v>
      </c>
      <c r="M89" s="30">
        <f>IF(M77=0,0,VLOOKUP(M77,FAC_TOTALS_APTA!$A$4:$BQ$126,$L89,FALSE))</f>
        <v>0</v>
      </c>
      <c r="N89" s="30">
        <f>IF(N77=0,0,VLOOKUP(N77,FAC_TOTALS_APTA!$A$4:$BQ$126,$L89,FALSE))</f>
        <v>0</v>
      </c>
      <c r="O89" s="30">
        <f>IF(O77=0,0,VLOOKUP(O77,FAC_TOTALS_APTA!$A$4:$BQ$126,$L89,FALSE))</f>
        <v>-4726693.3561432902</v>
      </c>
      <c r="P89" s="30">
        <f>IF(P77=0,0,VLOOKUP(P77,FAC_TOTALS_APTA!$A$4:$BQ$126,$L89,FALSE))</f>
        <v>-3256548.0333306799</v>
      </c>
      <c r="Q89" s="30">
        <f>IF(Q77=0,0,VLOOKUP(Q77,FAC_TOTALS_APTA!$A$4:$BQ$126,$L89,FALSE))</f>
        <v>-4245432.87804827</v>
      </c>
      <c r="R89" s="30">
        <f>IF(R77=0,0,VLOOKUP(R77,FAC_TOTALS_APTA!$A$4:$BQ$126,$L89,FALSE))</f>
        <v>-7016233.48912392</v>
      </c>
      <c r="S89" s="30">
        <f>IF(S77=0,0,VLOOKUP(S77,FAC_TOTALS_APTA!$A$4:$BQ$126,$L89,FALSE))</f>
        <v>0</v>
      </c>
      <c r="T89" s="30">
        <f>IF(T77=0,0,VLOOKUP(T77,FAC_TOTALS_APTA!$A$4:$BQ$126,$L89,FALSE))</f>
        <v>0</v>
      </c>
      <c r="U89" s="30">
        <f>IF(U77=0,0,VLOOKUP(U77,FAC_TOTALS_APTA!$A$4:$BQ$126,$L89,FALSE))</f>
        <v>0</v>
      </c>
      <c r="V89" s="30">
        <f>IF(V77=0,0,VLOOKUP(V77,FAC_TOTALS_APTA!$A$4:$BQ$126,$L89,FALSE))</f>
        <v>0</v>
      </c>
      <c r="W89" s="30">
        <f>IF(W77=0,0,VLOOKUP(W77,FAC_TOTALS_APTA!$A$4:$BQ$126,$L89,FALSE))</f>
        <v>0</v>
      </c>
      <c r="X89" s="30">
        <f>IF(X77=0,0,VLOOKUP(X77,FAC_TOTALS_APTA!$A$4:$BQ$126,$L89,FALSE))</f>
        <v>0</v>
      </c>
      <c r="Y89" s="30">
        <f>IF(Y77=0,0,VLOOKUP(Y77,FAC_TOTALS_APTA!$A$4:$BQ$126,$L89,FALSE))</f>
        <v>0</v>
      </c>
      <c r="Z89" s="30">
        <f>IF(Z77=0,0,VLOOKUP(Z77,FAC_TOTALS_APTA!$A$4:$BQ$126,$L89,FALSE))</f>
        <v>0</v>
      </c>
      <c r="AA89" s="30">
        <f>IF(AA77=0,0,VLOOKUP(AA77,FAC_TOTALS_APTA!$A$4:$BQ$126,$L89,FALSE))</f>
        <v>0</v>
      </c>
      <c r="AB89" s="30">
        <f>IF(AB77=0,0,VLOOKUP(AB77,FAC_TOTALS_APTA!$A$4:$BQ$126,$L89,FALSE))</f>
        <v>0</v>
      </c>
      <c r="AC89" s="33">
        <f t="shared" si="18"/>
        <v>-19244907.75664616</v>
      </c>
      <c r="AD89" s="34">
        <f>AC89/G99</f>
        <v>-6.351865058676788E-2</v>
      </c>
      <c r="AE89" s="8"/>
    </row>
    <row r="90" spans="1:31" s="65" customFormat="1" ht="34" x14ac:dyDescent="0.2">
      <c r="A90" s="64"/>
      <c r="B90" s="13" t="s">
        <v>83</v>
      </c>
      <c r="C90" s="29"/>
      <c r="D90" s="6" t="s">
        <v>95</v>
      </c>
      <c r="E90" s="48">
        <v>-1.1000000000000001E-3</v>
      </c>
      <c r="F90" s="8">
        <f>MATCH($D90,FAC_TOTALS_APTA!$A$2:$BQ$2,)</f>
        <v>22</v>
      </c>
      <c r="G90" s="35">
        <f>VLOOKUP(G77,FAC_TOTALS_APTA!$A$4:$BQ$126,$F90,FALSE)</f>
        <v>0</v>
      </c>
      <c r="H90" s="35">
        <f>VLOOKUP(H77,FAC_TOTALS_APTA!$A$4:$BQ$126,$F90,FALSE)</f>
        <v>0</v>
      </c>
      <c r="I90" s="31" t="str">
        <f t="shared" si="15"/>
        <v>-</v>
      </c>
      <c r="J90" s="32" t="str">
        <f t="shared" si="16"/>
        <v/>
      </c>
      <c r="K90" s="32" t="str">
        <f t="shared" si="17"/>
        <v>TNC_TRIPS_PER_CAPITA_CLUSTER_BUS_NEW_YORK_FAC</v>
      </c>
      <c r="L90" s="8">
        <f>MATCH($K90,FAC_TOTALS_APTA!$A$2:$BO$2,)</f>
        <v>40</v>
      </c>
      <c r="M90" s="30">
        <f>IF(M77=0,0,VLOOKUP(M77,FAC_TOTALS_APTA!$A$4:$BQ$126,$L90,FALSE))</f>
        <v>0</v>
      </c>
      <c r="N90" s="30">
        <f>IF(N77=0,0,VLOOKUP(N77,FAC_TOTALS_APTA!$A$4:$BQ$126,$L90,FALSE))</f>
        <v>0</v>
      </c>
      <c r="O90" s="30">
        <f>IF(O77=0,0,VLOOKUP(O77,FAC_TOTALS_APTA!$A$4:$BQ$126,$L90,FALSE))</f>
        <v>0</v>
      </c>
      <c r="P90" s="30">
        <f>IF(P77=0,0,VLOOKUP(P77,FAC_TOTALS_APTA!$A$4:$BQ$126,$L90,FALSE))</f>
        <v>0</v>
      </c>
      <c r="Q90" s="30">
        <f>IF(Q77=0,0,VLOOKUP(Q77,FAC_TOTALS_APTA!$A$4:$BQ$126,$L90,FALSE))</f>
        <v>0</v>
      </c>
      <c r="R90" s="30">
        <f>IF(R77=0,0,VLOOKUP(R77,FAC_TOTALS_APTA!$A$4:$BQ$126,$L90,FALSE))</f>
        <v>0</v>
      </c>
      <c r="S90" s="30">
        <f>IF(S77=0,0,VLOOKUP(S77,FAC_TOTALS_APTA!$A$4:$BQ$126,$L90,FALSE))</f>
        <v>0</v>
      </c>
      <c r="T90" s="30">
        <f>IF(T77=0,0,VLOOKUP(T77,FAC_TOTALS_APTA!$A$4:$BQ$126,$L90,FALSE))</f>
        <v>0</v>
      </c>
      <c r="U90" s="30">
        <f>IF(U77=0,0,VLOOKUP(U77,FAC_TOTALS_APTA!$A$4:$BQ$126,$L90,FALSE))</f>
        <v>0</v>
      </c>
      <c r="V90" s="30">
        <f>IF(V77=0,0,VLOOKUP(V77,FAC_TOTALS_APTA!$A$4:$BQ$126,$L90,FALSE))</f>
        <v>0</v>
      </c>
      <c r="W90" s="30">
        <f>IF(W77=0,0,VLOOKUP(W77,FAC_TOTALS_APTA!$A$4:$BQ$126,$L90,FALSE))</f>
        <v>0</v>
      </c>
      <c r="X90" s="30">
        <f>IF(X77=0,0,VLOOKUP(X77,FAC_TOTALS_APTA!$A$4:$BQ$126,$L90,FALSE))</f>
        <v>0</v>
      </c>
      <c r="Y90" s="30">
        <f>IF(Y77=0,0,VLOOKUP(Y77,FAC_TOTALS_APTA!$A$4:$BQ$126,$L90,FALSE))</f>
        <v>0</v>
      </c>
      <c r="Z90" s="30">
        <f>IF(Z77=0,0,VLOOKUP(Z77,FAC_TOTALS_APTA!$A$4:$BQ$126,$L90,FALSE))</f>
        <v>0</v>
      </c>
      <c r="AA90" s="30">
        <f>IF(AA77=0,0,VLOOKUP(AA77,FAC_TOTALS_APTA!$A$4:$BQ$126,$L90,FALSE))</f>
        <v>0</v>
      </c>
      <c r="AB90" s="30">
        <f>IF(AB77=0,0,VLOOKUP(AB77,FAC_TOTALS_APTA!$A$4:$BQ$126,$L90,FALSE))</f>
        <v>0</v>
      </c>
      <c r="AC90" s="33">
        <f t="shared" si="18"/>
        <v>0</v>
      </c>
      <c r="AD90" s="34">
        <f>AC90/G99</f>
        <v>0</v>
      </c>
      <c r="AE90" s="64"/>
    </row>
    <row r="91" spans="1:31" ht="34" x14ac:dyDescent="0.2">
      <c r="B91" s="13" t="s">
        <v>83</v>
      </c>
      <c r="C91" s="29"/>
      <c r="D91" s="6" t="s">
        <v>96</v>
      </c>
      <c r="E91" s="48">
        <v>-1.5E-3</v>
      </c>
      <c r="F91" s="8">
        <f>MATCH($D91,FAC_TOTALS_APTA!$A$2:$BQ$2,)</f>
        <v>23</v>
      </c>
      <c r="G91" s="35">
        <f>VLOOKUP(G77,FAC_TOTALS_APTA!$A$4:$BQ$126,$F91,FALSE)</f>
        <v>0</v>
      </c>
      <c r="H91" s="35">
        <f>VLOOKUP(H77,FAC_TOTALS_APTA!$A$4:$BQ$126,$F91,FALSE)</f>
        <v>0</v>
      </c>
      <c r="I91" s="31" t="str">
        <f t="shared" si="15"/>
        <v>-</v>
      </c>
      <c r="J91" s="32" t="str">
        <f t="shared" si="16"/>
        <v/>
      </c>
      <c r="K91" s="32" t="str">
        <f t="shared" si="17"/>
        <v>TNC_TRIPS_PER_CAPITA_CLUSTER_RAIL_HI_OPEX_FAC</v>
      </c>
      <c r="L91" s="8">
        <f>MATCH($K91,FAC_TOTALS_APTA!$A$2:$BO$2,)</f>
        <v>41</v>
      </c>
      <c r="M91" s="30">
        <f>IF(M77=0,0,VLOOKUP(M77,FAC_TOTALS_APTA!$A$4:$BQ$126,$L91,FALSE))</f>
        <v>0</v>
      </c>
      <c r="N91" s="30">
        <f>IF(N77=0,0,VLOOKUP(N77,FAC_TOTALS_APTA!$A$4:$BQ$126,$L91,FALSE))</f>
        <v>0</v>
      </c>
      <c r="O91" s="30">
        <f>IF(O77=0,0,VLOOKUP(O77,FAC_TOTALS_APTA!$A$4:$BQ$126,$L91,FALSE))</f>
        <v>0</v>
      </c>
      <c r="P91" s="30">
        <f>IF(P77=0,0,VLOOKUP(P77,FAC_TOTALS_APTA!$A$4:$BQ$126,$L91,FALSE))</f>
        <v>0</v>
      </c>
      <c r="Q91" s="30">
        <f>IF(Q77=0,0,VLOOKUP(Q77,FAC_TOTALS_APTA!$A$4:$BQ$126,$L91,FALSE))</f>
        <v>0</v>
      </c>
      <c r="R91" s="30">
        <f>IF(R77=0,0,VLOOKUP(R77,FAC_TOTALS_APTA!$A$4:$BQ$126,$L91,FALSE))</f>
        <v>0</v>
      </c>
      <c r="S91" s="30">
        <f>IF(S77=0,0,VLOOKUP(S77,FAC_TOTALS_APTA!$A$4:$BQ$126,$L91,FALSE))</f>
        <v>0</v>
      </c>
      <c r="T91" s="30">
        <f>IF(T77=0,0,VLOOKUP(T77,FAC_TOTALS_APTA!$A$4:$BQ$126,$L91,FALSE))</f>
        <v>0</v>
      </c>
      <c r="U91" s="30">
        <f>IF(U77=0,0,VLOOKUP(U77,FAC_TOTALS_APTA!$A$4:$BQ$126,$L91,FALSE))</f>
        <v>0</v>
      </c>
      <c r="V91" s="30">
        <f>IF(V77=0,0,VLOOKUP(V77,FAC_TOTALS_APTA!$A$4:$BQ$126,$L91,FALSE))</f>
        <v>0</v>
      </c>
      <c r="W91" s="30">
        <f>IF(W77=0,0,VLOOKUP(W77,FAC_TOTALS_APTA!$A$4:$BQ$126,$L91,FALSE))</f>
        <v>0</v>
      </c>
      <c r="X91" s="30">
        <f>IF(X77=0,0,VLOOKUP(X77,FAC_TOTALS_APTA!$A$4:$BQ$126,$L91,FALSE))</f>
        <v>0</v>
      </c>
      <c r="Y91" s="30">
        <f>IF(Y77=0,0,VLOOKUP(Y77,FAC_TOTALS_APTA!$A$4:$BQ$126,$L91,FALSE))</f>
        <v>0</v>
      </c>
      <c r="Z91" s="30">
        <f>IF(Z77=0,0,VLOOKUP(Z77,FAC_TOTALS_APTA!$A$4:$BQ$126,$L91,FALSE))</f>
        <v>0</v>
      </c>
      <c r="AA91" s="30">
        <f>IF(AA77=0,0,VLOOKUP(AA77,FAC_TOTALS_APTA!$A$4:$BQ$126,$L91,FALSE))</f>
        <v>0</v>
      </c>
      <c r="AB91" s="30">
        <f>IF(AB77=0,0,VLOOKUP(AB77,FAC_TOTALS_APTA!$A$4:$BQ$126,$L91,FALSE))</f>
        <v>0</v>
      </c>
      <c r="AC91" s="33">
        <f t="shared" si="18"/>
        <v>0</v>
      </c>
      <c r="AD91" s="34">
        <f>AC91/G99</f>
        <v>0</v>
      </c>
    </row>
    <row r="92" spans="1:31" ht="34" x14ac:dyDescent="0.2">
      <c r="B92" s="13" t="s">
        <v>83</v>
      </c>
      <c r="C92" s="29"/>
      <c r="D92" s="6" t="s">
        <v>97</v>
      </c>
      <c r="E92" s="48">
        <v>-2.81E-2</v>
      </c>
      <c r="F92" s="8">
        <f>MATCH($D92,FAC_TOTALS_APTA!$A$2:$BQ$2,)</f>
        <v>24</v>
      </c>
      <c r="G92" s="35">
        <f>VLOOKUP(G77,FAC_TOTALS_APTA!$A$4:$BQ$126,$F92,FALSE)</f>
        <v>0</v>
      </c>
      <c r="H92" s="35">
        <f>VLOOKUP(H77,FAC_TOTALS_APTA!$A$4:$BQ$126,$F92,FALSE)</f>
        <v>0</v>
      </c>
      <c r="I92" s="31" t="str">
        <f t="shared" si="15"/>
        <v>-</v>
      </c>
      <c r="J92" s="32" t="str">
        <f t="shared" si="16"/>
        <v/>
      </c>
      <c r="K92" s="32" t="str">
        <f t="shared" si="17"/>
        <v>TNC_TRIPS_PER_CAPITA_CLUSTER_RAIL_MID_OPEX_FAC</v>
      </c>
      <c r="L92" s="8">
        <f>MATCH($K92,FAC_TOTALS_APTA!$A$2:$BO$2,)</f>
        <v>42</v>
      </c>
      <c r="M92" s="30">
        <f>IF(M77=0,0,VLOOKUP(M77,FAC_TOTALS_APTA!$A$4:$BQ$126,$L92,FALSE))</f>
        <v>0</v>
      </c>
      <c r="N92" s="30">
        <f>IF(N77=0,0,VLOOKUP(N77,FAC_TOTALS_APTA!$A$4:$BQ$126,$L92,FALSE))</f>
        <v>0</v>
      </c>
      <c r="O92" s="30">
        <f>IF(O77=0,0,VLOOKUP(O77,FAC_TOTALS_APTA!$A$4:$BQ$126,$L92,FALSE))</f>
        <v>0</v>
      </c>
      <c r="P92" s="30">
        <f>IF(P77=0,0,VLOOKUP(P77,FAC_TOTALS_APTA!$A$4:$BQ$126,$L92,FALSE))</f>
        <v>0</v>
      </c>
      <c r="Q92" s="30">
        <f>IF(Q77=0,0,VLOOKUP(Q77,FAC_TOTALS_APTA!$A$4:$BQ$126,$L92,FALSE))</f>
        <v>0</v>
      </c>
      <c r="R92" s="30">
        <f>IF(R77=0,0,VLOOKUP(R77,FAC_TOTALS_APTA!$A$4:$BQ$126,$L92,FALSE))</f>
        <v>0</v>
      </c>
      <c r="S92" s="30">
        <f>IF(S77=0,0,VLOOKUP(S77,FAC_TOTALS_APTA!$A$4:$BQ$126,$L92,FALSE))</f>
        <v>0</v>
      </c>
      <c r="T92" s="30">
        <f>IF(T77=0,0,VLOOKUP(T77,FAC_TOTALS_APTA!$A$4:$BQ$126,$L92,FALSE))</f>
        <v>0</v>
      </c>
      <c r="U92" s="30">
        <f>IF(U77=0,0,VLOOKUP(U77,FAC_TOTALS_APTA!$A$4:$BQ$126,$L92,FALSE))</f>
        <v>0</v>
      </c>
      <c r="V92" s="30">
        <f>IF(V77=0,0,VLOOKUP(V77,FAC_TOTALS_APTA!$A$4:$BQ$126,$L92,FALSE))</f>
        <v>0</v>
      </c>
      <c r="W92" s="30">
        <f>IF(W77=0,0,VLOOKUP(W77,FAC_TOTALS_APTA!$A$4:$BQ$126,$L92,FALSE))</f>
        <v>0</v>
      </c>
      <c r="X92" s="30">
        <f>IF(X77=0,0,VLOOKUP(X77,FAC_TOTALS_APTA!$A$4:$BQ$126,$L92,FALSE))</f>
        <v>0</v>
      </c>
      <c r="Y92" s="30">
        <f>IF(Y77=0,0,VLOOKUP(Y77,FAC_TOTALS_APTA!$A$4:$BQ$126,$L92,FALSE))</f>
        <v>0</v>
      </c>
      <c r="Z92" s="30">
        <f>IF(Z77=0,0,VLOOKUP(Z77,FAC_TOTALS_APTA!$A$4:$BQ$126,$L92,FALSE))</f>
        <v>0</v>
      </c>
      <c r="AA92" s="30">
        <f>IF(AA77=0,0,VLOOKUP(AA77,FAC_TOTALS_APTA!$A$4:$BQ$126,$L92,FALSE))</f>
        <v>0</v>
      </c>
      <c r="AB92" s="30">
        <f>IF(AB77=0,0,VLOOKUP(AB77,FAC_TOTALS_APTA!$A$4:$BQ$126,$L92,FALSE))</f>
        <v>0</v>
      </c>
      <c r="AC92" s="33">
        <f t="shared" si="18"/>
        <v>0</v>
      </c>
      <c r="AD92" s="34">
        <f>AC92/G99</f>
        <v>0</v>
      </c>
    </row>
    <row r="93" spans="1:31" ht="34" x14ac:dyDescent="0.2">
      <c r="B93" s="13" t="s">
        <v>83</v>
      </c>
      <c r="C93" s="29"/>
      <c r="D93" s="6" t="s">
        <v>98</v>
      </c>
      <c r="E93" s="48">
        <v>8.2000000000000007E-3</v>
      </c>
      <c r="F93" s="8">
        <f>MATCH($D93,FAC_TOTALS_APTA!$A$2:$BQ$2,)</f>
        <v>25</v>
      </c>
      <c r="G93" s="35">
        <f>VLOOKUP(G77,FAC_TOTALS_APTA!$A$4:$BQ$126,$F93,FALSE)</f>
        <v>0</v>
      </c>
      <c r="H93" s="35">
        <f>VLOOKUP(H77,FAC_TOTALS_APTA!$A$4:$BQ$126,$F93,FALSE)</f>
        <v>0</v>
      </c>
      <c r="I93" s="31" t="str">
        <f t="shared" si="15"/>
        <v>-</v>
      </c>
      <c r="J93" s="32" t="str">
        <f t="shared" si="16"/>
        <v/>
      </c>
      <c r="K93" s="32" t="str">
        <f t="shared" si="17"/>
        <v>TNC_TRIPS_PER_CAPITA_CLUSTER_RAIL_NEW_YORK_FAC</v>
      </c>
      <c r="L93" s="8">
        <f>MATCH($K93,FAC_TOTALS_APTA!$A$2:$BO$2,)</f>
        <v>43</v>
      </c>
      <c r="M93" s="30">
        <f>IF(M77=0,0,VLOOKUP(M77,FAC_TOTALS_APTA!$A$4:$BQ$126,$L93,FALSE))</f>
        <v>0</v>
      </c>
      <c r="N93" s="30">
        <f>IF(N77=0,0,VLOOKUP(N77,FAC_TOTALS_APTA!$A$4:$BQ$126,$L93,FALSE))</f>
        <v>0</v>
      </c>
      <c r="O93" s="30">
        <f>IF(O77=0,0,VLOOKUP(O77,FAC_TOTALS_APTA!$A$4:$BQ$126,$L93,FALSE))</f>
        <v>0</v>
      </c>
      <c r="P93" s="30">
        <f>IF(P77=0,0,VLOOKUP(P77,FAC_TOTALS_APTA!$A$4:$BQ$126,$L93,FALSE))</f>
        <v>0</v>
      </c>
      <c r="Q93" s="30">
        <f>IF(Q77=0,0,VLOOKUP(Q77,FAC_TOTALS_APTA!$A$4:$BQ$126,$L93,FALSE))</f>
        <v>0</v>
      </c>
      <c r="R93" s="30">
        <f>IF(R77=0,0,VLOOKUP(R77,FAC_TOTALS_APTA!$A$4:$BQ$126,$L93,FALSE))</f>
        <v>0</v>
      </c>
      <c r="S93" s="30">
        <f>IF(S77=0,0,VLOOKUP(S77,FAC_TOTALS_APTA!$A$4:$BQ$126,$L93,FALSE))</f>
        <v>0</v>
      </c>
      <c r="T93" s="30">
        <f>IF(T77=0,0,VLOOKUP(T77,FAC_TOTALS_APTA!$A$4:$BQ$126,$L93,FALSE))</f>
        <v>0</v>
      </c>
      <c r="U93" s="30">
        <f>IF(U77=0,0,VLOOKUP(U77,FAC_TOTALS_APTA!$A$4:$BQ$126,$L93,FALSE))</f>
        <v>0</v>
      </c>
      <c r="V93" s="30">
        <f>IF(V77=0,0,VLOOKUP(V77,FAC_TOTALS_APTA!$A$4:$BQ$126,$L93,FALSE))</f>
        <v>0</v>
      </c>
      <c r="W93" s="30">
        <f>IF(W77=0,0,VLOOKUP(W77,FAC_TOTALS_APTA!$A$4:$BQ$126,$L93,FALSE))</f>
        <v>0</v>
      </c>
      <c r="X93" s="30">
        <f>IF(X77=0,0,VLOOKUP(X77,FAC_TOTALS_APTA!$A$4:$BQ$126,$L93,FALSE))</f>
        <v>0</v>
      </c>
      <c r="Y93" s="30">
        <f>IF(Y77=0,0,VLOOKUP(Y77,FAC_TOTALS_APTA!$A$4:$BQ$126,$L93,FALSE))</f>
        <v>0</v>
      </c>
      <c r="Z93" s="30">
        <f>IF(Z77=0,0,VLOOKUP(Z77,FAC_TOTALS_APTA!$A$4:$BQ$126,$L93,FALSE))</f>
        <v>0</v>
      </c>
      <c r="AA93" s="30">
        <f>IF(AA77=0,0,VLOOKUP(AA77,FAC_TOTALS_APTA!$A$4:$BQ$126,$L93,FALSE))</f>
        <v>0</v>
      </c>
      <c r="AB93" s="30">
        <f>IF(AB77=0,0,VLOOKUP(AB77,FAC_TOTALS_APTA!$A$4:$BQ$126,$L93,FALSE))</f>
        <v>0</v>
      </c>
      <c r="AC93" s="33">
        <f t="shared" si="18"/>
        <v>0</v>
      </c>
      <c r="AD93" s="34">
        <f>AC93/G99</f>
        <v>0</v>
      </c>
    </row>
    <row r="94" spans="1:31" ht="15" x14ac:dyDescent="0.2">
      <c r="B94" s="27" t="s">
        <v>73</v>
      </c>
      <c r="C94" s="29"/>
      <c r="D94" s="8" t="s">
        <v>49</v>
      </c>
      <c r="E94" s="48">
        <v>-1.2999999999999999E-3</v>
      </c>
      <c r="F94" s="8">
        <f>MATCH($D94,FAC_TOTALS_APTA!$A$2:$BQ$2,)</f>
        <v>26</v>
      </c>
      <c r="G94" s="35">
        <f>VLOOKUP(G77,FAC_TOTALS_APTA!$A$4:$BQ$126,$F94,FALSE)</f>
        <v>3.9677652281186603E-2</v>
      </c>
      <c r="H94" s="35">
        <f>VLOOKUP(H77,FAC_TOTALS_APTA!$A$4:$BQ$126,$F94,FALSE)</f>
        <v>0.56823909967031005</v>
      </c>
      <c r="I94" s="31">
        <f t="shared" si="15"/>
        <v>13.321389169987359</v>
      </c>
      <c r="J94" s="32" t="str">
        <f t="shared" si="16"/>
        <v/>
      </c>
      <c r="K94" s="32" t="str">
        <f t="shared" si="17"/>
        <v>BIKE_SHARE_FAC</v>
      </c>
      <c r="L94" s="8">
        <f>MATCH($K94,FAC_TOTALS_APTA!$A$2:$BO$2,)</f>
        <v>44</v>
      </c>
      <c r="M94" s="30">
        <f>IF(M77=0,0,VLOOKUP(M77,FAC_TOTALS_APTA!$A$4:$BQ$126,$L94,FALSE))</f>
        <v>0</v>
      </c>
      <c r="N94" s="30">
        <f>IF(N77=0,0,VLOOKUP(N77,FAC_TOTALS_APTA!$A$4:$BQ$126,$L94,FALSE))</f>
        <v>-8078.52599254292</v>
      </c>
      <c r="O94" s="30">
        <f>IF(O77=0,0,VLOOKUP(O77,FAC_TOTALS_APTA!$A$4:$BQ$126,$L94,FALSE))</f>
        <v>-20163.015785926498</v>
      </c>
      <c r="P94" s="30">
        <f>IF(P77=0,0,VLOOKUP(P77,FAC_TOTALS_APTA!$A$4:$BQ$126,$L94,FALSE))</f>
        <v>-31939.763963202298</v>
      </c>
      <c r="Q94" s="30">
        <f>IF(Q77=0,0,VLOOKUP(Q77,FAC_TOTALS_APTA!$A$4:$BQ$126,$L94,FALSE))</f>
        <v>-74983.249087501099</v>
      </c>
      <c r="R94" s="30">
        <f>IF(R77=0,0,VLOOKUP(R77,FAC_TOTALS_APTA!$A$4:$BQ$126,$L94,FALSE))</f>
        <v>-51295.376895387497</v>
      </c>
      <c r="S94" s="30">
        <f>IF(S77=0,0,VLOOKUP(S77,FAC_TOTALS_APTA!$A$4:$BQ$126,$L94,FALSE))</f>
        <v>0</v>
      </c>
      <c r="T94" s="30">
        <f>IF(T77=0,0,VLOOKUP(T77,FAC_TOTALS_APTA!$A$4:$BQ$126,$L94,FALSE))</f>
        <v>0</v>
      </c>
      <c r="U94" s="30">
        <f>IF(U77=0,0,VLOOKUP(U77,FAC_TOTALS_APTA!$A$4:$BQ$126,$L94,FALSE))</f>
        <v>0</v>
      </c>
      <c r="V94" s="30">
        <f>IF(V77=0,0,VLOOKUP(V77,FAC_TOTALS_APTA!$A$4:$BQ$126,$L94,FALSE))</f>
        <v>0</v>
      </c>
      <c r="W94" s="30">
        <f>IF(W77=0,0,VLOOKUP(W77,FAC_TOTALS_APTA!$A$4:$BQ$126,$L94,FALSE))</f>
        <v>0</v>
      </c>
      <c r="X94" s="30">
        <f>IF(X77=0,0,VLOOKUP(X77,FAC_TOTALS_APTA!$A$4:$BQ$126,$L94,FALSE))</f>
        <v>0</v>
      </c>
      <c r="Y94" s="30">
        <f>IF(Y77=0,0,VLOOKUP(Y77,FAC_TOTALS_APTA!$A$4:$BQ$126,$L94,FALSE))</f>
        <v>0</v>
      </c>
      <c r="Z94" s="30">
        <f>IF(Z77=0,0,VLOOKUP(Z77,FAC_TOTALS_APTA!$A$4:$BQ$126,$L94,FALSE))</f>
        <v>0</v>
      </c>
      <c r="AA94" s="30">
        <f>IF(AA77=0,0,VLOOKUP(AA77,FAC_TOTALS_APTA!$A$4:$BQ$126,$L94,FALSE))</f>
        <v>0</v>
      </c>
      <c r="AB94" s="30">
        <f>IF(AB77=0,0,VLOOKUP(AB77,FAC_TOTALS_APTA!$A$4:$BQ$126,$L94,FALSE))</f>
        <v>0</v>
      </c>
      <c r="AC94" s="33">
        <f t="shared" si="18"/>
        <v>-186459.93172456033</v>
      </c>
      <c r="AD94" s="34">
        <f>AC94/G99</f>
        <v>-6.1541907092564629E-4</v>
      </c>
    </row>
    <row r="95" spans="1:31" s="12" customFormat="1" ht="15" x14ac:dyDescent="0.2">
      <c r="B95" s="27" t="s">
        <v>74</v>
      </c>
      <c r="C95" s="29"/>
      <c r="D95" s="8" t="s">
        <v>99</v>
      </c>
      <c r="E95" s="48">
        <v>-5.5500000000000001E-2</v>
      </c>
      <c r="F95" s="8">
        <f>MATCH($D95,FAC_TOTALS_APTA!$A$2:$BQ$2,)</f>
        <v>27</v>
      </c>
      <c r="G95" s="35">
        <f>VLOOKUP(G77,FAC_TOTALS_APTA!$A$4:$BQ$126,$F95,FALSE)</f>
        <v>0</v>
      </c>
      <c r="H95" s="35">
        <f>VLOOKUP(H77,FAC_TOTALS_APTA!$A$4:$BQ$126,$F95,FALSE)</f>
        <v>6.6762144203660501E-2</v>
      </c>
      <c r="I95" s="31" t="str">
        <f t="shared" si="15"/>
        <v>-</v>
      </c>
      <c r="J95" s="32" t="str">
        <f t="shared" si="16"/>
        <v/>
      </c>
      <c r="K95" s="32" t="str">
        <f t="shared" si="17"/>
        <v>scooter_flag_BUS_FAC</v>
      </c>
      <c r="L95" s="8">
        <f>MATCH($K95,FAC_TOTALS_APTA!$A$2:$BO$2,)</f>
        <v>45</v>
      </c>
      <c r="M95" s="30">
        <f>IF(M77=0,0,VLOOKUP(M77,FAC_TOTALS_APTA!$A$4:$BQ$126,$L95,FALSE))</f>
        <v>0</v>
      </c>
      <c r="N95" s="30">
        <f>IF(N77=0,0,VLOOKUP(N77,FAC_TOTALS_APTA!$A$4:$BQ$126,$L95,FALSE))</f>
        <v>0</v>
      </c>
      <c r="O95" s="30">
        <f>IF(O77=0,0,VLOOKUP(O77,FAC_TOTALS_APTA!$A$4:$BQ$126,$L95,FALSE))</f>
        <v>0</v>
      </c>
      <c r="P95" s="30">
        <f>IF(P77=0,0,VLOOKUP(P77,FAC_TOTALS_APTA!$A$4:$BQ$126,$L95,FALSE))</f>
        <v>0</v>
      </c>
      <c r="Q95" s="30">
        <f>IF(Q77=0,0,VLOOKUP(Q77,FAC_TOTALS_APTA!$A$4:$BQ$126,$L95,FALSE))</f>
        <v>0</v>
      </c>
      <c r="R95" s="30">
        <f>IF(R77=0,0,VLOOKUP(R77,FAC_TOTALS_APTA!$A$4:$BQ$126,$L95,FALSE))</f>
        <v>-1072636.1034327799</v>
      </c>
      <c r="S95" s="30">
        <f>IF(S77=0,0,VLOOKUP(S77,FAC_TOTALS_APTA!$A$4:$BQ$126,$L95,FALSE))</f>
        <v>0</v>
      </c>
      <c r="T95" s="30">
        <f>IF(T77=0,0,VLOOKUP(T77,FAC_TOTALS_APTA!$A$4:$BQ$126,$L95,FALSE))</f>
        <v>0</v>
      </c>
      <c r="U95" s="30">
        <f>IF(U77=0,0,VLOOKUP(U77,FAC_TOTALS_APTA!$A$4:$BQ$126,$L95,FALSE))</f>
        <v>0</v>
      </c>
      <c r="V95" s="30">
        <f>IF(V77=0,0,VLOOKUP(V77,FAC_TOTALS_APTA!$A$4:$BQ$126,$L95,FALSE))</f>
        <v>0</v>
      </c>
      <c r="W95" s="30">
        <f>IF(W77=0,0,VLOOKUP(W77,FAC_TOTALS_APTA!$A$4:$BQ$126,$L95,FALSE))</f>
        <v>0</v>
      </c>
      <c r="X95" s="30">
        <f>IF(X77=0,0,VLOOKUP(X77,FAC_TOTALS_APTA!$A$4:$BQ$126,$L95,FALSE))</f>
        <v>0</v>
      </c>
      <c r="Y95" s="30">
        <f>IF(Y77=0,0,VLOOKUP(Y77,FAC_TOTALS_APTA!$A$4:$BQ$126,$L95,FALSE))</f>
        <v>0</v>
      </c>
      <c r="Z95" s="30">
        <f>IF(Z77=0,0,VLOOKUP(Z77,FAC_TOTALS_APTA!$A$4:$BQ$126,$L95,FALSE))</f>
        <v>0</v>
      </c>
      <c r="AA95" s="30">
        <f>IF(AA77=0,0,VLOOKUP(AA77,FAC_TOTALS_APTA!$A$4:$BQ$126,$L95,FALSE))</f>
        <v>0</v>
      </c>
      <c r="AB95" s="30">
        <f>IF(AB77=0,0,VLOOKUP(AB77,FAC_TOTALS_APTA!$A$4:$BQ$126,$L95,FALSE))</f>
        <v>0</v>
      </c>
      <c r="AC95" s="33">
        <f t="shared" si="18"/>
        <v>-1072636.1034327799</v>
      </c>
      <c r="AD95" s="34">
        <f>AC95/G99</f>
        <v>-3.5402818616872651E-3</v>
      </c>
    </row>
    <row r="96" spans="1:31" ht="15" x14ac:dyDescent="0.2">
      <c r="B96" s="10" t="s">
        <v>74</v>
      </c>
      <c r="C96" s="28"/>
      <c r="D96" s="9" t="s">
        <v>100</v>
      </c>
      <c r="E96" s="49">
        <v>5.1999999999999998E-3</v>
      </c>
      <c r="F96" s="9">
        <f>MATCH($D96,FAC_TOTALS_APTA!$A$2:$BQ$2,)</f>
        <v>28</v>
      </c>
      <c r="G96" s="37">
        <f>VLOOKUP(G77,FAC_TOTALS_APTA!$A$4:$BQ$126,$F96,FALSE)</f>
        <v>0</v>
      </c>
      <c r="H96" s="37">
        <f>VLOOKUP(H77,FAC_TOTALS_APTA!$A$4:$BQ$126,$F96,FALSE)</f>
        <v>0</v>
      </c>
      <c r="I96" s="38" t="str">
        <f t="shared" si="15"/>
        <v>-</v>
      </c>
      <c r="J96" s="39" t="str">
        <f t="shared" si="16"/>
        <v/>
      </c>
      <c r="K96" s="39" t="str">
        <f t="shared" si="17"/>
        <v>scooter_flag_RAIL_FAC</v>
      </c>
      <c r="L96" s="9">
        <f>MATCH($K96,FAC_TOTALS_APTA!$A$2:$BO$2,)</f>
        <v>46</v>
      </c>
      <c r="M96" s="40">
        <f>IF(M77=0,0,VLOOKUP(M77,FAC_TOTALS_APTA!$A$4:$BQ$126,$L96,FALSE))</f>
        <v>0</v>
      </c>
      <c r="N96" s="40">
        <f>IF(N77=0,0,VLOOKUP(N77,FAC_TOTALS_APTA!$A$4:$BQ$126,$L96,FALSE))</f>
        <v>0</v>
      </c>
      <c r="O96" s="40">
        <f>IF(O77=0,0,VLOOKUP(O77,FAC_TOTALS_APTA!$A$4:$BQ$126,$L96,FALSE))</f>
        <v>0</v>
      </c>
      <c r="P96" s="40">
        <f>IF(P77=0,0,VLOOKUP(P77,FAC_TOTALS_APTA!$A$4:$BQ$126,$L96,FALSE))</f>
        <v>0</v>
      </c>
      <c r="Q96" s="40">
        <f>IF(Q77=0,0,VLOOKUP(Q77,FAC_TOTALS_APTA!$A$4:$BQ$126,$L96,FALSE))</f>
        <v>0</v>
      </c>
      <c r="R96" s="40">
        <f>IF(R77=0,0,VLOOKUP(R77,FAC_TOTALS_APTA!$A$4:$BQ$126,$L96,FALSE))</f>
        <v>0</v>
      </c>
      <c r="S96" s="40">
        <f>IF(S77=0,0,VLOOKUP(S77,FAC_TOTALS_APTA!$A$4:$BQ$126,$L96,FALSE))</f>
        <v>0</v>
      </c>
      <c r="T96" s="40">
        <f>IF(T77=0,0,VLOOKUP(T77,FAC_TOTALS_APTA!$A$4:$BQ$126,$L96,FALSE))</f>
        <v>0</v>
      </c>
      <c r="U96" s="40">
        <f>IF(U77=0,0,VLOOKUP(U77,FAC_TOTALS_APTA!$A$4:$BQ$126,$L96,FALSE))</f>
        <v>0</v>
      </c>
      <c r="V96" s="40">
        <f>IF(V77=0,0,VLOOKUP(V77,FAC_TOTALS_APTA!$A$4:$BQ$126,$L96,FALSE))</f>
        <v>0</v>
      </c>
      <c r="W96" s="40">
        <f>IF(W77=0,0,VLOOKUP(W77,FAC_TOTALS_APTA!$A$4:$BQ$126,$L96,FALSE))</f>
        <v>0</v>
      </c>
      <c r="X96" s="40">
        <f>IF(X77=0,0,VLOOKUP(X77,FAC_TOTALS_APTA!$A$4:$BQ$126,$L96,FALSE))</f>
        <v>0</v>
      </c>
      <c r="Y96" s="40">
        <f>IF(Y77=0,0,VLOOKUP(Y77,FAC_TOTALS_APTA!$A$4:$BQ$126,$L96,FALSE))</f>
        <v>0</v>
      </c>
      <c r="Z96" s="40">
        <f>IF(Z77=0,0,VLOOKUP(Z77,FAC_TOTALS_APTA!$A$4:$BQ$126,$L96,FALSE))</f>
        <v>0</v>
      </c>
      <c r="AA96" s="40">
        <f>IF(AA77=0,0,VLOOKUP(AA77,FAC_TOTALS_APTA!$A$4:$BQ$126,$L96,FALSE))</f>
        <v>0</v>
      </c>
      <c r="AB96" s="40">
        <f>IF(AB77=0,0,VLOOKUP(AB77,FAC_TOTALS_APTA!$A$4:$BQ$126,$L96,FALSE))</f>
        <v>0</v>
      </c>
      <c r="AC96" s="41">
        <f t="shared" si="18"/>
        <v>0</v>
      </c>
      <c r="AD96" s="42">
        <f>AC96/G99</f>
        <v>0</v>
      </c>
    </row>
    <row r="97" spans="1:31" ht="15" x14ac:dyDescent="0.2">
      <c r="B97" s="10" t="s">
        <v>61</v>
      </c>
      <c r="C97" s="28"/>
      <c r="D97" s="10" t="s">
        <v>53</v>
      </c>
      <c r="E97" s="75"/>
      <c r="F97" s="9"/>
      <c r="G97" s="40"/>
      <c r="H97" s="40"/>
      <c r="I97" s="38"/>
      <c r="J97" s="39"/>
      <c r="K97" s="39" t="str">
        <f t="shared" si="17"/>
        <v>New_Reporter_FAC</v>
      </c>
      <c r="L97" s="9">
        <f>MATCH($K97,FAC_TOTALS_APTA!$A$2:$BO$2,)</f>
        <v>50</v>
      </c>
      <c r="M97" s="40">
        <f>IF(M77=0,0,VLOOKUP(M77,FAC_TOTALS_APTA!$A$4:$BQ$126,$L97,FALSE))</f>
        <v>7697455.5999999903</v>
      </c>
      <c r="N97" s="40">
        <f>IF(N77=0,0,VLOOKUP(N77,FAC_TOTALS_APTA!$A$4:$BQ$126,$L97,FALSE))</f>
        <v>0</v>
      </c>
      <c r="O97" s="40">
        <f>IF(O77=0,0,VLOOKUP(O77,FAC_TOTALS_APTA!$A$4:$BQ$126,$L97,FALSE))</f>
        <v>0</v>
      </c>
      <c r="P97" s="40">
        <f>IF(P77=0,0,VLOOKUP(P77,FAC_TOTALS_APTA!$A$4:$BQ$126,$L97,FALSE))</f>
        <v>0</v>
      </c>
      <c r="Q97" s="40">
        <f>IF(Q77=0,0,VLOOKUP(Q77,FAC_TOTALS_APTA!$A$4:$BQ$126,$L97,FALSE))</f>
        <v>0</v>
      </c>
      <c r="R97" s="40">
        <f>IF(R77=0,0,VLOOKUP(R77,FAC_TOTALS_APTA!$A$4:$BQ$126,$L97,FALSE))</f>
        <v>0</v>
      </c>
      <c r="S97" s="40">
        <f>IF(S77=0,0,VLOOKUP(S77,FAC_TOTALS_APTA!$A$4:$BQ$126,$L97,FALSE))</f>
        <v>0</v>
      </c>
      <c r="T97" s="40">
        <f>IF(T77=0,0,VLOOKUP(T77,FAC_TOTALS_APTA!$A$4:$BQ$126,$L97,FALSE))</f>
        <v>0</v>
      </c>
      <c r="U97" s="40">
        <f>IF(U77=0,0,VLOOKUP(U77,FAC_TOTALS_APTA!$A$4:$BQ$126,$L97,FALSE))</f>
        <v>0</v>
      </c>
      <c r="V97" s="40">
        <f>IF(V77=0,0,VLOOKUP(V77,FAC_TOTALS_APTA!$A$4:$BQ$126,$L97,FALSE))</f>
        <v>0</v>
      </c>
      <c r="W97" s="40">
        <f>IF(W77=0,0,VLOOKUP(W77,FAC_TOTALS_APTA!$A$4:$BQ$126,$L97,FALSE))</f>
        <v>0</v>
      </c>
      <c r="X97" s="40">
        <f>IF(X77=0,0,VLOOKUP(X77,FAC_TOTALS_APTA!$A$4:$BQ$126,$L97,FALSE))</f>
        <v>0</v>
      </c>
      <c r="Y97" s="40">
        <f>IF(Y77=0,0,VLOOKUP(Y77,FAC_TOTALS_APTA!$A$4:$BQ$126,$L97,FALSE))</f>
        <v>0</v>
      </c>
      <c r="Z97" s="40">
        <f>IF(Z77=0,0,VLOOKUP(Z77,FAC_TOTALS_APTA!$A$4:$BQ$126,$L97,FALSE))</f>
        <v>0</v>
      </c>
      <c r="AA97" s="40">
        <f>IF(AA77=0,0,VLOOKUP(AA77,FAC_TOTALS_APTA!$A$4:$BQ$126,$L97,FALSE))</f>
        <v>0</v>
      </c>
      <c r="AB97" s="40">
        <f>IF(AB77=0,0,VLOOKUP(AB77,FAC_TOTALS_APTA!$A$4:$BQ$126,$L97,FALSE))</f>
        <v>0</v>
      </c>
      <c r="AC97" s="41">
        <f>SUM(M97:AB97)</f>
        <v>7697455.5999999903</v>
      </c>
      <c r="AD97" s="42">
        <f>AC97/G99</f>
        <v>2.5405785200228261E-2</v>
      </c>
    </row>
    <row r="98" spans="1:31" ht="15" x14ac:dyDescent="0.2">
      <c r="B98" s="27" t="s">
        <v>75</v>
      </c>
      <c r="C98" s="29"/>
      <c r="D98" s="8" t="s">
        <v>6</v>
      </c>
      <c r="E98" s="48"/>
      <c r="F98" s="8">
        <f>MATCH($D98,FAC_TOTALS_APTA!$A$2:$BO$2,)</f>
        <v>9</v>
      </c>
      <c r="G98" s="66">
        <f>VLOOKUP(G77,FAC_TOTALS_APTA!$A$4:$BQ$126,$F98,FALSE)</f>
        <v>290577590.33814901</v>
      </c>
      <c r="H98" s="66">
        <f>VLOOKUP(H77,FAC_TOTALS_APTA!$A$4:$BO$126,$F98,FALSE)</f>
        <v>271680630.89787698</v>
      </c>
      <c r="I98" s="68">
        <f t="shared" ref="I98:I99" si="19">H98/G98-1</f>
        <v>-6.5032404660942289E-2</v>
      </c>
      <c r="J98" s="32"/>
      <c r="K98" s="32"/>
      <c r="L98" s="8"/>
      <c r="M98" s="30">
        <f>SUM(M79:M96)</f>
        <v>-3001754.8976452299</v>
      </c>
      <c r="N98" s="30">
        <f t="shared" ref="N98:AB98" si="20">SUM(N79:N96)</f>
        <v>2580416.1547902985</v>
      </c>
      <c r="O98" s="30">
        <f t="shared" si="20"/>
        <v>-16512598.891427407</v>
      </c>
      <c r="P98" s="30">
        <f t="shared" si="20"/>
        <v>-8781917.5127621777</v>
      </c>
      <c r="Q98" s="30">
        <f t="shared" si="20"/>
        <v>866844.22277138033</v>
      </c>
      <c r="R98" s="30">
        <f t="shared" si="20"/>
        <v>-2489079.0301587493</v>
      </c>
      <c r="S98" s="30">
        <f t="shared" si="20"/>
        <v>0</v>
      </c>
      <c r="T98" s="30">
        <f t="shared" si="20"/>
        <v>0</v>
      </c>
      <c r="U98" s="30">
        <f t="shared" si="20"/>
        <v>0</v>
      </c>
      <c r="V98" s="30">
        <f t="shared" si="20"/>
        <v>0</v>
      </c>
      <c r="W98" s="30">
        <f t="shared" si="20"/>
        <v>0</v>
      </c>
      <c r="X98" s="30">
        <f t="shared" si="20"/>
        <v>0</v>
      </c>
      <c r="Y98" s="30">
        <f t="shared" si="20"/>
        <v>0</v>
      </c>
      <c r="Z98" s="30">
        <f t="shared" si="20"/>
        <v>0</v>
      </c>
      <c r="AA98" s="30">
        <f t="shared" si="20"/>
        <v>0</v>
      </c>
      <c r="AB98" s="30">
        <f t="shared" si="20"/>
        <v>0</v>
      </c>
      <c r="AC98" s="33">
        <f>H98-G98</f>
        <v>-18896959.440272033</v>
      </c>
      <c r="AD98" s="34">
        <f>I98</f>
        <v>-6.5032404660942289E-2</v>
      </c>
    </row>
    <row r="99" spans="1:31" ht="16" thickBot="1" x14ac:dyDescent="0.25">
      <c r="B99" s="11" t="s">
        <v>58</v>
      </c>
      <c r="C99" s="25"/>
      <c r="D99" s="25" t="s">
        <v>4</v>
      </c>
      <c r="E99" s="25"/>
      <c r="F99" s="25">
        <f>MATCH($D99,FAC_TOTALS_APTA!$A$2:$BO$2,)</f>
        <v>7</v>
      </c>
      <c r="G99" s="67">
        <f>VLOOKUP(G77,FAC_TOTALS_APTA!$A$4:$BO$126,$F99,FALSE)</f>
        <v>302980425.101399</v>
      </c>
      <c r="H99" s="67">
        <f>VLOOKUP(H77,FAC_TOTALS_APTA!$A$4:$BO$126,$F99,FALSE)</f>
        <v>265208624.1002</v>
      </c>
      <c r="I99" s="69">
        <f t="shared" si="19"/>
        <v>-0.12466746321501743</v>
      </c>
      <c r="J99" s="44"/>
      <c r="K99" s="44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45">
        <f>H99-G99</f>
        <v>-37771801.001199007</v>
      </c>
      <c r="AD99" s="46">
        <f>I99</f>
        <v>-0.12466746321501743</v>
      </c>
    </row>
    <row r="100" spans="1:31" ht="17" thickTop="1" thickBot="1" x14ac:dyDescent="0.25">
      <c r="B100" s="50" t="s">
        <v>76</v>
      </c>
      <c r="C100" s="51"/>
      <c r="D100" s="51"/>
      <c r="E100" s="52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46">
        <f>AD99-AD98</f>
        <v>-5.9635058554075138E-2</v>
      </c>
    </row>
    <row r="101" spans="1:31" ht="15" thickTop="1" x14ac:dyDescent="0.2">
      <c r="B101" s="17"/>
      <c r="C101" s="12"/>
      <c r="D101" s="12"/>
      <c r="E101" s="8"/>
      <c r="F101" s="12"/>
      <c r="G101" s="12"/>
      <c r="H101" s="12"/>
      <c r="I101" s="1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34"/>
    </row>
    <row r="102" spans="1:31" s="15" customFormat="1" x14ac:dyDescent="0.2">
      <c r="A102" s="8"/>
      <c r="B102" s="17"/>
      <c r="C102" s="12"/>
      <c r="D102" s="12"/>
      <c r="E102" s="8"/>
      <c r="F102" s="12"/>
      <c r="G102" s="12"/>
      <c r="H102" s="12"/>
      <c r="I102" s="1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34"/>
      <c r="AE102" s="8"/>
    </row>
    <row r="103" spans="1:31" ht="15" x14ac:dyDescent="0.2">
      <c r="B103" s="17" t="s">
        <v>19</v>
      </c>
      <c r="C103" s="18" t="s">
        <v>20</v>
      </c>
      <c r="D103" s="12"/>
      <c r="E103" s="8"/>
      <c r="F103" s="12"/>
      <c r="G103" s="12"/>
      <c r="H103" s="12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1" x14ac:dyDescent="0.2">
      <c r="B104" s="17"/>
      <c r="C104" s="18"/>
      <c r="D104" s="12"/>
      <c r="E104" s="8"/>
      <c r="F104" s="12"/>
      <c r="G104" s="12"/>
      <c r="H104" s="12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1" s="15" customFormat="1" ht="15" x14ac:dyDescent="0.2">
      <c r="A105" s="8"/>
      <c r="B105" s="20" t="s">
        <v>30</v>
      </c>
      <c r="C105" s="21">
        <v>0</v>
      </c>
      <c r="D105" s="12"/>
      <c r="E105" s="8"/>
      <c r="F105" s="12"/>
      <c r="G105" s="12"/>
      <c r="H105" s="12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8"/>
    </row>
    <row r="106" spans="1:31" s="15" customFormat="1" ht="16" thickBot="1" x14ac:dyDescent="0.25">
      <c r="A106" s="8"/>
      <c r="B106" s="22" t="s">
        <v>41</v>
      </c>
      <c r="C106" s="23">
        <v>10</v>
      </c>
      <c r="D106" s="24"/>
      <c r="E106" s="25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8"/>
    </row>
    <row r="107" spans="1:31" s="15" customFormat="1" ht="15" thickTop="1" x14ac:dyDescent="0.2">
      <c r="A107" s="8"/>
      <c r="B107" s="54"/>
      <c r="C107" s="55"/>
      <c r="D107" s="55"/>
      <c r="E107" s="55"/>
      <c r="F107" s="55"/>
      <c r="G107" s="84" t="s">
        <v>59</v>
      </c>
      <c r="H107" s="84"/>
      <c r="I107" s="8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84" t="s">
        <v>63</v>
      </c>
      <c r="AD107" s="84"/>
      <c r="AE107" s="8"/>
    </row>
    <row r="108" spans="1:31" s="15" customFormat="1" ht="15" x14ac:dyDescent="0.2">
      <c r="A108" s="8"/>
      <c r="B108" s="10" t="s">
        <v>21</v>
      </c>
      <c r="C108" s="28" t="s">
        <v>22</v>
      </c>
      <c r="D108" s="9" t="s">
        <v>23</v>
      </c>
      <c r="E108" s="9" t="s">
        <v>29</v>
      </c>
      <c r="F108" s="9"/>
      <c r="G108" s="28">
        <f>$C$1</f>
        <v>2012</v>
      </c>
      <c r="H108" s="28">
        <f>$C$2</f>
        <v>2018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">
        <v>27</v>
      </c>
      <c r="AD108" s="28" t="s">
        <v>25</v>
      </c>
      <c r="AE108" s="8"/>
    </row>
    <row r="109" spans="1:31" s="15" customFormat="1" x14ac:dyDescent="0.2">
      <c r="A109" s="8"/>
      <c r="B109" s="27"/>
      <c r="C109" s="29"/>
      <c r="D109" s="8"/>
      <c r="E109" s="8"/>
      <c r="F109" s="8"/>
      <c r="G109" s="8"/>
      <c r="H109" s="8"/>
      <c r="I109" s="29"/>
      <c r="J109" s="8"/>
      <c r="K109" s="8"/>
      <c r="L109" s="8"/>
      <c r="M109" s="8">
        <v>1</v>
      </c>
      <c r="N109" s="8">
        <v>2</v>
      </c>
      <c r="O109" s="8">
        <v>3</v>
      </c>
      <c r="P109" s="8">
        <v>4</v>
      </c>
      <c r="Q109" s="8">
        <v>5</v>
      </c>
      <c r="R109" s="8">
        <v>6</v>
      </c>
      <c r="S109" s="8">
        <v>7</v>
      </c>
      <c r="T109" s="8">
        <v>8</v>
      </c>
      <c r="U109" s="8">
        <v>9</v>
      </c>
      <c r="V109" s="8">
        <v>10</v>
      </c>
      <c r="W109" s="8">
        <v>11</v>
      </c>
      <c r="X109" s="8">
        <v>12</v>
      </c>
      <c r="Y109" s="8">
        <v>13</v>
      </c>
      <c r="Z109" s="8">
        <v>14</v>
      </c>
      <c r="AA109" s="8">
        <v>15</v>
      </c>
      <c r="AB109" s="8">
        <v>16</v>
      </c>
      <c r="AC109" s="8"/>
      <c r="AD109" s="8"/>
      <c r="AE109" s="8"/>
    </row>
    <row r="110" spans="1:31" s="15" customFormat="1" x14ac:dyDescent="0.2">
      <c r="A110" s="8"/>
      <c r="B110" s="27"/>
      <c r="C110" s="29"/>
      <c r="D110" s="8"/>
      <c r="E110" s="8"/>
      <c r="F110" s="8"/>
      <c r="G110" s="8" t="str">
        <f>CONCATENATE($C105,"_",$C106,"_",G108)</f>
        <v>0_10_2012</v>
      </c>
      <c r="H110" s="8" t="str">
        <f>CONCATENATE($C105,"_",$C106,"_",H108)</f>
        <v>0_10_2018</v>
      </c>
      <c r="I110" s="29"/>
      <c r="J110" s="8"/>
      <c r="K110" s="8"/>
      <c r="L110" s="8"/>
      <c r="M110" s="8" t="str">
        <f>IF($G108+M109&gt;$H108,0,CONCATENATE($C105,"_",$C106,"_",$G108+M109))</f>
        <v>0_10_2013</v>
      </c>
      <c r="N110" s="8" t="str">
        <f t="shared" ref="N110:AB110" si="21">IF($G108+N109&gt;$H108,0,CONCATENATE($C105,"_",$C106,"_",$G108+N109))</f>
        <v>0_10_2014</v>
      </c>
      <c r="O110" s="8" t="str">
        <f t="shared" si="21"/>
        <v>0_10_2015</v>
      </c>
      <c r="P110" s="8" t="str">
        <f t="shared" si="21"/>
        <v>0_10_2016</v>
      </c>
      <c r="Q110" s="8" t="str">
        <f t="shared" si="21"/>
        <v>0_10_2017</v>
      </c>
      <c r="R110" s="8" t="str">
        <f t="shared" si="21"/>
        <v>0_10_2018</v>
      </c>
      <c r="S110" s="8">
        <f t="shared" si="21"/>
        <v>0</v>
      </c>
      <c r="T110" s="8">
        <f t="shared" si="21"/>
        <v>0</v>
      </c>
      <c r="U110" s="8">
        <f t="shared" si="21"/>
        <v>0</v>
      </c>
      <c r="V110" s="8">
        <f t="shared" si="21"/>
        <v>0</v>
      </c>
      <c r="W110" s="8">
        <f t="shared" si="21"/>
        <v>0</v>
      </c>
      <c r="X110" s="8">
        <f t="shared" si="21"/>
        <v>0</v>
      </c>
      <c r="Y110" s="8">
        <f t="shared" si="21"/>
        <v>0</v>
      </c>
      <c r="Z110" s="8">
        <f t="shared" si="21"/>
        <v>0</v>
      </c>
      <c r="AA110" s="8">
        <f t="shared" si="21"/>
        <v>0</v>
      </c>
      <c r="AB110" s="8">
        <f t="shared" si="21"/>
        <v>0</v>
      </c>
      <c r="AC110" s="8"/>
      <c r="AD110" s="8"/>
      <c r="AE110" s="8"/>
    </row>
    <row r="111" spans="1:31" s="15" customFormat="1" x14ac:dyDescent="0.2">
      <c r="A111" s="8"/>
      <c r="B111" s="27"/>
      <c r="C111" s="29"/>
      <c r="D111" s="8"/>
      <c r="E111" s="8"/>
      <c r="F111" s="8" t="s">
        <v>26</v>
      </c>
      <c r="G111" s="30"/>
      <c r="H111" s="30"/>
      <c r="I111" s="29"/>
      <c r="J111" s="8"/>
      <c r="K111" s="8"/>
      <c r="L111" s="8" t="s">
        <v>26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s="15" customFormat="1" ht="15" x14ac:dyDescent="0.2">
      <c r="A112" s="8"/>
      <c r="B112" s="27" t="s">
        <v>37</v>
      </c>
      <c r="C112" s="29" t="s">
        <v>24</v>
      </c>
      <c r="D112" s="8" t="s">
        <v>8</v>
      </c>
      <c r="E112" s="48">
        <v>0.70279999999999998</v>
      </c>
      <c r="F112" s="8">
        <f>MATCH($D112,FAC_TOTALS_APTA!$A$2:$BQ$2,)</f>
        <v>11</v>
      </c>
      <c r="G112" s="30">
        <f>VLOOKUP(G110,FAC_TOTALS_APTA!$A$4:$BQ$126,$F112,FALSE)</f>
        <v>227959423.99999899</v>
      </c>
      <c r="H112" s="30">
        <f>VLOOKUP(H110,FAC_TOTALS_APTA!$A$4:$BQ$126,$F112,FALSE)</f>
        <v>230662401.5</v>
      </c>
      <c r="I112" s="31">
        <f>IFERROR(H112/G112-1,"-")</f>
        <v>1.1857274652532057E-2</v>
      </c>
      <c r="J112" s="32" t="str">
        <f>IF(C112="Log","_log","")</f>
        <v>_log</v>
      </c>
      <c r="K112" s="32" t="str">
        <f>CONCATENATE(D112,J112,"_FAC")</f>
        <v>VRM_ADJ_log_FAC</v>
      </c>
      <c r="L112" s="8">
        <f>MATCH($K112,FAC_TOTALS_APTA!$A$2:$BO$2,)</f>
        <v>29</v>
      </c>
      <c r="M112" s="30">
        <f>IF(M110=0,0,VLOOKUP(M110,FAC_TOTALS_APTA!$A$4:$BQ$126,$L112,FALSE))</f>
        <v>12908848.918199901</v>
      </c>
      <c r="N112" s="30">
        <f>IF(N110=0,0,VLOOKUP(N110,FAC_TOTALS_APTA!$A$4:$BQ$126,$L112,FALSE))</f>
        <v>-66477.4231758354</v>
      </c>
      <c r="O112" s="30">
        <f>IF(O110=0,0,VLOOKUP(O110,FAC_TOTALS_APTA!$A$4:$BQ$126,$L112,FALSE))</f>
        <v>2341011.1217775699</v>
      </c>
      <c r="P112" s="30">
        <f>IF(P110=0,0,VLOOKUP(P110,FAC_TOTALS_APTA!$A$4:$BQ$126,$L112,FALSE))</f>
        <v>-1967781.96555291</v>
      </c>
      <c r="Q112" s="30">
        <f>IF(Q110=0,0,VLOOKUP(Q110,FAC_TOTALS_APTA!$A$4:$BQ$126,$L112,FALSE))</f>
        <v>-3549198.1374394</v>
      </c>
      <c r="R112" s="30">
        <f>IF(R110=0,0,VLOOKUP(R110,FAC_TOTALS_APTA!$A$4:$BQ$126,$L112,FALSE))</f>
        <v>-783454.05228140298</v>
      </c>
      <c r="S112" s="30">
        <f>IF(S110=0,0,VLOOKUP(S110,FAC_TOTALS_APTA!$A$4:$BQ$126,$L112,FALSE))</f>
        <v>0</v>
      </c>
      <c r="T112" s="30">
        <f>IF(T110=0,0,VLOOKUP(T110,FAC_TOTALS_APTA!$A$4:$BQ$126,$L112,FALSE))</f>
        <v>0</v>
      </c>
      <c r="U112" s="30">
        <f>IF(U110=0,0,VLOOKUP(U110,FAC_TOTALS_APTA!$A$4:$BQ$126,$L112,FALSE))</f>
        <v>0</v>
      </c>
      <c r="V112" s="30">
        <f>IF(V110=0,0,VLOOKUP(V110,FAC_TOTALS_APTA!$A$4:$BQ$126,$L112,FALSE))</f>
        <v>0</v>
      </c>
      <c r="W112" s="30">
        <f>IF(W110=0,0,VLOOKUP(W110,FAC_TOTALS_APTA!$A$4:$BQ$126,$L112,FALSE))</f>
        <v>0</v>
      </c>
      <c r="X112" s="30">
        <f>IF(X110=0,0,VLOOKUP(X110,FAC_TOTALS_APTA!$A$4:$BQ$126,$L112,FALSE))</f>
        <v>0</v>
      </c>
      <c r="Y112" s="30">
        <f>IF(Y110=0,0,VLOOKUP(Y110,FAC_TOTALS_APTA!$A$4:$BQ$126,$L112,FALSE))</f>
        <v>0</v>
      </c>
      <c r="Z112" s="30">
        <f>IF(Z110=0,0,VLOOKUP(Z110,FAC_TOTALS_APTA!$A$4:$BQ$126,$L112,FALSE))</f>
        <v>0</v>
      </c>
      <c r="AA112" s="30">
        <f>IF(AA110=0,0,VLOOKUP(AA110,FAC_TOTALS_APTA!$A$4:$BQ$126,$L112,FALSE))</f>
        <v>0</v>
      </c>
      <c r="AB112" s="30">
        <f>IF(AB110=0,0,VLOOKUP(AB110,FAC_TOTALS_APTA!$A$4:$BQ$126,$L112,FALSE))</f>
        <v>0</v>
      </c>
      <c r="AC112" s="33">
        <f>SUM(M112:AB112)</f>
        <v>8882948.4615279213</v>
      </c>
      <c r="AD112" s="34">
        <f>AC112/G132</f>
        <v>8.6019960950700081E-3</v>
      </c>
      <c r="AE112" s="8"/>
    </row>
    <row r="113" spans="1:31" s="15" customFormat="1" ht="15" x14ac:dyDescent="0.2">
      <c r="A113" s="8"/>
      <c r="B113" s="27" t="s">
        <v>60</v>
      </c>
      <c r="C113" s="29" t="s">
        <v>24</v>
      </c>
      <c r="D113" s="8" t="s">
        <v>18</v>
      </c>
      <c r="E113" s="48">
        <v>-0.41089999999999999</v>
      </c>
      <c r="F113" s="8">
        <f>MATCH($D113,FAC_TOTALS_APTA!$A$2:$BQ$2,)</f>
        <v>12</v>
      </c>
      <c r="G113" s="47">
        <f>VLOOKUP(G110,FAC_TOTALS_APTA!$A$4:$BQ$126,$F113,FALSE)</f>
        <v>1.369100306</v>
      </c>
      <c r="H113" s="47">
        <f>VLOOKUP(H110,FAC_TOTALS_APTA!$A$4:$BQ$126,$F113,FALSE)</f>
        <v>1.7232403279999999</v>
      </c>
      <c r="I113" s="31">
        <f t="shared" ref="I113:I129" si="22">IFERROR(H113/G113-1,"-")</f>
        <v>0.25866623537223865</v>
      </c>
      <c r="J113" s="32" t="str">
        <f t="shared" ref="J113:J129" si="23">IF(C113="Log","_log","")</f>
        <v>_log</v>
      </c>
      <c r="K113" s="32" t="str">
        <f t="shared" ref="K113:K130" si="24">CONCATENATE(D113,J113,"_FAC")</f>
        <v>FARE_per_UPT_2018_log_FAC</v>
      </c>
      <c r="L113" s="8">
        <f>MATCH($K113,FAC_TOTALS_APTA!$A$2:$BO$2,)</f>
        <v>30</v>
      </c>
      <c r="M113" s="30">
        <f>IF(M110=0,0,VLOOKUP(M110,FAC_TOTALS_APTA!$A$4:$BQ$126,$L113,FALSE))</f>
        <v>-43617116.673553802</v>
      </c>
      <c r="N113" s="30">
        <f>IF(N110=0,0,VLOOKUP(N110,FAC_TOTALS_APTA!$A$4:$BQ$126,$L113,FALSE))</f>
        <v>621242.24794298597</v>
      </c>
      <c r="O113" s="30">
        <f>IF(O110=0,0,VLOOKUP(O110,FAC_TOTALS_APTA!$A$4:$BQ$126,$L113,FALSE))</f>
        <v>-8423620.9041304998</v>
      </c>
      <c r="P113" s="30">
        <f>IF(P110=0,0,VLOOKUP(P110,FAC_TOTALS_APTA!$A$4:$BQ$126,$L113,FALSE))</f>
        <v>-978517.11842247995</v>
      </c>
      <c r="Q113" s="30">
        <f>IF(Q110=0,0,VLOOKUP(Q110,FAC_TOTALS_APTA!$A$4:$BQ$126,$L113,FALSE))</f>
        <v>-6977486.9605491497</v>
      </c>
      <c r="R113" s="30">
        <f>IF(R110=0,0,VLOOKUP(R110,FAC_TOTALS_APTA!$A$4:$BQ$126,$L113,FALSE))</f>
        <v>1499301.4253511</v>
      </c>
      <c r="S113" s="30">
        <f>IF(S110=0,0,VLOOKUP(S110,FAC_TOTALS_APTA!$A$4:$BQ$126,$L113,FALSE))</f>
        <v>0</v>
      </c>
      <c r="T113" s="30">
        <f>IF(T110=0,0,VLOOKUP(T110,FAC_TOTALS_APTA!$A$4:$BQ$126,$L113,FALSE))</f>
        <v>0</v>
      </c>
      <c r="U113" s="30">
        <f>IF(U110=0,0,VLOOKUP(U110,FAC_TOTALS_APTA!$A$4:$BQ$126,$L113,FALSE))</f>
        <v>0</v>
      </c>
      <c r="V113" s="30">
        <f>IF(V110=0,0,VLOOKUP(V110,FAC_TOTALS_APTA!$A$4:$BQ$126,$L113,FALSE))</f>
        <v>0</v>
      </c>
      <c r="W113" s="30">
        <f>IF(W110=0,0,VLOOKUP(W110,FAC_TOTALS_APTA!$A$4:$BQ$126,$L113,FALSE))</f>
        <v>0</v>
      </c>
      <c r="X113" s="30">
        <f>IF(X110=0,0,VLOOKUP(X110,FAC_TOTALS_APTA!$A$4:$BQ$126,$L113,FALSE))</f>
        <v>0</v>
      </c>
      <c r="Y113" s="30">
        <f>IF(Y110=0,0,VLOOKUP(Y110,FAC_TOTALS_APTA!$A$4:$BQ$126,$L113,FALSE))</f>
        <v>0</v>
      </c>
      <c r="Z113" s="30">
        <f>IF(Z110=0,0,VLOOKUP(Z110,FAC_TOTALS_APTA!$A$4:$BQ$126,$L113,FALSE))</f>
        <v>0</v>
      </c>
      <c r="AA113" s="30">
        <f>IF(AA110=0,0,VLOOKUP(AA110,FAC_TOTALS_APTA!$A$4:$BQ$126,$L113,FALSE))</f>
        <v>0</v>
      </c>
      <c r="AB113" s="30">
        <f>IF(AB110=0,0,VLOOKUP(AB110,FAC_TOTALS_APTA!$A$4:$BQ$126,$L113,FALSE))</f>
        <v>0</v>
      </c>
      <c r="AC113" s="33">
        <f t="shared" ref="AC113:AC129" si="25">SUM(M113:AB113)</f>
        <v>-57876197.98336184</v>
      </c>
      <c r="AD113" s="34">
        <f>AC113/G132</f>
        <v>-5.6045673484043136E-2</v>
      </c>
      <c r="AE113" s="8"/>
    </row>
    <row r="114" spans="1:31" s="15" customFormat="1" ht="34" hidden="1" customHeight="1" x14ac:dyDescent="0.2">
      <c r="A114" s="8"/>
      <c r="B114" s="27" t="s">
        <v>56</v>
      </c>
      <c r="C114" s="29" t="s">
        <v>24</v>
      </c>
      <c r="D114" s="8" t="s">
        <v>9</v>
      </c>
      <c r="E114" s="48">
        <v>0.29060000000000002</v>
      </c>
      <c r="F114" s="8">
        <f>MATCH($D114,FAC_TOTALS_APTA!$A$2:$BQ$2,)</f>
        <v>13</v>
      </c>
      <c r="G114" s="30">
        <f>VLOOKUP(G110,FAC_TOTALS_APTA!$A$4:$BQ$126,$F114,FALSE)</f>
        <v>27909105.420000002</v>
      </c>
      <c r="H114" s="30">
        <f>VLOOKUP(H110,FAC_TOTALS_APTA!$A$4:$BQ$126,$F114,FALSE)</f>
        <v>29807700.839999899</v>
      </c>
      <c r="I114" s="31">
        <f t="shared" si="22"/>
        <v>6.8027813555046501E-2</v>
      </c>
      <c r="J114" s="32" t="str">
        <f t="shared" si="23"/>
        <v>_log</v>
      </c>
      <c r="K114" s="32" t="str">
        <f t="shared" si="24"/>
        <v>POP_EMP_log_FAC</v>
      </c>
      <c r="L114" s="8">
        <f>MATCH($K114,FAC_TOTALS_APTA!$A$2:$BO$2,)</f>
        <v>31</v>
      </c>
      <c r="M114" s="30">
        <f>IF(M110=0,0,VLOOKUP(M110,FAC_TOTALS_APTA!$A$4:$BQ$126,$L114,FALSE))</f>
        <v>9663446.9371665996</v>
      </c>
      <c r="N114" s="30">
        <f>IF(N110=0,0,VLOOKUP(N110,FAC_TOTALS_APTA!$A$4:$BQ$126,$L114,FALSE))</f>
        <v>3032552.3434713501</v>
      </c>
      <c r="O114" s="30">
        <f>IF(O110=0,0,VLOOKUP(O110,FAC_TOTALS_APTA!$A$4:$BQ$126,$L114,FALSE))</f>
        <v>2719794.7734705899</v>
      </c>
      <c r="P114" s="30">
        <f>IF(P110=0,0,VLOOKUP(P110,FAC_TOTALS_APTA!$A$4:$BQ$126,$L114,FALSE))</f>
        <v>585431.43561449402</v>
      </c>
      <c r="Q114" s="30">
        <f>IF(Q110=0,0,VLOOKUP(Q110,FAC_TOTALS_APTA!$A$4:$BQ$126,$L114,FALSE))</f>
        <v>2269595.3161873901</v>
      </c>
      <c r="R114" s="30">
        <f>IF(R110=0,0,VLOOKUP(R110,FAC_TOTALS_APTA!$A$4:$BQ$126,$L114,FALSE))</f>
        <v>1284242.55298487</v>
      </c>
      <c r="S114" s="30">
        <f>IF(S110=0,0,VLOOKUP(S110,FAC_TOTALS_APTA!$A$4:$BQ$126,$L114,FALSE))</f>
        <v>0</v>
      </c>
      <c r="T114" s="30">
        <f>IF(T110=0,0,VLOOKUP(T110,FAC_TOTALS_APTA!$A$4:$BQ$126,$L114,FALSE))</f>
        <v>0</v>
      </c>
      <c r="U114" s="30">
        <f>IF(U110=0,0,VLOOKUP(U110,FAC_TOTALS_APTA!$A$4:$BQ$126,$L114,FALSE))</f>
        <v>0</v>
      </c>
      <c r="V114" s="30">
        <f>IF(V110=0,0,VLOOKUP(V110,FAC_TOTALS_APTA!$A$4:$BQ$126,$L114,FALSE))</f>
        <v>0</v>
      </c>
      <c r="W114" s="30">
        <f>IF(W110=0,0,VLOOKUP(W110,FAC_TOTALS_APTA!$A$4:$BQ$126,$L114,FALSE))</f>
        <v>0</v>
      </c>
      <c r="X114" s="30">
        <f>IF(X110=0,0,VLOOKUP(X110,FAC_TOTALS_APTA!$A$4:$BQ$126,$L114,FALSE))</f>
        <v>0</v>
      </c>
      <c r="Y114" s="30">
        <f>IF(Y110=0,0,VLOOKUP(Y110,FAC_TOTALS_APTA!$A$4:$BQ$126,$L114,FALSE))</f>
        <v>0</v>
      </c>
      <c r="Z114" s="30">
        <f>IF(Z110=0,0,VLOOKUP(Z110,FAC_TOTALS_APTA!$A$4:$BQ$126,$L114,FALSE))</f>
        <v>0</v>
      </c>
      <c r="AA114" s="30">
        <f>IF(AA110=0,0,VLOOKUP(AA110,FAC_TOTALS_APTA!$A$4:$BQ$126,$L114,FALSE))</f>
        <v>0</v>
      </c>
      <c r="AB114" s="30">
        <f>IF(AB110=0,0,VLOOKUP(AB110,FAC_TOTALS_APTA!$A$4:$BQ$126,$L114,FALSE))</f>
        <v>0</v>
      </c>
      <c r="AC114" s="33">
        <f t="shared" si="25"/>
        <v>19555063.358895294</v>
      </c>
      <c r="AD114" s="34">
        <f>AC114/G132</f>
        <v>1.893657037194273E-2</v>
      </c>
      <c r="AE114" s="8"/>
    </row>
    <row r="115" spans="1:31" s="15" customFormat="1" ht="34" hidden="1" customHeight="1" x14ac:dyDescent="0.2">
      <c r="A115" s="8"/>
      <c r="B115" s="27" t="s">
        <v>82</v>
      </c>
      <c r="C115" s="29"/>
      <c r="D115" s="6" t="s">
        <v>78</v>
      </c>
      <c r="E115" s="48">
        <v>2.7099999999999999E-2</v>
      </c>
      <c r="F115" s="8">
        <f>MATCH($D115,FAC_TOTALS_APTA!$A$2:$BQ$2,)</f>
        <v>17</v>
      </c>
      <c r="G115" s="47">
        <f>VLOOKUP(G110,FAC_TOTALS_APTA!$A$4:$BQ$126,$F115,FALSE)</f>
        <v>0.478498674131415</v>
      </c>
      <c r="H115" s="47">
        <f>VLOOKUP(H110,FAC_TOTALS_APTA!$A$4:$BQ$126,$F115,FALSE)</f>
        <v>0.47627332414381301</v>
      </c>
      <c r="I115" s="31">
        <f t="shared" si="22"/>
        <v>-4.6506920664753926E-3</v>
      </c>
      <c r="J115" s="32" t="str">
        <f t="shared" si="23"/>
        <v/>
      </c>
      <c r="K115" s="32" t="str">
        <f t="shared" si="24"/>
        <v>TSD_POP_EMP_PCT_FAC</v>
      </c>
      <c r="L115" s="8">
        <f>MATCH($K115,FAC_TOTALS_APTA!$A$2:$BO$2,)</f>
        <v>35</v>
      </c>
      <c r="M115" s="30">
        <f>IF(M110=0,0,VLOOKUP(M110,FAC_TOTALS_APTA!$A$4:$BQ$126,$L115,FALSE))</f>
        <v>-6996.0343681525001</v>
      </c>
      <c r="N115" s="30">
        <f>IF(N110=0,0,VLOOKUP(N110,FAC_TOTALS_APTA!$A$4:$BQ$126,$L115,FALSE))</f>
        <v>-16533.9915553299</v>
      </c>
      <c r="O115" s="30">
        <f>IF(O110=0,0,VLOOKUP(O110,FAC_TOTALS_APTA!$A$4:$BQ$126,$L115,FALSE))</f>
        <v>-42115.353985152098</v>
      </c>
      <c r="P115" s="30">
        <f>IF(P110=0,0,VLOOKUP(P110,FAC_TOTALS_APTA!$A$4:$BQ$126,$L115,FALSE))</f>
        <v>14077.8943362605</v>
      </c>
      <c r="Q115" s="30">
        <f>IF(Q110=0,0,VLOOKUP(Q110,FAC_TOTALS_APTA!$A$4:$BQ$126,$L115,FALSE))</f>
        <v>-16291.5433636125</v>
      </c>
      <c r="R115" s="30">
        <f>IF(R110=0,0,VLOOKUP(R110,FAC_TOTALS_APTA!$A$4:$BQ$126,$L115,FALSE))</f>
        <v>5633.3022962243203</v>
      </c>
      <c r="S115" s="30">
        <f>IF(S110=0,0,VLOOKUP(S110,FAC_TOTALS_APTA!$A$4:$BQ$126,$L115,FALSE))</f>
        <v>0</v>
      </c>
      <c r="T115" s="30">
        <f>IF(T110=0,0,VLOOKUP(T110,FAC_TOTALS_APTA!$A$4:$BQ$126,$L115,FALSE))</f>
        <v>0</v>
      </c>
      <c r="U115" s="30">
        <f>IF(U110=0,0,VLOOKUP(U110,FAC_TOTALS_APTA!$A$4:$BQ$126,$L115,FALSE))</f>
        <v>0</v>
      </c>
      <c r="V115" s="30">
        <f>IF(V110=0,0,VLOOKUP(V110,FAC_TOTALS_APTA!$A$4:$BQ$126,$L115,FALSE))</f>
        <v>0</v>
      </c>
      <c r="W115" s="30">
        <f>IF(W110=0,0,VLOOKUP(W110,FAC_TOTALS_APTA!$A$4:$BQ$126,$L115,FALSE))</f>
        <v>0</v>
      </c>
      <c r="X115" s="30">
        <f>IF(X110=0,0,VLOOKUP(X110,FAC_TOTALS_APTA!$A$4:$BQ$126,$L115,FALSE))</f>
        <v>0</v>
      </c>
      <c r="Y115" s="30">
        <f>IF(Y110=0,0,VLOOKUP(Y110,FAC_TOTALS_APTA!$A$4:$BQ$126,$L115,FALSE))</f>
        <v>0</v>
      </c>
      <c r="Z115" s="30">
        <f>IF(Z110=0,0,VLOOKUP(Z110,FAC_TOTALS_APTA!$A$4:$BQ$126,$L115,FALSE))</f>
        <v>0</v>
      </c>
      <c r="AA115" s="30">
        <f>IF(AA110=0,0,VLOOKUP(AA110,FAC_TOTALS_APTA!$A$4:$BQ$126,$L115,FALSE))</f>
        <v>0</v>
      </c>
      <c r="AB115" s="30">
        <f>IF(AB110=0,0,VLOOKUP(AB110,FAC_TOTALS_APTA!$A$4:$BQ$126,$L115,FALSE))</f>
        <v>0</v>
      </c>
      <c r="AC115" s="33">
        <f t="shared" si="25"/>
        <v>-62225.726639762179</v>
      </c>
      <c r="AD115" s="34">
        <f>AC115/G132</f>
        <v>-6.0257634037433005E-5</v>
      </c>
      <c r="AE115" s="8"/>
    </row>
    <row r="116" spans="1:31" s="15" customFormat="1" ht="34" hidden="1" customHeight="1" x14ac:dyDescent="0.2">
      <c r="A116" s="8"/>
      <c r="B116" s="27" t="s">
        <v>57</v>
      </c>
      <c r="C116" s="29" t="s">
        <v>24</v>
      </c>
      <c r="D116" s="36" t="s">
        <v>17</v>
      </c>
      <c r="E116" s="48">
        <v>0.16850000000000001</v>
      </c>
      <c r="F116" s="8">
        <f>MATCH($D116,FAC_TOTALS_APTA!$A$2:$BQ$2,)</f>
        <v>14</v>
      </c>
      <c r="G116" s="35">
        <f>VLOOKUP(G110,FAC_TOTALS_APTA!$A$4:$BQ$126,$F116,FALSE)</f>
        <v>4.1093000000000002</v>
      </c>
      <c r="H116" s="35">
        <f>VLOOKUP(H110,FAC_TOTALS_APTA!$A$4:$BQ$126,$F116,FALSE)</f>
        <v>2.9199999999999902</v>
      </c>
      <c r="I116" s="31">
        <f t="shared" si="22"/>
        <v>-0.28941668897379358</v>
      </c>
      <c r="J116" s="32" t="str">
        <f t="shared" si="23"/>
        <v>_log</v>
      </c>
      <c r="K116" s="32" t="str">
        <f t="shared" si="24"/>
        <v>GAS_PRICE_2018_log_FAC</v>
      </c>
      <c r="L116" s="8">
        <f>MATCH($K116,FAC_TOTALS_APTA!$A$2:$BO$2,)</f>
        <v>32</v>
      </c>
      <c r="M116" s="30">
        <f>IF(M110=0,0,VLOOKUP(M110,FAC_TOTALS_APTA!$A$4:$BQ$126,$L116,FALSE))</f>
        <v>-5777802.8102752101</v>
      </c>
      <c r="N116" s="30">
        <f>IF(N110=0,0,VLOOKUP(N110,FAC_TOTALS_APTA!$A$4:$BQ$126,$L116,FALSE))</f>
        <v>-6778364.4763420196</v>
      </c>
      <c r="O116" s="30">
        <f>IF(O110=0,0,VLOOKUP(O110,FAC_TOTALS_APTA!$A$4:$BQ$126,$L116,FALSE))</f>
        <v>-42040318.857113801</v>
      </c>
      <c r="P116" s="30">
        <f>IF(P110=0,0,VLOOKUP(P110,FAC_TOTALS_APTA!$A$4:$BQ$126,$L116,FALSE))</f>
        <v>-13007234.902300499</v>
      </c>
      <c r="Q116" s="30">
        <f>IF(Q110=0,0,VLOOKUP(Q110,FAC_TOTALS_APTA!$A$4:$BQ$126,$L116,FALSE))</f>
        <v>12734002.4254265</v>
      </c>
      <c r="R116" s="30">
        <f>IF(R110=0,0,VLOOKUP(R110,FAC_TOTALS_APTA!$A$4:$BQ$126,$L116,FALSE))</f>
        <v>9533324.0216289405</v>
      </c>
      <c r="S116" s="30">
        <f>IF(S110=0,0,VLOOKUP(S110,FAC_TOTALS_APTA!$A$4:$BQ$126,$L116,FALSE))</f>
        <v>0</v>
      </c>
      <c r="T116" s="30">
        <f>IF(T110=0,0,VLOOKUP(T110,FAC_TOTALS_APTA!$A$4:$BQ$126,$L116,FALSE))</f>
        <v>0</v>
      </c>
      <c r="U116" s="30">
        <f>IF(U110=0,0,VLOOKUP(U110,FAC_TOTALS_APTA!$A$4:$BQ$126,$L116,FALSE))</f>
        <v>0</v>
      </c>
      <c r="V116" s="30">
        <f>IF(V110=0,0,VLOOKUP(V110,FAC_TOTALS_APTA!$A$4:$BQ$126,$L116,FALSE))</f>
        <v>0</v>
      </c>
      <c r="W116" s="30">
        <f>IF(W110=0,0,VLOOKUP(W110,FAC_TOTALS_APTA!$A$4:$BQ$126,$L116,FALSE))</f>
        <v>0</v>
      </c>
      <c r="X116" s="30">
        <f>IF(X110=0,0,VLOOKUP(X110,FAC_TOTALS_APTA!$A$4:$BQ$126,$L116,FALSE))</f>
        <v>0</v>
      </c>
      <c r="Y116" s="30">
        <f>IF(Y110=0,0,VLOOKUP(Y110,FAC_TOTALS_APTA!$A$4:$BQ$126,$L116,FALSE))</f>
        <v>0</v>
      </c>
      <c r="Z116" s="30">
        <f>IF(Z110=0,0,VLOOKUP(Z110,FAC_TOTALS_APTA!$A$4:$BQ$126,$L116,FALSE))</f>
        <v>0</v>
      </c>
      <c r="AA116" s="30">
        <f>IF(AA110=0,0,VLOOKUP(AA110,FAC_TOTALS_APTA!$A$4:$BQ$126,$L116,FALSE))</f>
        <v>0</v>
      </c>
      <c r="AB116" s="30">
        <f>IF(AB110=0,0,VLOOKUP(AB110,FAC_TOTALS_APTA!$A$4:$BQ$126,$L116,FALSE))</f>
        <v>0</v>
      </c>
      <c r="AC116" s="33">
        <f t="shared" si="25"/>
        <v>-45336394.598976098</v>
      </c>
      <c r="AD116" s="34">
        <f>AC116/G132</f>
        <v>-4.3902482491479621E-2</v>
      </c>
      <c r="AE116" s="8"/>
    </row>
    <row r="117" spans="1:31" s="15" customFormat="1" ht="34" hidden="1" customHeight="1" x14ac:dyDescent="0.2">
      <c r="A117" s="8"/>
      <c r="B117" s="27" t="s">
        <v>54</v>
      </c>
      <c r="C117" s="29" t="s">
        <v>24</v>
      </c>
      <c r="D117" s="8" t="s">
        <v>16</v>
      </c>
      <c r="E117" s="48">
        <v>-0.24160000000000001</v>
      </c>
      <c r="F117" s="8">
        <f>MATCH($D117,FAC_TOTALS_APTA!$A$2:$BQ$2,)</f>
        <v>15</v>
      </c>
      <c r="G117" s="47">
        <f>VLOOKUP(G110,FAC_TOTALS_APTA!$A$4:$BQ$126,$F117,FALSE)</f>
        <v>33963.31</v>
      </c>
      <c r="H117" s="47">
        <f>VLOOKUP(H110,FAC_TOTALS_APTA!$A$4:$BQ$126,$F117,FALSE)</f>
        <v>36801.5</v>
      </c>
      <c r="I117" s="31">
        <f t="shared" si="22"/>
        <v>8.3566354398319831E-2</v>
      </c>
      <c r="J117" s="32" t="str">
        <f t="shared" si="23"/>
        <v>_log</v>
      </c>
      <c r="K117" s="32" t="str">
        <f t="shared" si="24"/>
        <v>TOTAL_MED_INC_INDIV_2018_log_FAC</v>
      </c>
      <c r="L117" s="8">
        <f>MATCH($K117,FAC_TOTALS_APTA!$A$2:$BO$2,)</f>
        <v>33</v>
      </c>
      <c r="M117" s="30">
        <f>IF(M110=0,0,VLOOKUP(M110,FAC_TOTALS_APTA!$A$4:$BQ$126,$L117,FALSE))</f>
        <v>1941522.9350047</v>
      </c>
      <c r="N117" s="30">
        <f>IF(N110=0,0,VLOOKUP(N110,FAC_TOTALS_APTA!$A$4:$BQ$126,$L117,FALSE))</f>
        <v>885929.059597207</v>
      </c>
      <c r="O117" s="30">
        <f>IF(O110=0,0,VLOOKUP(O110,FAC_TOTALS_APTA!$A$4:$BQ$126,$L117,FALSE))</f>
        <v>-4305963.8474736102</v>
      </c>
      <c r="P117" s="30">
        <f>IF(P110=0,0,VLOOKUP(P110,FAC_TOTALS_APTA!$A$4:$BQ$126,$L117,FALSE))</f>
        <v>-7800383.2881629299</v>
      </c>
      <c r="Q117" s="30">
        <f>IF(Q110=0,0,VLOOKUP(Q110,FAC_TOTALS_APTA!$A$4:$BQ$126,$L117,FALSE))</f>
        <v>-4354021.3410084704</v>
      </c>
      <c r="R117" s="30">
        <f>IF(R110=0,0,VLOOKUP(R110,FAC_TOTALS_APTA!$A$4:$BQ$126,$L117,FALSE))</f>
        <v>-5343524.9689308498</v>
      </c>
      <c r="S117" s="30">
        <f>IF(S110=0,0,VLOOKUP(S110,FAC_TOTALS_APTA!$A$4:$BQ$126,$L117,FALSE))</f>
        <v>0</v>
      </c>
      <c r="T117" s="30">
        <f>IF(T110=0,0,VLOOKUP(T110,FAC_TOTALS_APTA!$A$4:$BQ$126,$L117,FALSE))</f>
        <v>0</v>
      </c>
      <c r="U117" s="30">
        <f>IF(U110=0,0,VLOOKUP(U110,FAC_TOTALS_APTA!$A$4:$BQ$126,$L117,FALSE))</f>
        <v>0</v>
      </c>
      <c r="V117" s="30">
        <f>IF(V110=0,0,VLOOKUP(V110,FAC_TOTALS_APTA!$A$4:$BQ$126,$L117,FALSE))</f>
        <v>0</v>
      </c>
      <c r="W117" s="30">
        <f>IF(W110=0,0,VLOOKUP(W110,FAC_TOTALS_APTA!$A$4:$BQ$126,$L117,FALSE))</f>
        <v>0</v>
      </c>
      <c r="X117" s="30">
        <f>IF(X110=0,0,VLOOKUP(X110,FAC_TOTALS_APTA!$A$4:$BQ$126,$L117,FALSE))</f>
        <v>0</v>
      </c>
      <c r="Y117" s="30">
        <f>IF(Y110=0,0,VLOOKUP(Y110,FAC_TOTALS_APTA!$A$4:$BQ$126,$L117,FALSE))</f>
        <v>0</v>
      </c>
      <c r="Z117" s="30">
        <f>IF(Z110=0,0,VLOOKUP(Z110,FAC_TOTALS_APTA!$A$4:$BQ$126,$L117,FALSE))</f>
        <v>0</v>
      </c>
      <c r="AA117" s="30">
        <f>IF(AA110=0,0,VLOOKUP(AA110,FAC_TOTALS_APTA!$A$4:$BQ$126,$L117,FALSE))</f>
        <v>0</v>
      </c>
      <c r="AB117" s="30">
        <f>IF(AB110=0,0,VLOOKUP(AB110,FAC_TOTALS_APTA!$A$4:$BQ$126,$L117,FALSE))</f>
        <v>0</v>
      </c>
      <c r="AC117" s="33">
        <f t="shared" si="25"/>
        <v>-18976441.45097395</v>
      </c>
      <c r="AD117" s="34">
        <f>AC117/G132</f>
        <v>-1.8376249278781145E-2</v>
      </c>
      <c r="AE117" s="8"/>
    </row>
    <row r="118" spans="1:31" s="15" customFormat="1" ht="15" x14ac:dyDescent="0.2">
      <c r="A118" s="8"/>
      <c r="B118" s="27" t="s">
        <v>72</v>
      </c>
      <c r="C118" s="29"/>
      <c r="D118" s="8" t="s">
        <v>10</v>
      </c>
      <c r="E118" s="48">
        <v>1.03E-2</v>
      </c>
      <c r="F118" s="8">
        <f>MATCH($D118,FAC_TOTALS_APTA!$A$2:$BQ$2,)</f>
        <v>16</v>
      </c>
      <c r="G118" s="30">
        <f>VLOOKUP(G110,FAC_TOTALS_APTA!$A$4:$BQ$126,$F118,FALSE)</f>
        <v>31.51</v>
      </c>
      <c r="H118" s="30">
        <f>VLOOKUP(H110,FAC_TOTALS_APTA!$A$4:$BQ$126,$F118,FALSE)</f>
        <v>30.01</v>
      </c>
      <c r="I118" s="31">
        <f t="shared" si="22"/>
        <v>-4.7603935258648034E-2</v>
      </c>
      <c r="J118" s="32" t="str">
        <f t="shared" si="23"/>
        <v/>
      </c>
      <c r="K118" s="32" t="str">
        <f t="shared" si="24"/>
        <v>PCT_HH_NO_VEH_FAC</v>
      </c>
      <c r="L118" s="8">
        <f>MATCH($K118,FAC_TOTALS_APTA!$A$2:$BO$2,)</f>
        <v>34</v>
      </c>
      <c r="M118" s="30">
        <f>IF(M110=0,0,VLOOKUP(M110,FAC_TOTALS_APTA!$A$4:$BQ$126,$L118,FALSE))</f>
        <v>-16664169.0050701</v>
      </c>
      <c r="N118" s="30">
        <f>IF(N110=0,0,VLOOKUP(N110,FAC_TOTALS_APTA!$A$4:$BQ$126,$L118,FALSE))</f>
        <v>2871695.5449908301</v>
      </c>
      <c r="O118" s="30">
        <f>IF(O110=0,0,VLOOKUP(O110,FAC_TOTALS_APTA!$A$4:$BQ$126,$L118,FALSE))</f>
        <v>-315322.62297466898</v>
      </c>
      <c r="P118" s="30">
        <f>IF(P110=0,0,VLOOKUP(P110,FAC_TOTALS_APTA!$A$4:$BQ$126,$L118,FALSE))</f>
        <v>-2973621.8203769699</v>
      </c>
      <c r="Q118" s="30">
        <f>IF(Q110=0,0,VLOOKUP(Q110,FAC_TOTALS_APTA!$A$4:$BQ$126,$L118,FALSE))</f>
        <v>1235443.1118441999</v>
      </c>
      <c r="R118" s="30">
        <f>IF(R110=0,0,VLOOKUP(R110,FAC_TOTALS_APTA!$A$4:$BQ$126,$L118,FALSE))</f>
        <v>97067.705217933806</v>
      </c>
      <c r="S118" s="30">
        <f>IF(S110=0,0,VLOOKUP(S110,FAC_TOTALS_APTA!$A$4:$BQ$126,$L118,FALSE))</f>
        <v>0</v>
      </c>
      <c r="T118" s="30">
        <f>IF(T110=0,0,VLOOKUP(T110,FAC_TOTALS_APTA!$A$4:$BQ$126,$L118,FALSE))</f>
        <v>0</v>
      </c>
      <c r="U118" s="30">
        <f>IF(U110=0,0,VLOOKUP(U110,FAC_TOTALS_APTA!$A$4:$BQ$126,$L118,FALSE))</f>
        <v>0</v>
      </c>
      <c r="V118" s="30">
        <f>IF(V110=0,0,VLOOKUP(V110,FAC_TOTALS_APTA!$A$4:$BQ$126,$L118,FALSE))</f>
        <v>0</v>
      </c>
      <c r="W118" s="30">
        <f>IF(W110=0,0,VLOOKUP(W110,FAC_TOTALS_APTA!$A$4:$BQ$126,$L118,FALSE))</f>
        <v>0</v>
      </c>
      <c r="X118" s="30">
        <f>IF(X110=0,0,VLOOKUP(X110,FAC_TOTALS_APTA!$A$4:$BQ$126,$L118,FALSE))</f>
        <v>0</v>
      </c>
      <c r="Y118" s="30">
        <f>IF(Y110=0,0,VLOOKUP(Y110,FAC_TOTALS_APTA!$A$4:$BQ$126,$L118,FALSE))</f>
        <v>0</v>
      </c>
      <c r="Z118" s="30">
        <f>IF(Z110=0,0,VLOOKUP(Z110,FAC_TOTALS_APTA!$A$4:$BQ$126,$L118,FALSE))</f>
        <v>0</v>
      </c>
      <c r="AA118" s="30">
        <f>IF(AA110=0,0,VLOOKUP(AA110,FAC_TOTALS_APTA!$A$4:$BQ$126,$L118,FALSE))</f>
        <v>0</v>
      </c>
      <c r="AB118" s="30">
        <f>IF(AB110=0,0,VLOOKUP(AB110,FAC_TOTALS_APTA!$A$4:$BQ$126,$L118,FALSE))</f>
        <v>0</v>
      </c>
      <c r="AC118" s="33">
        <f t="shared" si="25"/>
        <v>-15748907.086368775</v>
      </c>
      <c r="AD118" s="34">
        <f>AC118/G132</f>
        <v>-1.5250796269425E-2</v>
      </c>
      <c r="AE118" s="8"/>
    </row>
    <row r="119" spans="1:31" s="15" customFormat="1" ht="15" x14ac:dyDescent="0.2">
      <c r="A119" s="8"/>
      <c r="B119" s="27" t="s">
        <v>55</v>
      </c>
      <c r="C119" s="29"/>
      <c r="D119" s="8" t="s">
        <v>32</v>
      </c>
      <c r="E119" s="48">
        <v>-4.0000000000000001E-3</v>
      </c>
      <c r="F119" s="8">
        <f>MATCH($D119,FAC_TOTALS_APTA!$A$2:$BQ$2,)</f>
        <v>18</v>
      </c>
      <c r="G119" s="35">
        <f>VLOOKUP(G110,FAC_TOTALS_APTA!$A$4:$BQ$126,$F119,FALSE)</f>
        <v>4.0999999999999996</v>
      </c>
      <c r="H119" s="35">
        <f>VLOOKUP(H110,FAC_TOTALS_APTA!$A$4:$BQ$126,$F119,FALSE)</f>
        <v>4.5999999999999996</v>
      </c>
      <c r="I119" s="31">
        <f t="shared" si="22"/>
        <v>0.12195121951219523</v>
      </c>
      <c r="J119" s="32" t="str">
        <f t="shared" si="23"/>
        <v/>
      </c>
      <c r="K119" s="32" t="str">
        <f t="shared" si="24"/>
        <v>JTW_HOME_PCT_FAC</v>
      </c>
      <c r="L119" s="8">
        <f>MATCH($K119,FAC_TOTALS_APTA!$A$2:$BO$2,)</f>
        <v>36</v>
      </c>
      <c r="M119" s="30">
        <f>IF(M110=0,0,VLOOKUP(M110,FAC_TOTALS_APTA!$A$4:$BQ$126,$L119,FALSE))</f>
        <v>-413768.305111658</v>
      </c>
      <c r="N119" s="30">
        <f>IF(N110=0,0,VLOOKUP(N110,FAC_TOTALS_APTA!$A$4:$BQ$126,$L119,FALSE))</f>
        <v>0</v>
      </c>
      <c r="O119" s="30">
        <f>IF(O110=0,0,VLOOKUP(O110,FAC_TOTALS_APTA!$A$4:$BQ$126,$L119,FALSE))</f>
        <v>409239.668945432</v>
      </c>
      <c r="P119" s="30">
        <f>IF(P110=0,0,VLOOKUP(P110,FAC_TOTALS_APTA!$A$4:$BQ$126,$L119,FALSE))</f>
        <v>-1597488.2468564999</v>
      </c>
      <c r="Q119" s="30">
        <f>IF(Q110=0,0,VLOOKUP(Q110,FAC_TOTALS_APTA!$A$4:$BQ$126,$L119,FALSE))</f>
        <v>0</v>
      </c>
      <c r="R119" s="30">
        <f>IF(R110=0,0,VLOOKUP(R110,FAC_TOTALS_APTA!$A$4:$BQ$126,$L119,FALSE))</f>
        <v>-377707.08260809898</v>
      </c>
      <c r="S119" s="30">
        <f>IF(S110=0,0,VLOOKUP(S110,FAC_TOTALS_APTA!$A$4:$BQ$126,$L119,FALSE))</f>
        <v>0</v>
      </c>
      <c r="T119" s="30">
        <f>IF(T110=0,0,VLOOKUP(T110,FAC_TOTALS_APTA!$A$4:$BQ$126,$L119,FALSE))</f>
        <v>0</v>
      </c>
      <c r="U119" s="30">
        <f>IF(U110=0,0,VLOOKUP(U110,FAC_TOTALS_APTA!$A$4:$BQ$126,$L119,FALSE))</f>
        <v>0</v>
      </c>
      <c r="V119" s="30">
        <f>IF(V110=0,0,VLOOKUP(V110,FAC_TOTALS_APTA!$A$4:$BQ$126,$L119,FALSE))</f>
        <v>0</v>
      </c>
      <c r="W119" s="30">
        <f>IF(W110=0,0,VLOOKUP(W110,FAC_TOTALS_APTA!$A$4:$BQ$126,$L119,FALSE))</f>
        <v>0</v>
      </c>
      <c r="X119" s="30">
        <f>IF(X110=0,0,VLOOKUP(X110,FAC_TOTALS_APTA!$A$4:$BQ$126,$L119,FALSE))</f>
        <v>0</v>
      </c>
      <c r="Y119" s="30">
        <f>IF(Y110=0,0,VLOOKUP(Y110,FAC_TOTALS_APTA!$A$4:$BQ$126,$L119,FALSE))</f>
        <v>0</v>
      </c>
      <c r="Z119" s="30">
        <f>IF(Z110=0,0,VLOOKUP(Z110,FAC_TOTALS_APTA!$A$4:$BQ$126,$L119,FALSE))</f>
        <v>0</v>
      </c>
      <c r="AA119" s="30">
        <f>IF(AA110=0,0,VLOOKUP(AA110,FAC_TOTALS_APTA!$A$4:$BQ$126,$L119,FALSE))</f>
        <v>0</v>
      </c>
      <c r="AB119" s="30">
        <f>IF(AB110=0,0,VLOOKUP(AB110,FAC_TOTALS_APTA!$A$4:$BQ$126,$L119,FALSE))</f>
        <v>0</v>
      </c>
      <c r="AC119" s="33">
        <f t="shared" si="25"/>
        <v>-1979723.9656308251</v>
      </c>
      <c r="AD119" s="34">
        <f>AC119/G132</f>
        <v>-1.9171087050012757E-3</v>
      </c>
      <c r="AE119" s="8"/>
    </row>
    <row r="120" spans="1:31" s="15" customFormat="1" ht="34" x14ac:dyDescent="0.2">
      <c r="A120" s="8"/>
      <c r="B120" s="13" t="s">
        <v>83</v>
      </c>
      <c r="C120" s="29"/>
      <c r="D120" s="6" t="s">
        <v>92</v>
      </c>
      <c r="E120" s="48">
        <v>-6.8999999999999999E-3</v>
      </c>
      <c r="F120" s="8">
        <f>MATCH($D120,FAC_TOTALS_APTA!$A$2:$BQ$2,)</f>
        <v>19</v>
      </c>
      <c r="G120" s="35">
        <f>VLOOKUP(G110,FAC_TOTALS_APTA!$A$4:$BQ$126,$F120,FALSE)</f>
        <v>0</v>
      </c>
      <c r="H120" s="35">
        <f>VLOOKUP(H110,FAC_TOTALS_APTA!$A$4:$BQ$126,$F120,FALSE)</f>
        <v>0</v>
      </c>
      <c r="I120" s="31" t="str">
        <f t="shared" si="22"/>
        <v>-</v>
      </c>
      <c r="J120" s="32" t="str">
        <f t="shared" si="23"/>
        <v/>
      </c>
      <c r="K120" s="32" t="str">
        <f t="shared" si="24"/>
        <v>TNC_TRIPS_PER_CAPITA_CLUSTER_BUS_HI_OPEX_FAC</v>
      </c>
      <c r="L120" s="8">
        <f>MATCH($K120,FAC_TOTALS_APTA!$A$2:$BO$2,)</f>
        <v>37</v>
      </c>
      <c r="M120" s="30">
        <f>IF(M110=0,0,VLOOKUP(M110,FAC_TOTALS_APTA!$A$4:$BQ$126,$L120,FALSE))</f>
        <v>0</v>
      </c>
      <c r="N120" s="30">
        <f>IF(N110=0,0,VLOOKUP(N110,FAC_TOTALS_APTA!$A$4:$BQ$126,$L120,FALSE))</f>
        <v>0</v>
      </c>
      <c r="O120" s="30">
        <f>IF(O110=0,0,VLOOKUP(O110,FAC_TOTALS_APTA!$A$4:$BQ$126,$L120,FALSE))</f>
        <v>0</v>
      </c>
      <c r="P120" s="30">
        <f>IF(P110=0,0,VLOOKUP(P110,FAC_TOTALS_APTA!$A$4:$BQ$126,$L120,FALSE))</f>
        <v>0</v>
      </c>
      <c r="Q120" s="30">
        <f>IF(Q110=0,0,VLOOKUP(Q110,FAC_TOTALS_APTA!$A$4:$BQ$126,$L120,FALSE))</f>
        <v>0</v>
      </c>
      <c r="R120" s="30">
        <f>IF(R110=0,0,VLOOKUP(R110,FAC_TOTALS_APTA!$A$4:$BQ$126,$L120,FALSE))</f>
        <v>0</v>
      </c>
      <c r="S120" s="30">
        <f>IF(S110=0,0,VLOOKUP(S110,FAC_TOTALS_APTA!$A$4:$BQ$126,$L120,FALSE))</f>
        <v>0</v>
      </c>
      <c r="T120" s="30">
        <f>IF(T110=0,0,VLOOKUP(T110,FAC_TOTALS_APTA!$A$4:$BQ$126,$L120,FALSE))</f>
        <v>0</v>
      </c>
      <c r="U120" s="30">
        <f>IF(U110=0,0,VLOOKUP(U110,FAC_TOTALS_APTA!$A$4:$BQ$126,$L120,FALSE))</f>
        <v>0</v>
      </c>
      <c r="V120" s="30">
        <f>IF(V110=0,0,VLOOKUP(V110,FAC_TOTALS_APTA!$A$4:$BQ$126,$L120,FALSE))</f>
        <v>0</v>
      </c>
      <c r="W120" s="30">
        <f>IF(W110=0,0,VLOOKUP(W110,FAC_TOTALS_APTA!$A$4:$BQ$126,$L120,FALSE))</f>
        <v>0</v>
      </c>
      <c r="X120" s="30">
        <f>IF(X110=0,0,VLOOKUP(X110,FAC_TOTALS_APTA!$A$4:$BQ$126,$L120,FALSE))</f>
        <v>0</v>
      </c>
      <c r="Y120" s="30">
        <f>IF(Y110=0,0,VLOOKUP(Y110,FAC_TOTALS_APTA!$A$4:$BQ$126,$L120,FALSE))</f>
        <v>0</v>
      </c>
      <c r="Z120" s="30">
        <f>IF(Z110=0,0,VLOOKUP(Z110,FAC_TOTALS_APTA!$A$4:$BQ$126,$L120,FALSE))</f>
        <v>0</v>
      </c>
      <c r="AA120" s="30">
        <f>IF(AA110=0,0,VLOOKUP(AA110,FAC_TOTALS_APTA!$A$4:$BQ$126,$L120,FALSE))</f>
        <v>0</v>
      </c>
      <c r="AB120" s="30">
        <f>IF(AB110=0,0,VLOOKUP(AB110,FAC_TOTALS_APTA!$A$4:$BQ$126,$L120,FALSE))</f>
        <v>0</v>
      </c>
      <c r="AC120" s="33">
        <f t="shared" si="25"/>
        <v>0</v>
      </c>
      <c r="AD120" s="34">
        <f>AC120/G132</f>
        <v>0</v>
      </c>
      <c r="AE120" s="8"/>
    </row>
    <row r="121" spans="1:31" s="65" customFormat="1" ht="34" x14ac:dyDescent="0.2">
      <c r="A121" s="64"/>
      <c r="B121" s="13" t="s">
        <v>83</v>
      </c>
      <c r="C121" s="29"/>
      <c r="D121" s="6" t="s">
        <v>93</v>
      </c>
      <c r="E121" s="48">
        <v>-3.3099999999999997E-2</v>
      </c>
      <c r="F121" s="8">
        <f>MATCH($D121,FAC_TOTALS_APTA!$A$2:$BQ$2,)</f>
        <v>20</v>
      </c>
      <c r="G121" s="35">
        <f>VLOOKUP(G110,FAC_TOTALS_APTA!$A$4:$BQ$126,$F121,FALSE)</f>
        <v>0</v>
      </c>
      <c r="H121" s="35">
        <f>VLOOKUP(H110,FAC_TOTALS_APTA!$A$4:$BQ$126,$F121,FALSE)</f>
        <v>0</v>
      </c>
      <c r="I121" s="31" t="str">
        <f t="shared" si="22"/>
        <v>-</v>
      </c>
      <c r="J121" s="32" t="str">
        <f t="shared" si="23"/>
        <v/>
      </c>
      <c r="K121" s="32" t="str">
        <f t="shared" si="24"/>
        <v>TNC_TRIPS_PER_CAPITA_CLUSTER_BUS_MID_OPEX_FAC</v>
      </c>
      <c r="L121" s="8">
        <f>MATCH($K121,FAC_TOTALS_APTA!$A$2:$BO$2,)</f>
        <v>38</v>
      </c>
      <c r="M121" s="30">
        <f>IF(M110=0,0,VLOOKUP(M110,FAC_TOTALS_APTA!$A$4:$BQ$126,$L121,FALSE))</f>
        <v>0</v>
      </c>
      <c r="N121" s="30">
        <f>IF(N110=0,0,VLOOKUP(N110,FAC_TOTALS_APTA!$A$4:$BQ$126,$L121,FALSE))</f>
        <v>0</v>
      </c>
      <c r="O121" s="30">
        <f>IF(O110=0,0,VLOOKUP(O110,FAC_TOTALS_APTA!$A$4:$BQ$126,$L121,FALSE))</f>
        <v>0</v>
      </c>
      <c r="P121" s="30">
        <f>IF(P110=0,0,VLOOKUP(P110,FAC_TOTALS_APTA!$A$4:$BQ$126,$L121,FALSE))</f>
        <v>0</v>
      </c>
      <c r="Q121" s="30">
        <f>IF(Q110=0,0,VLOOKUP(Q110,FAC_TOTALS_APTA!$A$4:$BQ$126,$L121,FALSE))</f>
        <v>0</v>
      </c>
      <c r="R121" s="30">
        <f>IF(R110=0,0,VLOOKUP(R110,FAC_TOTALS_APTA!$A$4:$BQ$126,$L121,FALSE))</f>
        <v>0</v>
      </c>
      <c r="S121" s="30">
        <f>IF(S110=0,0,VLOOKUP(S110,FAC_TOTALS_APTA!$A$4:$BQ$126,$L121,FALSE))</f>
        <v>0</v>
      </c>
      <c r="T121" s="30">
        <f>IF(T110=0,0,VLOOKUP(T110,FAC_TOTALS_APTA!$A$4:$BQ$126,$L121,FALSE))</f>
        <v>0</v>
      </c>
      <c r="U121" s="30">
        <f>IF(U110=0,0,VLOOKUP(U110,FAC_TOTALS_APTA!$A$4:$BQ$126,$L121,FALSE))</f>
        <v>0</v>
      </c>
      <c r="V121" s="30">
        <f>IF(V110=0,0,VLOOKUP(V110,FAC_TOTALS_APTA!$A$4:$BQ$126,$L121,FALSE))</f>
        <v>0</v>
      </c>
      <c r="W121" s="30">
        <f>IF(W110=0,0,VLOOKUP(W110,FAC_TOTALS_APTA!$A$4:$BQ$126,$L121,FALSE))</f>
        <v>0</v>
      </c>
      <c r="X121" s="30">
        <f>IF(X110=0,0,VLOOKUP(X110,FAC_TOTALS_APTA!$A$4:$BQ$126,$L121,FALSE))</f>
        <v>0</v>
      </c>
      <c r="Y121" s="30">
        <f>IF(Y110=0,0,VLOOKUP(Y110,FAC_TOTALS_APTA!$A$4:$BQ$126,$L121,FALSE))</f>
        <v>0</v>
      </c>
      <c r="Z121" s="30">
        <f>IF(Z110=0,0,VLOOKUP(Z110,FAC_TOTALS_APTA!$A$4:$BQ$126,$L121,FALSE))</f>
        <v>0</v>
      </c>
      <c r="AA121" s="30">
        <f>IF(AA110=0,0,VLOOKUP(AA110,FAC_TOTALS_APTA!$A$4:$BQ$126,$L121,FALSE))</f>
        <v>0</v>
      </c>
      <c r="AB121" s="30">
        <f>IF(AB110=0,0,VLOOKUP(AB110,FAC_TOTALS_APTA!$A$4:$BQ$126,$L121,FALSE))</f>
        <v>0</v>
      </c>
      <c r="AC121" s="33">
        <f t="shared" si="25"/>
        <v>0</v>
      </c>
      <c r="AD121" s="34">
        <f>AC121/G132</f>
        <v>0</v>
      </c>
      <c r="AE121" s="64"/>
    </row>
    <row r="122" spans="1:31" ht="34" x14ac:dyDescent="0.2">
      <c r="B122" s="13" t="s">
        <v>83</v>
      </c>
      <c r="C122" s="29"/>
      <c r="D122" s="6" t="s">
        <v>94</v>
      </c>
      <c r="E122" s="48">
        <v>-2.2200000000000001E-2</v>
      </c>
      <c r="F122" s="8">
        <f>MATCH($D122,FAC_TOTALS_APTA!$A$2:$BQ$2,)</f>
        <v>21</v>
      </c>
      <c r="G122" s="35">
        <f>VLOOKUP(G110,FAC_TOTALS_APTA!$A$4:$BQ$126,$F122,FALSE)</f>
        <v>0</v>
      </c>
      <c r="H122" s="35">
        <f>VLOOKUP(H110,FAC_TOTALS_APTA!$A$4:$BQ$126,$F122,FALSE)</f>
        <v>0</v>
      </c>
      <c r="I122" s="31" t="str">
        <f t="shared" si="22"/>
        <v>-</v>
      </c>
      <c r="J122" s="32" t="str">
        <f t="shared" si="23"/>
        <v/>
      </c>
      <c r="K122" s="32" t="str">
        <f t="shared" si="24"/>
        <v>TNC_TRIPS_PER_CAPITA_CLUSTER_BUS_LOW_OPEX_FAC</v>
      </c>
      <c r="L122" s="8">
        <f>MATCH($K122,FAC_TOTALS_APTA!$A$2:$BO$2,)</f>
        <v>39</v>
      </c>
      <c r="M122" s="30">
        <f>IF(M110=0,0,VLOOKUP(M110,FAC_TOTALS_APTA!$A$4:$BQ$126,$L122,FALSE))</f>
        <v>0</v>
      </c>
      <c r="N122" s="30">
        <f>IF(N110=0,0,VLOOKUP(N110,FAC_TOTALS_APTA!$A$4:$BQ$126,$L122,FALSE))</f>
        <v>0</v>
      </c>
      <c r="O122" s="30">
        <f>IF(O110=0,0,VLOOKUP(O110,FAC_TOTALS_APTA!$A$4:$BQ$126,$L122,FALSE))</f>
        <v>0</v>
      </c>
      <c r="P122" s="30">
        <f>IF(P110=0,0,VLOOKUP(P110,FAC_TOTALS_APTA!$A$4:$BQ$126,$L122,FALSE))</f>
        <v>0</v>
      </c>
      <c r="Q122" s="30">
        <f>IF(Q110=0,0,VLOOKUP(Q110,FAC_TOTALS_APTA!$A$4:$BQ$126,$L122,FALSE))</f>
        <v>0</v>
      </c>
      <c r="R122" s="30">
        <f>IF(R110=0,0,VLOOKUP(R110,FAC_TOTALS_APTA!$A$4:$BQ$126,$L122,FALSE))</f>
        <v>0</v>
      </c>
      <c r="S122" s="30">
        <f>IF(S110=0,0,VLOOKUP(S110,FAC_TOTALS_APTA!$A$4:$BQ$126,$L122,FALSE))</f>
        <v>0</v>
      </c>
      <c r="T122" s="30">
        <f>IF(T110=0,0,VLOOKUP(T110,FAC_TOTALS_APTA!$A$4:$BQ$126,$L122,FALSE))</f>
        <v>0</v>
      </c>
      <c r="U122" s="30">
        <f>IF(U110=0,0,VLOOKUP(U110,FAC_TOTALS_APTA!$A$4:$BQ$126,$L122,FALSE))</f>
        <v>0</v>
      </c>
      <c r="V122" s="30">
        <f>IF(V110=0,0,VLOOKUP(V110,FAC_TOTALS_APTA!$A$4:$BQ$126,$L122,FALSE))</f>
        <v>0</v>
      </c>
      <c r="W122" s="30">
        <f>IF(W110=0,0,VLOOKUP(W110,FAC_TOTALS_APTA!$A$4:$BQ$126,$L122,FALSE))</f>
        <v>0</v>
      </c>
      <c r="X122" s="30">
        <f>IF(X110=0,0,VLOOKUP(X110,FAC_TOTALS_APTA!$A$4:$BQ$126,$L122,FALSE))</f>
        <v>0</v>
      </c>
      <c r="Y122" s="30">
        <f>IF(Y110=0,0,VLOOKUP(Y110,FAC_TOTALS_APTA!$A$4:$BQ$126,$L122,FALSE))</f>
        <v>0</v>
      </c>
      <c r="Z122" s="30">
        <f>IF(Z110=0,0,VLOOKUP(Z110,FAC_TOTALS_APTA!$A$4:$BQ$126,$L122,FALSE))</f>
        <v>0</v>
      </c>
      <c r="AA122" s="30">
        <f>IF(AA110=0,0,VLOOKUP(AA110,FAC_TOTALS_APTA!$A$4:$BQ$126,$L122,FALSE))</f>
        <v>0</v>
      </c>
      <c r="AB122" s="30">
        <f>IF(AB110=0,0,VLOOKUP(AB110,FAC_TOTALS_APTA!$A$4:$BQ$126,$L122,FALSE))</f>
        <v>0</v>
      </c>
      <c r="AC122" s="33">
        <f t="shared" si="25"/>
        <v>0</v>
      </c>
      <c r="AD122" s="34">
        <f>AC122/G132</f>
        <v>0</v>
      </c>
    </row>
    <row r="123" spans="1:31" ht="34" x14ac:dyDescent="0.2">
      <c r="B123" s="13" t="s">
        <v>83</v>
      </c>
      <c r="C123" s="29"/>
      <c r="D123" s="6" t="s">
        <v>95</v>
      </c>
      <c r="E123" s="48">
        <v>-1.1000000000000001E-3</v>
      </c>
      <c r="F123" s="8">
        <f>MATCH($D123,FAC_TOTALS_APTA!$A$2:$BQ$2,)</f>
        <v>22</v>
      </c>
      <c r="G123" s="35">
        <f>VLOOKUP(G110,FAC_TOTALS_APTA!$A$4:$BQ$126,$F123,FALSE)</f>
        <v>1</v>
      </c>
      <c r="H123" s="35">
        <f>VLOOKUP(H110,FAC_TOTALS_APTA!$A$4:$BQ$126,$F123,FALSE)</f>
        <v>28.6</v>
      </c>
      <c r="I123" s="31">
        <f t="shared" si="22"/>
        <v>27.6</v>
      </c>
      <c r="J123" s="32" t="str">
        <f t="shared" si="23"/>
        <v/>
      </c>
      <c r="K123" s="32" t="str">
        <f t="shared" si="24"/>
        <v>TNC_TRIPS_PER_CAPITA_CLUSTER_BUS_NEW_YORK_FAC</v>
      </c>
      <c r="L123" s="8">
        <f>MATCH($K123,FAC_TOTALS_APTA!$A$2:$BO$2,)</f>
        <v>40</v>
      </c>
      <c r="M123" s="30">
        <f>IF(M110=0,0,VLOOKUP(M110,FAC_TOTALS_APTA!$A$4:$BQ$126,$L123,FALSE))</f>
        <v>-1813953.8171417301</v>
      </c>
      <c r="N123" s="30">
        <f>IF(N110=0,0,VLOOKUP(N110,FAC_TOTALS_APTA!$A$4:$BQ$126,$L123,FALSE))</f>
        <v>-2942777.1790260798</v>
      </c>
      <c r="O123" s="30">
        <f>IF(O110=0,0,VLOOKUP(O110,FAC_TOTALS_APTA!$A$4:$BQ$126,$L123,FALSE))</f>
        <v>-1681387.4900897201</v>
      </c>
      <c r="P123" s="30">
        <f>IF(P110=0,0,VLOOKUP(P110,FAC_TOTALS_APTA!$A$4:$BQ$126,$L123,FALSE))</f>
        <v>-5246454.0409581196</v>
      </c>
      <c r="Q123" s="30">
        <f>IF(Q110=0,0,VLOOKUP(Q110,FAC_TOTALS_APTA!$A$4:$BQ$126,$L123,FALSE))</f>
        <v>-6675468.9031648496</v>
      </c>
      <c r="R123" s="30">
        <f>IF(R110=0,0,VLOOKUP(R110,FAC_TOTALS_APTA!$A$4:$BQ$126,$L123,FALSE))</f>
        <v>-11325477.2593257</v>
      </c>
      <c r="S123" s="30">
        <f>IF(S110=0,0,VLOOKUP(S110,FAC_TOTALS_APTA!$A$4:$BQ$126,$L123,FALSE))</f>
        <v>0</v>
      </c>
      <c r="T123" s="30">
        <f>IF(T110=0,0,VLOOKUP(T110,FAC_TOTALS_APTA!$A$4:$BQ$126,$L123,FALSE))</f>
        <v>0</v>
      </c>
      <c r="U123" s="30">
        <f>IF(U110=0,0,VLOOKUP(U110,FAC_TOTALS_APTA!$A$4:$BQ$126,$L123,FALSE))</f>
        <v>0</v>
      </c>
      <c r="V123" s="30">
        <f>IF(V110=0,0,VLOOKUP(V110,FAC_TOTALS_APTA!$A$4:$BQ$126,$L123,FALSE))</f>
        <v>0</v>
      </c>
      <c r="W123" s="30">
        <f>IF(W110=0,0,VLOOKUP(W110,FAC_TOTALS_APTA!$A$4:$BQ$126,$L123,FALSE))</f>
        <v>0</v>
      </c>
      <c r="X123" s="30">
        <f>IF(X110=0,0,VLOOKUP(X110,FAC_TOTALS_APTA!$A$4:$BQ$126,$L123,FALSE))</f>
        <v>0</v>
      </c>
      <c r="Y123" s="30">
        <f>IF(Y110=0,0,VLOOKUP(Y110,FAC_TOTALS_APTA!$A$4:$BQ$126,$L123,FALSE))</f>
        <v>0</v>
      </c>
      <c r="Z123" s="30">
        <f>IF(Z110=0,0,VLOOKUP(Z110,FAC_TOTALS_APTA!$A$4:$BQ$126,$L123,FALSE))</f>
        <v>0</v>
      </c>
      <c r="AA123" s="30">
        <f>IF(AA110=0,0,VLOOKUP(AA110,FAC_TOTALS_APTA!$A$4:$BQ$126,$L123,FALSE))</f>
        <v>0</v>
      </c>
      <c r="AB123" s="30">
        <f>IF(AB110=0,0,VLOOKUP(AB110,FAC_TOTALS_APTA!$A$4:$BQ$126,$L123,FALSE))</f>
        <v>0</v>
      </c>
      <c r="AC123" s="33">
        <f t="shared" si="25"/>
        <v>-29685518.689706199</v>
      </c>
      <c r="AD123" s="34">
        <f>AC123/G132</f>
        <v>-2.8746616841797804E-2</v>
      </c>
    </row>
    <row r="124" spans="1:31" ht="34" x14ac:dyDescent="0.2">
      <c r="B124" s="13" t="s">
        <v>83</v>
      </c>
      <c r="C124" s="29"/>
      <c r="D124" s="6" t="s">
        <v>96</v>
      </c>
      <c r="E124" s="48">
        <v>-1.5E-3</v>
      </c>
      <c r="F124" s="8">
        <f>MATCH($D124,FAC_TOTALS_APTA!$A$2:$BQ$2,)</f>
        <v>23</v>
      </c>
      <c r="G124" s="35">
        <f>VLOOKUP(G110,FAC_TOTALS_APTA!$A$4:$BQ$126,$F124,FALSE)</f>
        <v>0</v>
      </c>
      <c r="H124" s="35">
        <f>VLOOKUP(H110,FAC_TOTALS_APTA!$A$4:$BQ$126,$F124,FALSE)</f>
        <v>0</v>
      </c>
      <c r="I124" s="31" t="str">
        <f t="shared" si="22"/>
        <v>-</v>
      </c>
      <c r="J124" s="32" t="str">
        <f t="shared" si="23"/>
        <v/>
      </c>
      <c r="K124" s="32" t="str">
        <f t="shared" si="24"/>
        <v>TNC_TRIPS_PER_CAPITA_CLUSTER_RAIL_HI_OPEX_FAC</v>
      </c>
      <c r="L124" s="8">
        <f>MATCH($K124,FAC_TOTALS_APTA!$A$2:$BO$2,)</f>
        <v>41</v>
      </c>
      <c r="M124" s="30">
        <f>IF(M110=0,0,VLOOKUP(M110,FAC_TOTALS_APTA!$A$4:$BQ$126,$L124,FALSE))</f>
        <v>0</v>
      </c>
      <c r="N124" s="30">
        <f>IF(N110=0,0,VLOOKUP(N110,FAC_TOTALS_APTA!$A$4:$BQ$126,$L124,FALSE))</f>
        <v>0</v>
      </c>
      <c r="O124" s="30">
        <f>IF(O110=0,0,VLOOKUP(O110,FAC_TOTALS_APTA!$A$4:$BQ$126,$L124,FALSE))</f>
        <v>0</v>
      </c>
      <c r="P124" s="30">
        <f>IF(P110=0,0,VLOOKUP(P110,FAC_TOTALS_APTA!$A$4:$BQ$126,$L124,FALSE))</f>
        <v>0</v>
      </c>
      <c r="Q124" s="30">
        <f>IF(Q110=0,0,VLOOKUP(Q110,FAC_TOTALS_APTA!$A$4:$BQ$126,$L124,FALSE))</f>
        <v>0</v>
      </c>
      <c r="R124" s="30">
        <f>IF(R110=0,0,VLOOKUP(R110,FAC_TOTALS_APTA!$A$4:$BQ$126,$L124,FALSE))</f>
        <v>0</v>
      </c>
      <c r="S124" s="30">
        <f>IF(S110=0,0,VLOOKUP(S110,FAC_TOTALS_APTA!$A$4:$BQ$126,$L124,FALSE))</f>
        <v>0</v>
      </c>
      <c r="T124" s="30">
        <f>IF(T110=0,0,VLOOKUP(T110,FAC_TOTALS_APTA!$A$4:$BQ$126,$L124,FALSE))</f>
        <v>0</v>
      </c>
      <c r="U124" s="30">
        <f>IF(U110=0,0,VLOOKUP(U110,FAC_TOTALS_APTA!$A$4:$BQ$126,$L124,FALSE))</f>
        <v>0</v>
      </c>
      <c r="V124" s="30">
        <f>IF(V110=0,0,VLOOKUP(V110,FAC_TOTALS_APTA!$A$4:$BQ$126,$L124,FALSE))</f>
        <v>0</v>
      </c>
      <c r="W124" s="30">
        <f>IF(W110=0,0,VLOOKUP(W110,FAC_TOTALS_APTA!$A$4:$BQ$126,$L124,FALSE))</f>
        <v>0</v>
      </c>
      <c r="X124" s="30">
        <f>IF(X110=0,0,VLOOKUP(X110,FAC_TOTALS_APTA!$A$4:$BQ$126,$L124,FALSE))</f>
        <v>0</v>
      </c>
      <c r="Y124" s="30">
        <f>IF(Y110=0,0,VLOOKUP(Y110,FAC_TOTALS_APTA!$A$4:$BQ$126,$L124,FALSE))</f>
        <v>0</v>
      </c>
      <c r="Z124" s="30">
        <f>IF(Z110=0,0,VLOOKUP(Z110,FAC_TOTALS_APTA!$A$4:$BQ$126,$L124,FALSE))</f>
        <v>0</v>
      </c>
      <c r="AA124" s="30">
        <f>IF(AA110=0,0,VLOOKUP(AA110,FAC_TOTALS_APTA!$A$4:$BQ$126,$L124,FALSE))</f>
        <v>0</v>
      </c>
      <c r="AB124" s="30">
        <f>IF(AB110=0,0,VLOOKUP(AB110,FAC_TOTALS_APTA!$A$4:$BQ$126,$L124,FALSE))</f>
        <v>0</v>
      </c>
      <c r="AC124" s="33">
        <f t="shared" si="25"/>
        <v>0</v>
      </c>
      <c r="AD124" s="34">
        <f>AC124/G132</f>
        <v>0</v>
      </c>
    </row>
    <row r="125" spans="1:31" ht="34" x14ac:dyDescent="0.2">
      <c r="B125" s="13" t="s">
        <v>83</v>
      </c>
      <c r="C125" s="29"/>
      <c r="D125" s="6" t="s">
        <v>97</v>
      </c>
      <c r="E125" s="48">
        <v>-2.81E-2</v>
      </c>
      <c r="F125" s="8">
        <f>MATCH($D125,FAC_TOTALS_APTA!$A$2:$BQ$2,)</f>
        <v>24</v>
      </c>
      <c r="G125" s="35">
        <f>VLOOKUP(G110,FAC_TOTALS_APTA!$A$4:$BQ$126,$F125,FALSE)</f>
        <v>0</v>
      </c>
      <c r="H125" s="35">
        <f>VLOOKUP(H110,FAC_TOTALS_APTA!$A$4:$BQ$126,$F125,FALSE)</f>
        <v>0</v>
      </c>
      <c r="I125" s="31" t="str">
        <f t="shared" si="22"/>
        <v>-</v>
      </c>
      <c r="J125" s="32" t="str">
        <f t="shared" si="23"/>
        <v/>
      </c>
      <c r="K125" s="32" t="str">
        <f t="shared" si="24"/>
        <v>TNC_TRIPS_PER_CAPITA_CLUSTER_RAIL_MID_OPEX_FAC</v>
      </c>
      <c r="L125" s="8">
        <f>MATCH($K125,FAC_TOTALS_APTA!$A$2:$BO$2,)</f>
        <v>42</v>
      </c>
      <c r="M125" s="30">
        <f>IF(M110=0,0,VLOOKUP(M110,FAC_TOTALS_APTA!$A$4:$BQ$126,$L125,FALSE))</f>
        <v>0</v>
      </c>
      <c r="N125" s="30">
        <f>IF(N110=0,0,VLOOKUP(N110,FAC_TOTALS_APTA!$A$4:$BQ$126,$L125,FALSE))</f>
        <v>0</v>
      </c>
      <c r="O125" s="30">
        <f>IF(O110=0,0,VLOOKUP(O110,FAC_TOTALS_APTA!$A$4:$BQ$126,$L125,FALSE))</f>
        <v>0</v>
      </c>
      <c r="P125" s="30">
        <f>IF(P110=0,0,VLOOKUP(P110,FAC_TOTALS_APTA!$A$4:$BQ$126,$L125,FALSE))</f>
        <v>0</v>
      </c>
      <c r="Q125" s="30">
        <f>IF(Q110=0,0,VLOOKUP(Q110,FAC_TOTALS_APTA!$A$4:$BQ$126,$L125,FALSE))</f>
        <v>0</v>
      </c>
      <c r="R125" s="30">
        <f>IF(R110=0,0,VLOOKUP(R110,FAC_TOTALS_APTA!$A$4:$BQ$126,$L125,FALSE))</f>
        <v>0</v>
      </c>
      <c r="S125" s="30">
        <f>IF(S110=0,0,VLOOKUP(S110,FAC_TOTALS_APTA!$A$4:$BQ$126,$L125,FALSE))</f>
        <v>0</v>
      </c>
      <c r="T125" s="30">
        <f>IF(T110=0,0,VLOOKUP(T110,FAC_TOTALS_APTA!$A$4:$BQ$126,$L125,FALSE))</f>
        <v>0</v>
      </c>
      <c r="U125" s="30">
        <f>IF(U110=0,0,VLOOKUP(U110,FAC_TOTALS_APTA!$A$4:$BQ$126,$L125,FALSE))</f>
        <v>0</v>
      </c>
      <c r="V125" s="30">
        <f>IF(V110=0,0,VLOOKUP(V110,FAC_TOTALS_APTA!$A$4:$BQ$126,$L125,FALSE))</f>
        <v>0</v>
      </c>
      <c r="W125" s="30">
        <f>IF(W110=0,0,VLOOKUP(W110,FAC_TOTALS_APTA!$A$4:$BQ$126,$L125,FALSE))</f>
        <v>0</v>
      </c>
      <c r="X125" s="30">
        <f>IF(X110=0,0,VLOOKUP(X110,FAC_TOTALS_APTA!$A$4:$BQ$126,$L125,FALSE))</f>
        <v>0</v>
      </c>
      <c r="Y125" s="30">
        <f>IF(Y110=0,0,VLOOKUP(Y110,FAC_TOTALS_APTA!$A$4:$BQ$126,$L125,FALSE))</f>
        <v>0</v>
      </c>
      <c r="Z125" s="30">
        <f>IF(Z110=0,0,VLOOKUP(Z110,FAC_TOTALS_APTA!$A$4:$BQ$126,$L125,FALSE))</f>
        <v>0</v>
      </c>
      <c r="AA125" s="30">
        <f>IF(AA110=0,0,VLOOKUP(AA110,FAC_TOTALS_APTA!$A$4:$BQ$126,$L125,FALSE))</f>
        <v>0</v>
      </c>
      <c r="AB125" s="30">
        <f>IF(AB110=0,0,VLOOKUP(AB110,FAC_TOTALS_APTA!$A$4:$BQ$126,$L125,FALSE))</f>
        <v>0</v>
      </c>
      <c r="AC125" s="33">
        <f t="shared" si="25"/>
        <v>0</v>
      </c>
      <c r="AD125" s="34">
        <f>AC125/G132</f>
        <v>0</v>
      </c>
    </row>
    <row r="126" spans="1:31" ht="34" x14ac:dyDescent="0.2">
      <c r="B126" s="13" t="s">
        <v>83</v>
      </c>
      <c r="C126" s="29"/>
      <c r="D126" s="6" t="s">
        <v>98</v>
      </c>
      <c r="E126" s="48">
        <v>8.2000000000000007E-3</v>
      </c>
      <c r="F126" s="8">
        <f>MATCH($D126,FAC_TOTALS_APTA!$A$2:$BQ$2,)</f>
        <v>25</v>
      </c>
      <c r="G126" s="35">
        <f>VLOOKUP(G110,FAC_TOTALS_APTA!$A$4:$BQ$126,$F126,FALSE)</f>
        <v>0</v>
      </c>
      <c r="H126" s="35">
        <f>VLOOKUP(H110,FAC_TOTALS_APTA!$A$4:$BQ$126,$F126,FALSE)</f>
        <v>0</v>
      </c>
      <c r="I126" s="31" t="str">
        <f t="shared" si="22"/>
        <v>-</v>
      </c>
      <c r="J126" s="32" t="str">
        <f t="shared" si="23"/>
        <v/>
      </c>
      <c r="K126" s="32" t="str">
        <f t="shared" si="24"/>
        <v>TNC_TRIPS_PER_CAPITA_CLUSTER_RAIL_NEW_YORK_FAC</v>
      </c>
      <c r="L126" s="8">
        <f>MATCH($K126,FAC_TOTALS_APTA!$A$2:$BO$2,)</f>
        <v>43</v>
      </c>
      <c r="M126" s="30">
        <f>IF(M110=0,0,VLOOKUP(M110,FAC_TOTALS_APTA!$A$4:$BQ$126,$L126,FALSE))</f>
        <v>0</v>
      </c>
      <c r="N126" s="30">
        <f>IF(N110=0,0,VLOOKUP(N110,FAC_TOTALS_APTA!$A$4:$BQ$126,$L126,FALSE))</f>
        <v>0</v>
      </c>
      <c r="O126" s="30">
        <f>IF(O110=0,0,VLOOKUP(O110,FAC_TOTALS_APTA!$A$4:$BQ$126,$L126,FALSE))</f>
        <v>0</v>
      </c>
      <c r="P126" s="30">
        <f>IF(P110=0,0,VLOOKUP(P110,FAC_TOTALS_APTA!$A$4:$BQ$126,$L126,FALSE))</f>
        <v>0</v>
      </c>
      <c r="Q126" s="30">
        <f>IF(Q110=0,0,VLOOKUP(Q110,FAC_TOTALS_APTA!$A$4:$BQ$126,$L126,FALSE))</f>
        <v>0</v>
      </c>
      <c r="R126" s="30">
        <f>IF(R110=0,0,VLOOKUP(R110,FAC_TOTALS_APTA!$A$4:$BQ$126,$L126,FALSE))</f>
        <v>0</v>
      </c>
      <c r="S126" s="30">
        <f>IF(S110=0,0,VLOOKUP(S110,FAC_TOTALS_APTA!$A$4:$BQ$126,$L126,FALSE))</f>
        <v>0</v>
      </c>
      <c r="T126" s="30">
        <f>IF(T110=0,0,VLOOKUP(T110,FAC_TOTALS_APTA!$A$4:$BQ$126,$L126,FALSE))</f>
        <v>0</v>
      </c>
      <c r="U126" s="30">
        <f>IF(U110=0,0,VLOOKUP(U110,FAC_TOTALS_APTA!$A$4:$BQ$126,$L126,FALSE))</f>
        <v>0</v>
      </c>
      <c r="V126" s="30">
        <f>IF(V110=0,0,VLOOKUP(V110,FAC_TOTALS_APTA!$A$4:$BQ$126,$L126,FALSE))</f>
        <v>0</v>
      </c>
      <c r="W126" s="30">
        <f>IF(W110=0,0,VLOOKUP(W110,FAC_TOTALS_APTA!$A$4:$BQ$126,$L126,FALSE))</f>
        <v>0</v>
      </c>
      <c r="X126" s="30">
        <f>IF(X110=0,0,VLOOKUP(X110,FAC_TOTALS_APTA!$A$4:$BQ$126,$L126,FALSE))</f>
        <v>0</v>
      </c>
      <c r="Y126" s="30">
        <f>IF(Y110=0,0,VLOOKUP(Y110,FAC_TOTALS_APTA!$A$4:$BQ$126,$L126,FALSE))</f>
        <v>0</v>
      </c>
      <c r="Z126" s="30">
        <f>IF(Z110=0,0,VLOOKUP(Z110,FAC_TOTALS_APTA!$A$4:$BQ$126,$L126,FALSE))</f>
        <v>0</v>
      </c>
      <c r="AA126" s="30">
        <f>IF(AA110=0,0,VLOOKUP(AA110,FAC_TOTALS_APTA!$A$4:$BQ$126,$L126,FALSE))</f>
        <v>0</v>
      </c>
      <c r="AB126" s="30">
        <f>IF(AB110=0,0,VLOOKUP(AB110,FAC_TOTALS_APTA!$A$4:$BQ$126,$L126,FALSE))</f>
        <v>0</v>
      </c>
      <c r="AC126" s="33">
        <f t="shared" si="25"/>
        <v>0</v>
      </c>
      <c r="AD126" s="34">
        <f>AC126/G132</f>
        <v>0</v>
      </c>
    </row>
    <row r="127" spans="1:31" ht="15" x14ac:dyDescent="0.2">
      <c r="B127" s="27" t="s">
        <v>73</v>
      </c>
      <c r="C127" s="29"/>
      <c r="D127" s="8" t="s">
        <v>49</v>
      </c>
      <c r="E127" s="48">
        <v>-1.2999999999999999E-3</v>
      </c>
      <c r="F127" s="8">
        <f>MATCH($D127,FAC_TOTALS_APTA!$A$2:$BQ$2,)</f>
        <v>26</v>
      </c>
      <c r="G127" s="35">
        <f>VLOOKUP(G110,FAC_TOTALS_APTA!$A$4:$BQ$126,$F127,FALSE)</f>
        <v>0</v>
      </c>
      <c r="H127" s="35">
        <f>VLOOKUP(H110,FAC_TOTALS_APTA!$A$4:$BQ$126,$F127,FALSE)</f>
        <v>1</v>
      </c>
      <c r="I127" s="31" t="str">
        <f t="shared" si="22"/>
        <v>-</v>
      </c>
      <c r="J127" s="32" t="str">
        <f t="shared" si="23"/>
        <v/>
      </c>
      <c r="K127" s="32" t="str">
        <f t="shared" si="24"/>
        <v>BIKE_SHARE_FAC</v>
      </c>
      <c r="L127" s="8">
        <f>MATCH($K127,FAC_TOTALS_APTA!$A$2:$BO$2,)</f>
        <v>44</v>
      </c>
      <c r="M127" s="30">
        <f>IF(M110=0,0,VLOOKUP(M110,FAC_TOTALS_APTA!$A$4:$BQ$126,$L127,FALSE))</f>
        <v>-1321505.4566184599</v>
      </c>
      <c r="N127" s="30">
        <f>IF(N110=0,0,VLOOKUP(N110,FAC_TOTALS_APTA!$A$4:$BQ$126,$L127,FALSE))</f>
        <v>0</v>
      </c>
      <c r="O127" s="30">
        <f>IF(O110=0,0,VLOOKUP(O110,FAC_TOTALS_APTA!$A$4:$BQ$126,$L127,FALSE))</f>
        <v>0</v>
      </c>
      <c r="P127" s="30">
        <f>IF(P110=0,0,VLOOKUP(P110,FAC_TOTALS_APTA!$A$4:$BQ$126,$L127,FALSE))</f>
        <v>0</v>
      </c>
      <c r="Q127" s="30">
        <f>IF(Q110=0,0,VLOOKUP(Q110,FAC_TOTALS_APTA!$A$4:$BQ$126,$L127,FALSE))</f>
        <v>0</v>
      </c>
      <c r="R127" s="30">
        <f>IF(R110=0,0,VLOOKUP(R110,FAC_TOTALS_APTA!$A$4:$BQ$126,$L127,FALSE))</f>
        <v>0</v>
      </c>
      <c r="S127" s="30">
        <f>IF(S110=0,0,VLOOKUP(S110,FAC_TOTALS_APTA!$A$4:$BQ$126,$L127,FALSE))</f>
        <v>0</v>
      </c>
      <c r="T127" s="30">
        <f>IF(T110=0,0,VLOOKUP(T110,FAC_TOTALS_APTA!$A$4:$BQ$126,$L127,FALSE))</f>
        <v>0</v>
      </c>
      <c r="U127" s="30">
        <f>IF(U110=0,0,VLOOKUP(U110,FAC_TOTALS_APTA!$A$4:$BQ$126,$L127,FALSE))</f>
        <v>0</v>
      </c>
      <c r="V127" s="30">
        <f>IF(V110=0,0,VLOOKUP(V110,FAC_TOTALS_APTA!$A$4:$BQ$126,$L127,FALSE))</f>
        <v>0</v>
      </c>
      <c r="W127" s="30">
        <f>IF(W110=0,0,VLOOKUP(W110,FAC_TOTALS_APTA!$A$4:$BQ$126,$L127,FALSE))</f>
        <v>0</v>
      </c>
      <c r="X127" s="30">
        <f>IF(X110=0,0,VLOOKUP(X110,FAC_TOTALS_APTA!$A$4:$BQ$126,$L127,FALSE))</f>
        <v>0</v>
      </c>
      <c r="Y127" s="30">
        <f>IF(Y110=0,0,VLOOKUP(Y110,FAC_TOTALS_APTA!$A$4:$BQ$126,$L127,FALSE))</f>
        <v>0</v>
      </c>
      <c r="Z127" s="30">
        <f>IF(Z110=0,0,VLOOKUP(Z110,FAC_TOTALS_APTA!$A$4:$BQ$126,$L127,FALSE))</f>
        <v>0</v>
      </c>
      <c r="AA127" s="30">
        <f>IF(AA110=0,0,VLOOKUP(AA110,FAC_TOTALS_APTA!$A$4:$BQ$126,$L127,FALSE))</f>
        <v>0</v>
      </c>
      <c r="AB127" s="30">
        <f>IF(AB110=0,0,VLOOKUP(AB110,FAC_TOTALS_APTA!$A$4:$BQ$126,$L127,FALSE))</f>
        <v>0</v>
      </c>
      <c r="AC127" s="33">
        <f t="shared" si="25"/>
        <v>-1321505.4566184599</v>
      </c>
      <c r="AD127" s="34">
        <f>AC127/G132</f>
        <v>-1.2797085142032226E-3</v>
      </c>
    </row>
    <row r="128" spans="1:31" ht="15" x14ac:dyDescent="0.2">
      <c r="B128" s="27" t="s">
        <v>74</v>
      </c>
      <c r="C128" s="29"/>
      <c r="D128" s="8" t="s">
        <v>99</v>
      </c>
      <c r="E128" s="48">
        <v>-5.5500000000000001E-2</v>
      </c>
      <c r="F128" s="8">
        <f>MATCH($D128,FAC_TOTALS_APTA!$A$2:$BQ$2,)</f>
        <v>27</v>
      </c>
      <c r="G128" s="35">
        <f>VLOOKUP(G110,FAC_TOTALS_APTA!$A$4:$BQ$126,$F128,FALSE)</f>
        <v>0</v>
      </c>
      <c r="H128" s="35">
        <f>VLOOKUP(H110,FAC_TOTALS_APTA!$A$4:$BQ$126,$F128,FALSE)</f>
        <v>1</v>
      </c>
      <c r="I128" s="31" t="str">
        <f t="shared" si="22"/>
        <v>-</v>
      </c>
      <c r="J128" s="32" t="str">
        <f t="shared" si="23"/>
        <v/>
      </c>
      <c r="K128" s="32" t="str">
        <f t="shared" si="24"/>
        <v>scooter_flag_BUS_FAC</v>
      </c>
      <c r="L128" s="8">
        <f>MATCH($K128,FAC_TOTALS_APTA!$A$2:$BO$2,)</f>
        <v>45</v>
      </c>
      <c r="M128" s="30">
        <f>IF(M110=0,0,VLOOKUP(M110,FAC_TOTALS_APTA!$A$4:$BQ$126,$L128,FALSE))</f>
        <v>0</v>
      </c>
      <c r="N128" s="30">
        <f>IF(N110=0,0,VLOOKUP(N110,FAC_TOTALS_APTA!$A$4:$BQ$126,$L128,FALSE))</f>
        <v>0</v>
      </c>
      <c r="O128" s="30">
        <f>IF(O110=0,0,VLOOKUP(O110,FAC_TOTALS_APTA!$A$4:$BQ$126,$L128,FALSE))</f>
        <v>0</v>
      </c>
      <c r="P128" s="30">
        <f>IF(P110=0,0,VLOOKUP(P110,FAC_TOTALS_APTA!$A$4:$BQ$126,$L128,FALSE))</f>
        <v>0</v>
      </c>
      <c r="Q128" s="30">
        <f>IF(Q110=0,0,VLOOKUP(Q110,FAC_TOTALS_APTA!$A$4:$BQ$126,$L128,FALSE))</f>
        <v>0</v>
      </c>
      <c r="R128" s="30">
        <f>IF(R110=0,0,VLOOKUP(R110,FAC_TOTALS_APTA!$A$4:$BQ$126,$L128,FALSE))</f>
        <v>-50932120.045904003</v>
      </c>
      <c r="S128" s="30">
        <f>IF(S110=0,0,VLOOKUP(S110,FAC_TOTALS_APTA!$A$4:$BQ$126,$L128,FALSE))</f>
        <v>0</v>
      </c>
      <c r="T128" s="30">
        <f>IF(T110=0,0,VLOOKUP(T110,FAC_TOTALS_APTA!$A$4:$BQ$126,$L128,FALSE))</f>
        <v>0</v>
      </c>
      <c r="U128" s="30">
        <f>IF(U110=0,0,VLOOKUP(U110,FAC_TOTALS_APTA!$A$4:$BQ$126,$L128,FALSE))</f>
        <v>0</v>
      </c>
      <c r="V128" s="30">
        <f>IF(V110=0,0,VLOOKUP(V110,FAC_TOTALS_APTA!$A$4:$BQ$126,$L128,FALSE))</f>
        <v>0</v>
      </c>
      <c r="W128" s="30">
        <f>IF(W110=0,0,VLOOKUP(W110,FAC_TOTALS_APTA!$A$4:$BQ$126,$L128,FALSE))</f>
        <v>0</v>
      </c>
      <c r="X128" s="30">
        <f>IF(X110=0,0,VLOOKUP(X110,FAC_TOTALS_APTA!$A$4:$BQ$126,$L128,FALSE))</f>
        <v>0</v>
      </c>
      <c r="Y128" s="30">
        <f>IF(Y110=0,0,VLOOKUP(Y110,FAC_TOTALS_APTA!$A$4:$BQ$126,$L128,FALSE))</f>
        <v>0</v>
      </c>
      <c r="Z128" s="30">
        <f>IF(Z110=0,0,VLOOKUP(Z110,FAC_TOTALS_APTA!$A$4:$BQ$126,$L128,FALSE))</f>
        <v>0</v>
      </c>
      <c r="AA128" s="30">
        <f>IF(AA110=0,0,VLOOKUP(AA110,FAC_TOTALS_APTA!$A$4:$BQ$126,$L128,FALSE))</f>
        <v>0</v>
      </c>
      <c r="AB128" s="30">
        <f>IF(AB110=0,0,VLOOKUP(AB110,FAC_TOTALS_APTA!$A$4:$BQ$126,$L128,FALSE))</f>
        <v>0</v>
      </c>
      <c r="AC128" s="33">
        <f t="shared" si="25"/>
        <v>-50932120.045904003</v>
      </c>
      <c r="AD128" s="34">
        <f>AC128/G132</f>
        <v>-4.9321224776434663E-2</v>
      </c>
    </row>
    <row r="129" spans="2:30" ht="15" x14ac:dyDescent="0.2">
      <c r="B129" s="10" t="s">
        <v>74</v>
      </c>
      <c r="C129" s="28"/>
      <c r="D129" s="9" t="s">
        <v>100</v>
      </c>
      <c r="E129" s="49">
        <v>5.1999999999999998E-3</v>
      </c>
      <c r="F129" s="9">
        <f>MATCH($D129,FAC_TOTALS_APTA!$A$2:$BQ$2,)</f>
        <v>28</v>
      </c>
      <c r="G129" s="37">
        <f>VLOOKUP(G110,FAC_TOTALS_APTA!$A$4:$BQ$126,$F129,FALSE)</f>
        <v>0</v>
      </c>
      <c r="H129" s="37">
        <f>VLOOKUP(H110,FAC_TOTALS_APTA!$A$4:$BQ$126,$F129,FALSE)</f>
        <v>0</v>
      </c>
      <c r="I129" s="38" t="str">
        <f t="shared" si="22"/>
        <v>-</v>
      </c>
      <c r="J129" s="39" t="str">
        <f t="shared" si="23"/>
        <v/>
      </c>
      <c r="K129" s="39" t="str">
        <f t="shared" si="24"/>
        <v>scooter_flag_RAIL_FAC</v>
      </c>
      <c r="L129" s="9">
        <f>MATCH($K129,FAC_TOTALS_APTA!$A$2:$BO$2,)</f>
        <v>46</v>
      </c>
      <c r="M129" s="40">
        <f>IF(M110=0,0,VLOOKUP(M110,FAC_TOTALS_APTA!$A$4:$BQ$126,$L129,FALSE))</f>
        <v>0</v>
      </c>
      <c r="N129" s="40">
        <f>IF(N110=0,0,VLOOKUP(N110,FAC_TOTALS_APTA!$A$4:$BQ$126,$L129,FALSE))</f>
        <v>0</v>
      </c>
      <c r="O129" s="40">
        <f>IF(O110=0,0,VLOOKUP(O110,FAC_TOTALS_APTA!$A$4:$BQ$126,$L129,FALSE))</f>
        <v>0</v>
      </c>
      <c r="P129" s="40">
        <f>IF(P110=0,0,VLOOKUP(P110,FAC_TOTALS_APTA!$A$4:$BQ$126,$L129,FALSE))</f>
        <v>0</v>
      </c>
      <c r="Q129" s="40">
        <f>IF(Q110=0,0,VLOOKUP(Q110,FAC_TOTALS_APTA!$A$4:$BQ$126,$L129,FALSE))</f>
        <v>0</v>
      </c>
      <c r="R129" s="40">
        <f>IF(R110=0,0,VLOOKUP(R110,FAC_TOTALS_APTA!$A$4:$BQ$126,$L129,FALSE))</f>
        <v>0</v>
      </c>
      <c r="S129" s="40">
        <f>IF(S110=0,0,VLOOKUP(S110,FAC_TOTALS_APTA!$A$4:$BQ$126,$L129,FALSE))</f>
        <v>0</v>
      </c>
      <c r="T129" s="40">
        <f>IF(T110=0,0,VLOOKUP(T110,FAC_TOTALS_APTA!$A$4:$BQ$126,$L129,FALSE))</f>
        <v>0</v>
      </c>
      <c r="U129" s="40">
        <f>IF(U110=0,0,VLOOKUP(U110,FAC_TOTALS_APTA!$A$4:$BQ$126,$L129,FALSE))</f>
        <v>0</v>
      </c>
      <c r="V129" s="40">
        <f>IF(V110=0,0,VLOOKUP(V110,FAC_TOTALS_APTA!$A$4:$BQ$126,$L129,FALSE))</f>
        <v>0</v>
      </c>
      <c r="W129" s="40">
        <f>IF(W110=0,0,VLOOKUP(W110,FAC_TOTALS_APTA!$A$4:$BQ$126,$L129,FALSE))</f>
        <v>0</v>
      </c>
      <c r="X129" s="40">
        <f>IF(X110=0,0,VLOOKUP(X110,FAC_TOTALS_APTA!$A$4:$BQ$126,$L129,FALSE))</f>
        <v>0</v>
      </c>
      <c r="Y129" s="40">
        <f>IF(Y110=0,0,VLOOKUP(Y110,FAC_TOTALS_APTA!$A$4:$BQ$126,$L129,FALSE))</f>
        <v>0</v>
      </c>
      <c r="Z129" s="40">
        <f>IF(Z110=0,0,VLOOKUP(Z110,FAC_TOTALS_APTA!$A$4:$BQ$126,$L129,FALSE))</f>
        <v>0</v>
      </c>
      <c r="AA129" s="40">
        <f>IF(AA110=0,0,VLOOKUP(AA110,FAC_TOTALS_APTA!$A$4:$BQ$126,$L129,FALSE))</f>
        <v>0</v>
      </c>
      <c r="AB129" s="40">
        <f>IF(AB110=0,0,VLOOKUP(AB110,FAC_TOTALS_APTA!$A$4:$BQ$126,$L129,FALSE))</f>
        <v>0</v>
      </c>
      <c r="AC129" s="41">
        <f t="shared" si="25"/>
        <v>0</v>
      </c>
      <c r="AD129" s="42">
        <f>AC129/G132</f>
        <v>0</v>
      </c>
    </row>
    <row r="130" spans="2:30" ht="15" x14ac:dyDescent="0.2">
      <c r="B130" s="10" t="s">
        <v>61</v>
      </c>
      <c r="C130" s="28"/>
      <c r="D130" s="10" t="s">
        <v>53</v>
      </c>
      <c r="E130" s="75"/>
      <c r="F130" s="9"/>
      <c r="G130" s="40"/>
      <c r="H130" s="40"/>
      <c r="I130" s="38"/>
      <c r="J130" s="39"/>
      <c r="K130" s="39" t="str">
        <f t="shared" si="24"/>
        <v>New_Reporter_FAC</v>
      </c>
      <c r="L130" s="9">
        <f>MATCH($K130,FAC_TOTALS_APTA!$A$2:$BO$2,)</f>
        <v>50</v>
      </c>
      <c r="M130" s="40">
        <f>IF(M110=0,0,VLOOKUP(M110,FAC_TOTALS_APTA!$A$4:$BQ$126,$L130,FALSE))</f>
        <v>0</v>
      </c>
      <c r="N130" s="40">
        <f>IF(N110=0,0,VLOOKUP(N110,FAC_TOTALS_APTA!$A$4:$BQ$126,$L130,FALSE))</f>
        <v>0</v>
      </c>
      <c r="O130" s="40">
        <f>IF(O110=0,0,VLOOKUP(O110,FAC_TOTALS_APTA!$A$4:$BQ$126,$L130,FALSE))</f>
        <v>0</v>
      </c>
      <c r="P130" s="40">
        <f>IF(P110=0,0,VLOOKUP(P110,FAC_TOTALS_APTA!$A$4:$BQ$126,$L130,FALSE))</f>
        <v>0</v>
      </c>
      <c r="Q130" s="40">
        <f>IF(Q110=0,0,VLOOKUP(Q110,FAC_TOTALS_APTA!$A$4:$BQ$126,$L130,FALSE))</f>
        <v>0</v>
      </c>
      <c r="R130" s="40">
        <f>IF(R110=0,0,VLOOKUP(R110,FAC_TOTALS_APTA!$A$4:$BQ$126,$L130,FALSE))</f>
        <v>0</v>
      </c>
      <c r="S130" s="40">
        <f>IF(S110=0,0,VLOOKUP(S110,FAC_TOTALS_APTA!$A$4:$BQ$126,$L130,FALSE))</f>
        <v>0</v>
      </c>
      <c r="T130" s="40">
        <f>IF(T110=0,0,VLOOKUP(T110,FAC_TOTALS_APTA!$A$4:$BQ$126,$L130,FALSE))</f>
        <v>0</v>
      </c>
      <c r="U130" s="40">
        <f>IF(U110=0,0,VLOOKUP(U110,FAC_TOTALS_APTA!$A$4:$BQ$126,$L130,FALSE))</f>
        <v>0</v>
      </c>
      <c r="V130" s="40">
        <f>IF(V110=0,0,VLOOKUP(V110,FAC_TOTALS_APTA!$A$4:$BQ$126,$L130,FALSE))</f>
        <v>0</v>
      </c>
      <c r="W130" s="40">
        <f>IF(W110=0,0,VLOOKUP(W110,FAC_TOTALS_APTA!$A$4:$BQ$126,$L130,FALSE))</f>
        <v>0</v>
      </c>
      <c r="X130" s="40">
        <f>IF(X110=0,0,VLOOKUP(X110,FAC_TOTALS_APTA!$A$4:$BQ$126,$L130,FALSE))</f>
        <v>0</v>
      </c>
      <c r="Y130" s="40">
        <f>IF(Y110=0,0,VLOOKUP(Y110,FAC_TOTALS_APTA!$A$4:$BQ$126,$L130,FALSE))</f>
        <v>0</v>
      </c>
      <c r="Z130" s="40">
        <f>IF(Z110=0,0,VLOOKUP(Z110,FAC_TOTALS_APTA!$A$4:$BQ$126,$L130,FALSE))</f>
        <v>0</v>
      </c>
      <c r="AA130" s="40">
        <f>IF(AA110=0,0,VLOOKUP(AA110,FAC_TOTALS_APTA!$A$4:$BQ$126,$L130,FALSE))</f>
        <v>0</v>
      </c>
      <c r="AB130" s="40">
        <f>IF(AB110=0,0,VLOOKUP(AB110,FAC_TOTALS_APTA!$A$4:$BQ$126,$L130,FALSE))</f>
        <v>0</v>
      </c>
      <c r="AC130" s="41">
        <f>SUM(M130:AB130)</f>
        <v>0</v>
      </c>
      <c r="AD130" s="42">
        <f>AC130/G132</f>
        <v>0</v>
      </c>
    </row>
    <row r="131" spans="2:30" ht="15" x14ac:dyDescent="0.2">
      <c r="B131" s="27" t="s">
        <v>75</v>
      </c>
      <c r="C131" s="29"/>
      <c r="D131" s="8" t="s">
        <v>6</v>
      </c>
      <c r="E131" s="48"/>
      <c r="F131" s="8">
        <f>MATCH($D131,FAC_TOTALS_APTA!$A$2:$BO$2,)</f>
        <v>9</v>
      </c>
      <c r="G131" s="66">
        <f>VLOOKUP(G110,FAC_TOTALS_APTA!$A$4:$BQ$126,$F131,FALSE)</f>
        <v>1113720652.6665299</v>
      </c>
      <c r="H131" s="66">
        <f>VLOOKUP(H110,FAC_TOTALS_APTA!$A$4:$BO$126,$F131,FALSE)</f>
        <v>913172344.11852598</v>
      </c>
      <c r="I131" s="68">
        <f t="shared" ref="I131:I132" si="26">H131/G131-1</f>
        <v>-0.1800705662302664</v>
      </c>
      <c r="J131" s="32"/>
      <c r="K131" s="32"/>
      <c r="L131" s="8"/>
      <c r="M131" s="30">
        <f>SUM(M112:M129)</f>
        <v>-45101493.311767913</v>
      </c>
      <c r="N131" s="30">
        <f t="shared" ref="N131:AB131" si="27">SUM(N112:N129)</f>
        <v>-2392733.8740968914</v>
      </c>
      <c r="O131" s="30">
        <f t="shared" si="27"/>
        <v>-51338683.511573866</v>
      </c>
      <c r="P131" s="30">
        <f t="shared" si="27"/>
        <v>-32971972.05267965</v>
      </c>
      <c r="Q131" s="30">
        <f t="shared" si="27"/>
        <v>-5333426.032067392</v>
      </c>
      <c r="R131" s="30">
        <f t="shared" si="27"/>
        <v>-56342714.401570983</v>
      </c>
      <c r="S131" s="30">
        <f t="shared" si="27"/>
        <v>0</v>
      </c>
      <c r="T131" s="30">
        <f t="shared" si="27"/>
        <v>0</v>
      </c>
      <c r="U131" s="30">
        <f t="shared" si="27"/>
        <v>0</v>
      </c>
      <c r="V131" s="30">
        <f t="shared" si="27"/>
        <v>0</v>
      </c>
      <c r="W131" s="30">
        <f t="shared" si="27"/>
        <v>0</v>
      </c>
      <c r="X131" s="30">
        <f t="shared" si="27"/>
        <v>0</v>
      </c>
      <c r="Y131" s="30">
        <f t="shared" si="27"/>
        <v>0</v>
      </c>
      <c r="Z131" s="30">
        <f t="shared" si="27"/>
        <v>0</v>
      </c>
      <c r="AA131" s="30">
        <f t="shared" si="27"/>
        <v>0</v>
      </c>
      <c r="AB131" s="30">
        <f t="shared" si="27"/>
        <v>0</v>
      </c>
      <c r="AC131" s="33">
        <f>H131-G131</f>
        <v>-200548308.54800391</v>
      </c>
      <c r="AD131" s="34">
        <f>I131</f>
        <v>-0.1800705662302664</v>
      </c>
    </row>
    <row r="132" spans="2:30" ht="16" thickBot="1" x14ac:dyDescent="0.25">
      <c r="B132" s="11" t="s">
        <v>58</v>
      </c>
      <c r="C132" s="25"/>
      <c r="D132" s="25" t="s">
        <v>4</v>
      </c>
      <c r="E132" s="25"/>
      <c r="F132" s="25">
        <f>MATCH($D132,FAC_TOTALS_APTA!$A$2:$BO$2,)</f>
        <v>7</v>
      </c>
      <c r="G132" s="67">
        <f>VLOOKUP(G110,FAC_TOTALS_APTA!$A$4:$BO$126,$F132,FALSE)</f>
        <v>1032661299</v>
      </c>
      <c r="H132" s="67">
        <f>VLOOKUP(H110,FAC_TOTALS_APTA!$A$4:$BO$126,$F132,FALSE)</f>
        <v>935808062.59999895</v>
      </c>
      <c r="I132" s="69">
        <f t="shared" si="26"/>
        <v>-9.3789935280610415E-2</v>
      </c>
      <c r="J132" s="44"/>
      <c r="K132" s="4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45">
        <f>H132-G132</f>
        <v>-96853236.400001049</v>
      </c>
      <c r="AD132" s="46">
        <f>I132</f>
        <v>-9.3789935280610415E-2</v>
      </c>
    </row>
    <row r="133" spans="2:30" ht="17" thickTop="1" thickBot="1" x14ac:dyDescent="0.25">
      <c r="B133" s="50" t="s">
        <v>76</v>
      </c>
      <c r="C133" s="51"/>
      <c r="D133" s="51"/>
      <c r="E133" s="52"/>
      <c r="F133" s="51"/>
      <c r="G133" s="51"/>
      <c r="H133" s="51"/>
      <c r="I133" s="5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46">
        <f>AD132-AD131</f>
        <v>8.628063094965599E-2</v>
      </c>
    </row>
    <row r="134" spans="2:30" ht="15" thickTop="1" x14ac:dyDescent="0.2"/>
  </sheetData>
  <mergeCells count="8">
    <mergeCell ref="G107:I107"/>
    <mergeCell ref="AC107:AD107"/>
    <mergeCell ref="G8:I8"/>
    <mergeCell ref="AC8:AD8"/>
    <mergeCell ref="G41:I41"/>
    <mergeCell ref="AC41:AD41"/>
    <mergeCell ref="G74:I74"/>
    <mergeCell ref="AC74:AD7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34"/>
  <sheetViews>
    <sheetView showGridLines="0" workbookViewId="0">
      <selection activeCell="B1" sqref="B1:AD1048576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31.83203125" style="14" hidden="1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2002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1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54"/>
      <c r="C8" s="55"/>
      <c r="D8" s="55"/>
      <c r="E8" s="55"/>
      <c r="F8" s="55"/>
      <c r="G8" s="84" t="s">
        <v>59</v>
      </c>
      <c r="H8" s="84"/>
      <c r="I8" s="8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84" t="s">
        <v>63</v>
      </c>
      <c r="AD8" s="84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2002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1_1_2002</v>
      </c>
      <c r="H11" s="8" t="str">
        <f>CONCATENATE($C6,"_",$C7,"_",H9)</f>
        <v>1_1_2018</v>
      </c>
      <c r="I11" s="29"/>
      <c r="J11" s="8"/>
      <c r="K11" s="8"/>
      <c r="L11" s="8"/>
      <c r="M11" s="8" t="str">
        <f>IF($G9+M10&gt;$H9,0,CONCATENATE($C6,"_",$C7,"_",$G9+M10))</f>
        <v>1_1_2003</v>
      </c>
      <c r="N11" s="8" t="str">
        <f t="shared" ref="N11:AB11" si="0">IF($G9+N10&gt;$H9,0,CONCATENATE($C6,"_",$C7,"_",$G9+N10))</f>
        <v>1_1_2004</v>
      </c>
      <c r="O11" s="8" t="str">
        <f t="shared" si="0"/>
        <v>1_1_2005</v>
      </c>
      <c r="P11" s="8" t="str">
        <f t="shared" si="0"/>
        <v>1_1_2006</v>
      </c>
      <c r="Q11" s="8" t="str">
        <f t="shared" si="0"/>
        <v>1_1_2007</v>
      </c>
      <c r="R11" s="8" t="str">
        <f t="shared" si="0"/>
        <v>1_1_2008</v>
      </c>
      <c r="S11" s="8" t="str">
        <f t="shared" si="0"/>
        <v>1_1_2009</v>
      </c>
      <c r="T11" s="8" t="str">
        <f t="shared" si="0"/>
        <v>1_1_2010</v>
      </c>
      <c r="U11" s="8" t="str">
        <f t="shared" si="0"/>
        <v>1_1_2011</v>
      </c>
      <c r="V11" s="8" t="str">
        <f t="shared" si="0"/>
        <v>1_1_2012</v>
      </c>
      <c r="W11" s="8" t="str">
        <f t="shared" si="0"/>
        <v>1_1_2013</v>
      </c>
      <c r="X11" s="8" t="str">
        <f t="shared" si="0"/>
        <v>1_1_2014</v>
      </c>
      <c r="Y11" s="8" t="str">
        <f t="shared" si="0"/>
        <v>1_1_2015</v>
      </c>
      <c r="Z11" s="8" t="str">
        <f t="shared" si="0"/>
        <v>1_1_2016</v>
      </c>
      <c r="AA11" s="8" t="str">
        <f t="shared" si="0"/>
        <v>1_1_2017</v>
      </c>
      <c r="AB11" s="8" t="str">
        <f t="shared" si="0"/>
        <v>1_1_2018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48">
        <v>0.70279999999999998</v>
      </c>
      <c r="F13" s="8">
        <f>MATCH($D13,FAC_TOTALS_APTA!$A$2:$BQ$2,)</f>
        <v>11</v>
      </c>
      <c r="G13" s="30">
        <f>VLOOKUP(G11,FAC_TOTALS_APTA!$A$4:$BQ$126,$F13,FALSE)</f>
        <v>50630619.350497201</v>
      </c>
      <c r="H13" s="30">
        <f>VLOOKUP(H11,FAC_TOTALS_APTA!$A$4:$BQ$126,$F13,FALSE)</f>
        <v>70841490.929246098</v>
      </c>
      <c r="I13" s="31">
        <f>IFERROR(H13/G13-1,"-")</f>
        <v>0.39918278381776151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MATCH($K13,FAC_TOTALS_APTA!$A$2:$BO$2,)</f>
        <v>29</v>
      </c>
      <c r="M13" s="30">
        <f>IF(M11=0,0,VLOOKUP(M11,FAC_TOTALS_APTA!$A$4:$BQ$126,$L13,FALSE))</f>
        <v>56726810.322985299</v>
      </c>
      <c r="N13" s="30">
        <f>IF(N11=0,0,VLOOKUP(N11,FAC_TOTALS_APTA!$A$4:$BQ$126,$L13,FALSE))</f>
        <v>21337424.8844519</v>
      </c>
      <c r="O13" s="30">
        <f>IF(O11=0,0,VLOOKUP(O11,FAC_TOTALS_APTA!$A$4:$BQ$126,$L13,FALSE))</f>
        <v>8815434.9401722793</v>
      </c>
      <c r="P13" s="30">
        <f>IF(P11=0,0,VLOOKUP(P11,FAC_TOTALS_APTA!$A$4:$BQ$126,$L13,FALSE))</f>
        <v>40739552.4040213</v>
      </c>
      <c r="Q13" s="30">
        <f>IF(Q11=0,0,VLOOKUP(Q11,FAC_TOTALS_APTA!$A$4:$BQ$126,$L13,FALSE))</f>
        <v>71361279.990398601</v>
      </c>
      <c r="R13" s="30">
        <f>IF(R11=0,0,VLOOKUP(R11,FAC_TOTALS_APTA!$A$4:$BQ$126,$L13,FALSE))</f>
        <v>31682567.939541601</v>
      </c>
      <c r="S13" s="30">
        <f>IF(S11=0,0,VLOOKUP(S11,FAC_TOTALS_APTA!$A$4:$BQ$126,$L13,FALSE))</f>
        <v>7875051.7938974397</v>
      </c>
      <c r="T13" s="30">
        <f>IF(T11=0,0,VLOOKUP(T11,FAC_TOTALS_APTA!$A$4:$BQ$126,$L13,FALSE))</f>
        <v>-775842.88359150605</v>
      </c>
      <c r="U13" s="30">
        <f>IF(U11=0,0,VLOOKUP(U11,FAC_TOTALS_APTA!$A$4:$BQ$126,$L13,FALSE))</f>
        <v>5514810.25102075</v>
      </c>
      <c r="V13" s="30">
        <f>IF(V11=0,0,VLOOKUP(V11,FAC_TOTALS_APTA!$A$4:$BQ$126,$L13,FALSE))</f>
        <v>35242327.161792502</v>
      </c>
      <c r="W13" s="30">
        <f>IF(W11=0,0,VLOOKUP(W11,FAC_TOTALS_APTA!$A$4:$BQ$126,$L13,FALSE))</f>
        <v>32878338.311335102</v>
      </c>
      <c r="X13" s="30">
        <f>IF(X11=0,0,VLOOKUP(X11,FAC_TOTALS_APTA!$A$4:$BQ$126,$L13,FALSE))</f>
        <v>45212383.096880898</v>
      </c>
      <c r="Y13" s="30">
        <f>IF(Y11=0,0,VLOOKUP(Y11,FAC_TOTALS_APTA!$A$4:$BQ$126,$L13,FALSE))</f>
        <v>22680151.315575302</v>
      </c>
      <c r="Z13" s="30">
        <f>IF(Z11=0,0,VLOOKUP(Z11,FAC_TOTALS_APTA!$A$4:$BQ$126,$L13,FALSE))</f>
        <v>28832574.996252</v>
      </c>
      <c r="AA13" s="30">
        <f>IF(AA11=0,0,VLOOKUP(AA11,FAC_TOTALS_APTA!$A$4:$BQ$126,$L13,FALSE))</f>
        <v>36686602.979943998</v>
      </c>
      <c r="AB13" s="30">
        <f>IF(AB11=0,0,VLOOKUP(AB11,FAC_TOTALS_APTA!$A$4:$BQ$126,$L13,FALSE))</f>
        <v>13713323.696942599</v>
      </c>
      <c r="AC13" s="33">
        <f>SUM(M13:AB13)</f>
        <v>458522791.2016201</v>
      </c>
      <c r="AD13" s="34">
        <f>AC13/G33</f>
        <v>0.42850660851356775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48">
        <v>-0.41089999999999999</v>
      </c>
      <c r="F14" s="8">
        <f>MATCH($D14,FAC_TOTALS_APTA!$A$2:$BQ$2,)</f>
        <v>12</v>
      </c>
      <c r="G14" s="47">
        <f>VLOOKUP(G11,FAC_TOTALS_APTA!$A$4:$BQ$126,$F14,FALSE)</f>
        <v>1.70098333246208</v>
      </c>
      <c r="H14" s="47">
        <f>VLOOKUP(H11,FAC_TOTALS_APTA!$A$4:$BQ$126,$F14,FALSE)</f>
        <v>2.08687793775696</v>
      </c>
      <c r="I14" s="31">
        <f t="shared" ref="I14:I30" si="1">IFERROR(H14/G14-1,"-")</f>
        <v>0.2268656005795886</v>
      </c>
      <c r="J14" s="32" t="str">
        <f t="shared" ref="J14:J30" si="2">IF(C14="Log","_log","")</f>
        <v>_log</v>
      </c>
      <c r="K14" s="32" t="str">
        <f t="shared" ref="K14:K31" si="3">CONCATENATE(D14,J14,"_FAC")</f>
        <v>FARE_per_UPT_2018_log_FAC</v>
      </c>
      <c r="L14" s="8">
        <f>MATCH($K14,FAC_TOTALS_APTA!$A$2:$BO$2,)</f>
        <v>30</v>
      </c>
      <c r="M14" s="30">
        <f>IF(M11=0,0,VLOOKUP(M11,FAC_TOTALS_APTA!$A$4:$BQ$126,$L14,FALSE))</f>
        <v>-56390.763152486303</v>
      </c>
      <c r="N14" s="30">
        <f>IF(N11=0,0,VLOOKUP(N11,FAC_TOTALS_APTA!$A$4:$BQ$126,$L14,FALSE))</f>
        <v>7710201.4402598497</v>
      </c>
      <c r="O14" s="30">
        <f>IF(O11=0,0,VLOOKUP(O11,FAC_TOTALS_APTA!$A$4:$BQ$126,$L14,FALSE))</f>
        <v>-3631568.4582036198</v>
      </c>
      <c r="P14" s="30">
        <f>IF(P11=0,0,VLOOKUP(P11,FAC_TOTALS_APTA!$A$4:$BQ$126,$L14,FALSE))</f>
        <v>-12276073.1990158</v>
      </c>
      <c r="Q14" s="30">
        <f>IF(Q11=0,0,VLOOKUP(Q11,FAC_TOTALS_APTA!$A$4:$BQ$126,$L14,FALSE))</f>
        <v>2242237.7473153998</v>
      </c>
      <c r="R14" s="30">
        <f>IF(R11=0,0,VLOOKUP(R11,FAC_TOTALS_APTA!$A$4:$BQ$126,$L14,FALSE))</f>
        <v>-13091864.016505901</v>
      </c>
      <c r="S14" s="30">
        <f>IF(S11=0,0,VLOOKUP(S11,FAC_TOTALS_APTA!$A$4:$BQ$126,$L14,FALSE))</f>
        <v>-27757557.8042114</v>
      </c>
      <c r="T14" s="30">
        <f>IF(T11=0,0,VLOOKUP(T11,FAC_TOTALS_APTA!$A$4:$BQ$126,$L14,FALSE))</f>
        <v>-495451.63688295003</v>
      </c>
      <c r="U14" s="30">
        <f>IF(U11=0,0,VLOOKUP(U11,FAC_TOTALS_APTA!$A$4:$BQ$126,$L14,FALSE))</f>
        <v>-3783565.1699048802</v>
      </c>
      <c r="V14" s="30">
        <f>IF(V11=0,0,VLOOKUP(V11,FAC_TOTALS_APTA!$A$4:$BQ$126,$L14,FALSE))</f>
        <v>-2347727.0608584699</v>
      </c>
      <c r="W14" s="30">
        <f>IF(W11=0,0,VLOOKUP(W11,FAC_TOTALS_APTA!$A$4:$BQ$126,$L14,FALSE))</f>
        <v>-30094836.770559002</v>
      </c>
      <c r="X14" s="30">
        <f>IF(X11=0,0,VLOOKUP(X11,FAC_TOTALS_APTA!$A$4:$BQ$126,$L14,FALSE))</f>
        <v>5652512.6575567797</v>
      </c>
      <c r="Y14" s="30">
        <f>IF(Y11=0,0,VLOOKUP(Y11,FAC_TOTALS_APTA!$A$4:$BQ$126,$L14,FALSE))</f>
        <v>-29358871.2736164</v>
      </c>
      <c r="Z14" s="30">
        <f>IF(Z11=0,0,VLOOKUP(Z11,FAC_TOTALS_APTA!$A$4:$BQ$126,$L14,FALSE))</f>
        <v>-9363125.1135873497</v>
      </c>
      <c r="AA14" s="30">
        <f>IF(AA11=0,0,VLOOKUP(AA11,FAC_TOTALS_APTA!$A$4:$BQ$126,$L14,FALSE))</f>
        <v>6925917.3127012998</v>
      </c>
      <c r="AB14" s="30">
        <f>IF(AB11=0,0,VLOOKUP(AB11,FAC_TOTALS_APTA!$A$4:$BQ$126,$L14,FALSE))</f>
        <v>295516.541532289</v>
      </c>
      <c r="AC14" s="33">
        <f t="shared" ref="AC14:AC30" si="4">SUM(M14:AB14)</f>
        <v>-109430645.56713265</v>
      </c>
      <c r="AD14" s="34">
        <f>AC14/G33</f>
        <v>-0.10226700983943722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48">
        <v>0.29060000000000002</v>
      </c>
      <c r="F15" s="8">
        <f>MATCH($D15,FAC_TOTALS_APTA!$A$2:$BQ$2,)</f>
        <v>13</v>
      </c>
      <c r="G15" s="30">
        <f>VLOOKUP(G11,FAC_TOTALS_APTA!$A$4:$BQ$126,$F15,FALSE)</f>
        <v>8931963.5543981306</v>
      </c>
      <c r="H15" s="30">
        <f>VLOOKUP(H11,FAC_TOTALS_APTA!$A$4:$BQ$126,$F15,FALSE)</f>
        <v>10308804.210226901</v>
      </c>
      <c r="I15" s="31">
        <f t="shared" si="1"/>
        <v>0.15414758999445421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MATCH($K15,FAC_TOTALS_APTA!$A$2:$BO$2,)</f>
        <v>31</v>
      </c>
      <c r="M15" s="30">
        <f>IF(M11=0,0,VLOOKUP(M11,FAC_TOTALS_APTA!$A$4:$BQ$126,$L15,FALSE))</f>
        <v>5493224.7449022802</v>
      </c>
      <c r="N15" s="30">
        <f>IF(N11=0,0,VLOOKUP(N11,FAC_TOTALS_APTA!$A$4:$BQ$126,$L15,FALSE))</f>
        <v>8210460.8927940996</v>
      </c>
      <c r="O15" s="30">
        <f>IF(O11=0,0,VLOOKUP(O11,FAC_TOTALS_APTA!$A$4:$BQ$126,$L15,FALSE))</f>
        <v>8910613.9821332507</v>
      </c>
      <c r="P15" s="30">
        <f>IF(P11=0,0,VLOOKUP(P11,FAC_TOTALS_APTA!$A$4:$BQ$126,$L15,FALSE))</f>
        <v>11762435.2545611</v>
      </c>
      <c r="Q15" s="30">
        <f>IF(Q11=0,0,VLOOKUP(Q11,FAC_TOTALS_APTA!$A$4:$BQ$126,$L15,FALSE))</f>
        <v>3374093.5400529401</v>
      </c>
      <c r="R15" s="30">
        <f>IF(R11=0,0,VLOOKUP(R11,FAC_TOTALS_APTA!$A$4:$BQ$126,$L15,FALSE))</f>
        <v>2856970.4548386</v>
      </c>
      <c r="S15" s="30">
        <f>IF(S11=0,0,VLOOKUP(S11,FAC_TOTALS_APTA!$A$4:$BQ$126,$L15,FALSE))</f>
        <v>-923907.61605379102</v>
      </c>
      <c r="T15" s="30">
        <f>IF(T11=0,0,VLOOKUP(T11,FAC_TOTALS_APTA!$A$4:$BQ$126,$L15,FALSE))</f>
        <v>1240497.6593120201</v>
      </c>
      <c r="U15" s="30">
        <f>IF(U11=0,0,VLOOKUP(U11,FAC_TOTALS_APTA!$A$4:$BQ$126,$L15,FALSE))</f>
        <v>4749750.8331056498</v>
      </c>
      <c r="V15" s="30">
        <f>IF(V11=0,0,VLOOKUP(V11,FAC_TOTALS_APTA!$A$4:$BQ$126,$L15,FALSE))</f>
        <v>6025526.5384688899</v>
      </c>
      <c r="W15" s="30">
        <f>IF(W11=0,0,VLOOKUP(W11,FAC_TOTALS_APTA!$A$4:$BQ$126,$L15,FALSE))</f>
        <v>5459441.9320676802</v>
      </c>
      <c r="X15" s="30">
        <f>IF(X11=0,0,VLOOKUP(X11,FAC_TOTALS_APTA!$A$4:$BQ$126,$L15,FALSE))</f>
        <v>6442281.0493253199</v>
      </c>
      <c r="Y15" s="30">
        <f>IF(Y11=0,0,VLOOKUP(Y11,FAC_TOTALS_APTA!$A$4:$BQ$126,$L15,FALSE))</f>
        <v>5966027.2824224196</v>
      </c>
      <c r="Z15" s="30">
        <f>IF(Z11=0,0,VLOOKUP(Z11,FAC_TOTALS_APTA!$A$4:$BQ$126,$L15,FALSE))</f>
        <v>4494121.7163969697</v>
      </c>
      <c r="AA15" s="30">
        <f>IF(AA11=0,0,VLOOKUP(AA11,FAC_TOTALS_APTA!$A$4:$BQ$126,$L15,FALSE))</f>
        <v>5499026.4435296496</v>
      </c>
      <c r="AB15" s="30">
        <f>IF(AB11=0,0,VLOOKUP(AB11,FAC_TOTALS_APTA!$A$4:$BQ$126,$L15,FALSE))</f>
        <v>4798345.1205377895</v>
      </c>
      <c r="AC15" s="33">
        <f t="shared" si="4"/>
        <v>84358909.82839486</v>
      </c>
      <c r="AD15" s="34">
        <f>AC15/G33</f>
        <v>7.8836539954177179E-2</v>
      </c>
      <c r="AE15" s="8"/>
    </row>
    <row r="16" spans="1:31" s="15" customFormat="1" ht="30" x14ac:dyDescent="0.2">
      <c r="A16" s="8"/>
      <c r="B16" s="27" t="s">
        <v>82</v>
      </c>
      <c r="C16" s="29"/>
      <c r="D16" s="6" t="s">
        <v>78</v>
      </c>
      <c r="E16" s="48">
        <v>2.7099999999999999E-2</v>
      </c>
      <c r="F16" s="8">
        <f>MATCH($D16,FAC_TOTALS_APTA!$A$2:$BQ$2,)</f>
        <v>17</v>
      </c>
      <c r="G16" s="47">
        <f>VLOOKUP(G11,FAC_TOTALS_APTA!$A$4:$BQ$126,$F16,FALSE)</f>
        <v>0.52013628927242705</v>
      </c>
      <c r="H16" s="47">
        <f>VLOOKUP(H11,FAC_TOTALS_APTA!$A$4:$BQ$126,$F16,FALSE)</f>
        <v>0.60498335359032396</v>
      </c>
      <c r="I16" s="31">
        <f t="shared" si="1"/>
        <v>0.16312467725830482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MATCH($K16,FAC_TOTALS_APTA!$A$2:$BO$2,)</f>
        <v>35</v>
      </c>
      <c r="M16" s="30">
        <f>IF(M11=0,0,VLOOKUP(M11,FAC_TOTALS_APTA!$A$4:$BQ$126,$L16,FALSE))</f>
        <v>-53466.563916080602</v>
      </c>
      <c r="N16" s="30">
        <f>IF(N11=0,0,VLOOKUP(N11,FAC_TOTALS_APTA!$A$4:$BQ$126,$L16,FALSE))</f>
        <v>-47607.957491588197</v>
      </c>
      <c r="O16" s="30">
        <f>IF(O11=0,0,VLOOKUP(O11,FAC_TOTALS_APTA!$A$4:$BQ$126,$L16,FALSE))</f>
        <v>-59654.128573758499</v>
      </c>
      <c r="P16" s="30">
        <f>IF(P11=0,0,VLOOKUP(P11,FAC_TOTALS_APTA!$A$4:$BQ$126,$L16,FALSE))</f>
        <v>-81569.577003670303</v>
      </c>
      <c r="Q16" s="30">
        <f>IF(Q11=0,0,VLOOKUP(Q11,FAC_TOTALS_APTA!$A$4:$BQ$126,$L16,FALSE))</f>
        <v>-197317.85327454601</v>
      </c>
      <c r="R16" s="30">
        <f>IF(R11=0,0,VLOOKUP(R11,FAC_TOTALS_APTA!$A$4:$BQ$126,$L16,FALSE))</f>
        <v>158124.48898395</v>
      </c>
      <c r="S16" s="30">
        <f>IF(S11=0,0,VLOOKUP(S11,FAC_TOTALS_APTA!$A$4:$BQ$126,$L16,FALSE))</f>
        <v>20203.5446052361</v>
      </c>
      <c r="T16" s="30">
        <f>IF(T11=0,0,VLOOKUP(T11,FAC_TOTALS_APTA!$A$4:$BQ$126,$L16,FALSE))</f>
        <v>3894697.2586489599</v>
      </c>
      <c r="U16" s="30">
        <f>IF(U11=0,0,VLOOKUP(U11,FAC_TOTALS_APTA!$A$4:$BQ$126,$L16,FALSE))</f>
        <v>-143439.029935584</v>
      </c>
      <c r="V16" s="30">
        <f>IF(V11=0,0,VLOOKUP(V11,FAC_TOTALS_APTA!$A$4:$BQ$126,$L16,FALSE))</f>
        <v>-198533.36734774499</v>
      </c>
      <c r="W16" s="30">
        <f>IF(W11=0,0,VLOOKUP(W11,FAC_TOTALS_APTA!$A$4:$BQ$126,$L16,FALSE))</f>
        <v>38010.646562655602</v>
      </c>
      <c r="X16" s="30">
        <f>IF(X11=0,0,VLOOKUP(X11,FAC_TOTALS_APTA!$A$4:$BQ$126,$L16,FALSE))</f>
        <v>-58677.208091604502</v>
      </c>
      <c r="Y16" s="30">
        <f>IF(Y11=0,0,VLOOKUP(Y11,FAC_TOTALS_APTA!$A$4:$BQ$126,$L16,FALSE))</f>
        <v>48828.6566913356</v>
      </c>
      <c r="Z16" s="30">
        <f>IF(Z11=0,0,VLOOKUP(Z11,FAC_TOTALS_APTA!$A$4:$BQ$126,$L16,FALSE))</f>
        <v>-23275.678830706001</v>
      </c>
      <c r="AA16" s="30">
        <f>IF(AA11=0,0,VLOOKUP(AA11,FAC_TOTALS_APTA!$A$4:$BQ$126,$L16,FALSE))</f>
        <v>-76953.426235065504</v>
      </c>
      <c r="AB16" s="30">
        <f>IF(AB11=0,0,VLOOKUP(AB11,FAC_TOTALS_APTA!$A$4:$BQ$126,$L16,FALSE))</f>
        <v>56005.099209872002</v>
      </c>
      <c r="AC16" s="33">
        <f t="shared" si="4"/>
        <v>3275374.9040016611</v>
      </c>
      <c r="AD16" s="34">
        <f>AC16/G33</f>
        <v>3.0609597137932743E-3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48">
        <v>0.16850000000000001</v>
      </c>
      <c r="F17" s="8">
        <f>MATCH($D17,FAC_TOTALS_APTA!$A$2:$BQ$2,)</f>
        <v>14</v>
      </c>
      <c r="G17" s="35">
        <f>VLOOKUP(G11,FAC_TOTALS_APTA!$A$4:$BQ$126,$F17,FALSE)</f>
        <v>1.9530200296998701</v>
      </c>
      <c r="H17" s="35">
        <f>VLOOKUP(H11,FAC_TOTALS_APTA!$A$4:$BQ$126,$F17,FALSE)</f>
        <v>2.92983999319934</v>
      </c>
      <c r="I17" s="31">
        <f t="shared" si="1"/>
        <v>0.50015870223798076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MATCH($K17,FAC_TOTALS_APTA!$A$2:$BO$2,)</f>
        <v>32</v>
      </c>
      <c r="M17" s="30">
        <f>IF(M11=0,0,VLOOKUP(M11,FAC_TOTALS_APTA!$A$4:$BQ$126,$L17,FALSE))</f>
        <v>16281211.961699</v>
      </c>
      <c r="N17" s="30">
        <f>IF(N11=0,0,VLOOKUP(N11,FAC_TOTALS_APTA!$A$4:$BQ$126,$L17,FALSE))</f>
        <v>20760840.954352099</v>
      </c>
      <c r="O17" s="30">
        <f>IF(O11=0,0,VLOOKUP(O11,FAC_TOTALS_APTA!$A$4:$BQ$126,$L17,FALSE))</f>
        <v>28129933.762329999</v>
      </c>
      <c r="P17" s="30">
        <f>IF(P11=0,0,VLOOKUP(P11,FAC_TOTALS_APTA!$A$4:$BQ$126,$L17,FALSE))</f>
        <v>16752910.707046701</v>
      </c>
      <c r="Q17" s="30">
        <f>IF(Q11=0,0,VLOOKUP(Q11,FAC_TOTALS_APTA!$A$4:$BQ$126,$L17,FALSE))</f>
        <v>9284473.8663006499</v>
      </c>
      <c r="R17" s="30">
        <f>IF(R11=0,0,VLOOKUP(R11,FAC_TOTALS_APTA!$A$4:$BQ$126,$L17,FALSE))</f>
        <v>23500350.5188017</v>
      </c>
      <c r="S17" s="30">
        <f>IF(S11=0,0,VLOOKUP(S11,FAC_TOTALS_APTA!$A$4:$BQ$126,$L17,FALSE))</f>
        <v>-63129611.431857102</v>
      </c>
      <c r="T17" s="30">
        <f>IF(T11=0,0,VLOOKUP(T11,FAC_TOTALS_APTA!$A$4:$BQ$126,$L17,FALSE))</f>
        <v>29586546.5540087</v>
      </c>
      <c r="U17" s="30">
        <f>IF(U11=0,0,VLOOKUP(U11,FAC_TOTALS_APTA!$A$4:$BQ$126,$L17,FALSE))</f>
        <v>43437799.245962501</v>
      </c>
      <c r="V17" s="30">
        <f>IF(V11=0,0,VLOOKUP(V11,FAC_TOTALS_APTA!$A$4:$BQ$126,$L17,FALSE))</f>
        <v>1609589.5214647599</v>
      </c>
      <c r="W17" s="30">
        <f>IF(W11=0,0,VLOOKUP(W11,FAC_TOTALS_APTA!$A$4:$BQ$126,$L17,FALSE))</f>
        <v>-9035204.4207492992</v>
      </c>
      <c r="X17" s="30">
        <f>IF(X11=0,0,VLOOKUP(X11,FAC_TOTALS_APTA!$A$4:$BQ$126,$L17,FALSE))</f>
        <v>-12395798.715025701</v>
      </c>
      <c r="Y17" s="30">
        <f>IF(Y11=0,0,VLOOKUP(Y11,FAC_TOTALS_APTA!$A$4:$BQ$126,$L17,FALSE))</f>
        <v>-66350578.411790103</v>
      </c>
      <c r="Z17" s="30">
        <f>IF(Z11=0,0,VLOOKUP(Z11,FAC_TOTALS_APTA!$A$4:$BQ$126,$L17,FALSE))</f>
        <v>-24595117.772169702</v>
      </c>
      <c r="AA17" s="30">
        <f>IF(AA11=0,0,VLOOKUP(AA11,FAC_TOTALS_APTA!$A$4:$BQ$126,$L17,FALSE))</f>
        <v>17423382.8921372</v>
      </c>
      <c r="AB17" s="30">
        <f>IF(AB11=0,0,VLOOKUP(AB11,FAC_TOTALS_APTA!$A$4:$BQ$126,$L17,FALSE))</f>
        <v>20848050.021916799</v>
      </c>
      <c r="AC17" s="33">
        <f t="shared" si="4"/>
        <v>52108779.254428208</v>
      </c>
      <c r="AD17" s="34">
        <f>AC17/G33</f>
        <v>4.8697593010766559E-2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48">
        <v>-0.24160000000000001</v>
      </c>
      <c r="F18" s="8">
        <f>MATCH($D18,FAC_TOTALS_APTA!$A$2:$BQ$2,)</f>
        <v>15</v>
      </c>
      <c r="G18" s="47">
        <f>VLOOKUP(G11,FAC_TOTALS_APTA!$A$4:$BQ$126,$F18,FALSE)</f>
        <v>43203.832605207703</v>
      </c>
      <c r="H18" s="47">
        <f>VLOOKUP(H11,FAC_TOTALS_APTA!$A$4:$BQ$126,$F18,FALSE)</f>
        <v>38913.811951356198</v>
      </c>
      <c r="I18" s="31">
        <f t="shared" si="1"/>
        <v>-9.9297224231314929E-2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MATCH($K18,FAC_TOTALS_APTA!$A$2:$BO$2,)</f>
        <v>33</v>
      </c>
      <c r="M18" s="30">
        <f>IF(M11=0,0,VLOOKUP(M11,FAC_TOTALS_APTA!$A$4:$BQ$126,$L18,FALSE))</f>
        <v>5557698.9318098202</v>
      </c>
      <c r="N18" s="30">
        <f>IF(N11=0,0,VLOOKUP(N11,FAC_TOTALS_APTA!$A$4:$BQ$126,$L18,FALSE))</f>
        <v>10106960.033637</v>
      </c>
      <c r="O18" s="30">
        <f>IF(O11=0,0,VLOOKUP(O11,FAC_TOTALS_APTA!$A$4:$BQ$126,$L18,FALSE))</f>
        <v>9849566.3822920304</v>
      </c>
      <c r="P18" s="30">
        <f>IF(P11=0,0,VLOOKUP(P11,FAC_TOTALS_APTA!$A$4:$BQ$126,$L18,FALSE))</f>
        <v>15761455.985233201</v>
      </c>
      <c r="Q18" s="30">
        <f>IF(Q11=0,0,VLOOKUP(Q11,FAC_TOTALS_APTA!$A$4:$BQ$126,$L18,FALSE))</f>
        <v>-4738132.3420266798</v>
      </c>
      <c r="R18" s="30">
        <f>IF(R11=0,0,VLOOKUP(R11,FAC_TOTALS_APTA!$A$4:$BQ$126,$L18,FALSE))</f>
        <v>259193.889033243</v>
      </c>
      <c r="S18" s="30">
        <f>IF(S11=0,0,VLOOKUP(S11,FAC_TOTALS_APTA!$A$4:$BQ$126,$L18,FALSE))</f>
        <v>16832374.6714008</v>
      </c>
      <c r="T18" s="30">
        <f>IF(T11=0,0,VLOOKUP(T11,FAC_TOTALS_APTA!$A$4:$BQ$126,$L18,FALSE))</f>
        <v>9159868.3136918806</v>
      </c>
      <c r="U18" s="30">
        <f>IF(U11=0,0,VLOOKUP(U11,FAC_TOTALS_APTA!$A$4:$BQ$126,$L18,FALSE))</f>
        <v>6435352.7389350301</v>
      </c>
      <c r="V18" s="30">
        <f>IF(V11=0,0,VLOOKUP(V11,FAC_TOTALS_APTA!$A$4:$BQ$126,$L18,FALSE))</f>
        <v>3653174.78904759</v>
      </c>
      <c r="W18" s="30">
        <f>IF(W11=0,0,VLOOKUP(W11,FAC_TOTALS_APTA!$A$4:$BQ$126,$L18,FALSE))</f>
        <v>-3505380.7783057499</v>
      </c>
      <c r="X18" s="30">
        <f>IF(X11=0,0,VLOOKUP(X11,FAC_TOTALS_APTA!$A$4:$BQ$126,$L18,FALSE))</f>
        <v>-2121595.9348510099</v>
      </c>
      <c r="Y18" s="30">
        <f>IF(Y11=0,0,VLOOKUP(Y11,FAC_TOTALS_APTA!$A$4:$BQ$126,$L18,FALSE))</f>
        <v>-12284830.8969908</v>
      </c>
      <c r="Z18" s="30">
        <f>IF(Z11=0,0,VLOOKUP(Z11,FAC_TOTALS_APTA!$A$4:$BQ$126,$L18,FALSE))</f>
        <v>-8970400.6132503003</v>
      </c>
      <c r="AA18" s="30">
        <f>IF(AA11=0,0,VLOOKUP(AA11,FAC_TOTALS_APTA!$A$4:$BQ$126,$L18,FALSE))</f>
        <v>-9075428.3362001404</v>
      </c>
      <c r="AB18" s="30">
        <f>IF(AB11=0,0,VLOOKUP(AB11,FAC_TOTALS_APTA!$A$4:$BQ$126,$L18,FALSE))</f>
        <v>-9588200.2731273901</v>
      </c>
      <c r="AC18" s="33">
        <f t="shared" si="4"/>
        <v>27331676.560328513</v>
      </c>
      <c r="AD18" s="34">
        <f>AC18/G33</f>
        <v>2.5542468668054215E-2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48">
        <v>1.03E-2</v>
      </c>
      <c r="F19" s="8">
        <f>MATCH($D19,FAC_TOTALS_APTA!$A$2:$BQ$2,)</f>
        <v>16</v>
      </c>
      <c r="G19" s="30">
        <f>VLOOKUP(G11,FAC_TOTALS_APTA!$A$4:$BQ$126,$F19,FALSE)</f>
        <v>10.996109797993601</v>
      </c>
      <c r="H19" s="30">
        <f>VLOOKUP(H11,FAC_TOTALS_APTA!$A$4:$BQ$126,$F19,FALSE)</f>
        <v>10.0685876344187</v>
      </c>
      <c r="I19" s="31">
        <f t="shared" si="1"/>
        <v>-8.4350027474638378E-2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MATCH($K19,FAC_TOTALS_APTA!$A$2:$BO$2,)</f>
        <v>34</v>
      </c>
      <c r="M19" s="30">
        <f>IF(M11=0,0,VLOOKUP(M11,FAC_TOTALS_APTA!$A$4:$BQ$126,$L19,FALSE))</f>
        <v>-1785569.8848857901</v>
      </c>
      <c r="N19" s="30">
        <f>IF(N11=0,0,VLOOKUP(N11,FAC_TOTALS_APTA!$A$4:$BQ$126,$L19,FALSE))</f>
        <v>-1154112.88185957</v>
      </c>
      <c r="O19" s="30">
        <f>IF(O11=0,0,VLOOKUP(O11,FAC_TOTALS_APTA!$A$4:$BQ$126,$L19,FALSE))</f>
        <v>-1286166.82040726</v>
      </c>
      <c r="P19" s="30">
        <f>IF(P11=0,0,VLOOKUP(P11,FAC_TOTALS_APTA!$A$4:$BQ$126,$L19,FALSE))</f>
        <v>-1039399.81147411</v>
      </c>
      <c r="Q19" s="30">
        <f>IF(Q11=0,0,VLOOKUP(Q11,FAC_TOTALS_APTA!$A$4:$BQ$126,$L19,FALSE))</f>
        <v>-2057283.13133242</v>
      </c>
      <c r="R19" s="30">
        <f>IF(R11=0,0,VLOOKUP(R11,FAC_TOTALS_APTA!$A$4:$BQ$126,$L19,FALSE))</f>
        <v>2228387.4108382799</v>
      </c>
      <c r="S19" s="30">
        <f>IF(S11=0,0,VLOOKUP(S11,FAC_TOTALS_APTA!$A$4:$BQ$126,$L19,FALSE))</f>
        <v>1973128.5699215201</v>
      </c>
      <c r="T19" s="30">
        <f>IF(T11=0,0,VLOOKUP(T11,FAC_TOTALS_APTA!$A$4:$BQ$126,$L19,FALSE))</f>
        <v>4573553.9326248299</v>
      </c>
      <c r="U19" s="30">
        <f>IF(U11=0,0,VLOOKUP(U11,FAC_TOTALS_APTA!$A$4:$BQ$126,$L19,FALSE))</f>
        <v>4884432.2050123699</v>
      </c>
      <c r="V19" s="30">
        <f>IF(V11=0,0,VLOOKUP(V11,FAC_TOTALS_APTA!$A$4:$BQ$126,$L19,FALSE))</f>
        <v>-1916087.77659047</v>
      </c>
      <c r="W19" s="30">
        <f>IF(W11=0,0,VLOOKUP(W11,FAC_TOTALS_APTA!$A$4:$BQ$126,$L19,FALSE))</f>
        <v>-5775588.2552456399</v>
      </c>
      <c r="X19" s="30">
        <f>IF(X11=0,0,VLOOKUP(X11,FAC_TOTALS_APTA!$A$4:$BQ$126,$L19,FALSE))</f>
        <v>-650623.26433146</v>
      </c>
      <c r="Y19" s="30">
        <f>IF(Y11=0,0,VLOOKUP(Y11,FAC_TOTALS_APTA!$A$4:$BQ$126,$L19,FALSE))</f>
        <v>-212056.51340163601</v>
      </c>
      <c r="Z19" s="30">
        <f>IF(Z11=0,0,VLOOKUP(Z11,FAC_TOTALS_APTA!$A$4:$BQ$126,$L19,FALSE))</f>
        <v>-1757843.03684798</v>
      </c>
      <c r="AA19" s="30">
        <f>IF(AA11=0,0,VLOOKUP(AA11,FAC_TOTALS_APTA!$A$4:$BQ$126,$L19,FALSE))</f>
        <v>-2909680.5932468502</v>
      </c>
      <c r="AB19" s="30">
        <f>IF(AB11=0,0,VLOOKUP(AB11,FAC_TOTALS_APTA!$A$4:$BQ$126,$L19,FALSE))</f>
        <v>-2498794.8906620699</v>
      </c>
      <c r="AC19" s="33">
        <f t="shared" si="4"/>
        <v>-9383704.7418882567</v>
      </c>
      <c r="AD19" s="34">
        <f>AC19/G33</f>
        <v>-8.7694212183034737E-3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48">
        <v>-4.0000000000000001E-3</v>
      </c>
      <c r="F20" s="8">
        <f>MATCH($D20,FAC_TOTALS_APTA!$A$2:$BQ$2,)</f>
        <v>18</v>
      </c>
      <c r="G20" s="35">
        <f>VLOOKUP(G11,FAC_TOTALS_APTA!$A$4:$BQ$126,$F20,FALSE)</f>
        <v>3.9670413483897802</v>
      </c>
      <c r="H20" s="35">
        <f>VLOOKUP(H11,FAC_TOTALS_APTA!$A$4:$BQ$126,$F20,FALSE)</f>
        <v>6.1800498149413103</v>
      </c>
      <c r="I20" s="31">
        <f t="shared" si="1"/>
        <v>0.55784860106128953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MATCH($K20,FAC_TOTALS_APTA!$A$2:$BO$2,)</f>
        <v>36</v>
      </c>
      <c r="M20" s="30">
        <f>IF(M11=0,0,VLOOKUP(M11,FAC_TOTALS_APTA!$A$4:$BQ$126,$L20,FALSE))</f>
        <v>0</v>
      </c>
      <c r="N20" s="30">
        <f>IF(N11=0,0,VLOOKUP(N11,FAC_TOTALS_APTA!$A$4:$BQ$126,$L20,FALSE))</f>
        <v>0</v>
      </c>
      <c r="O20" s="30">
        <f>IF(O11=0,0,VLOOKUP(O11,FAC_TOTALS_APTA!$A$4:$BQ$126,$L20,FALSE))</f>
        <v>0</v>
      </c>
      <c r="P20" s="30">
        <f>IF(P11=0,0,VLOOKUP(P11,FAC_TOTALS_APTA!$A$4:$BQ$126,$L20,FALSE))</f>
        <v>-1521215.59273068</v>
      </c>
      <c r="Q20" s="30">
        <f>IF(Q11=0,0,VLOOKUP(Q11,FAC_TOTALS_APTA!$A$4:$BQ$126,$L20,FALSE))</f>
        <v>-1269900.58823923</v>
      </c>
      <c r="R20" s="30">
        <f>IF(R11=0,0,VLOOKUP(R11,FAC_TOTALS_APTA!$A$4:$BQ$126,$L20,FALSE))</f>
        <v>-539747.06812680699</v>
      </c>
      <c r="S20" s="30">
        <f>IF(S11=0,0,VLOOKUP(S11,FAC_TOTALS_APTA!$A$4:$BQ$126,$L20,FALSE))</f>
        <v>-1045127.4784021</v>
      </c>
      <c r="T20" s="30">
        <f>IF(T11=0,0,VLOOKUP(T11,FAC_TOTALS_APTA!$A$4:$BQ$126,$L20,FALSE))</f>
        <v>-1439234.9471378301</v>
      </c>
      <c r="U20" s="30">
        <f>IF(U11=0,0,VLOOKUP(U11,FAC_TOTALS_APTA!$A$4:$BQ$126,$L20,FALSE))</f>
        <v>247021.78884852701</v>
      </c>
      <c r="V20" s="30">
        <f>IF(V11=0,0,VLOOKUP(V11,FAC_TOTALS_APTA!$A$4:$BQ$126,$L20,FALSE))</f>
        <v>-397589.98034048901</v>
      </c>
      <c r="W20" s="30">
        <f>IF(W11=0,0,VLOOKUP(W11,FAC_TOTALS_APTA!$A$4:$BQ$126,$L20,FALSE))</f>
        <v>-20001.447788719099</v>
      </c>
      <c r="X20" s="30">
        <f>IF(X11=0,0,VLOOKUP(X11,FAC_TOTALS_APTA!$A$4:$BQ$126,$L20,FALSE))</f>
        <v>-1649174.7387838101</v>
      </c>
      <c r="Y20" s="30">
        <f>IF(Y11=0,0,VLOOKUP(Y11,FAC_TOTALS_APTA!$A$4:$BQ$126,$L20,FALSE))</f>
        <v>-217671.902382053</v>
      </c>
      <c r="Z20" s="30">
        <f>IF(Z11=0,0,VLOOKUP(Z11,FAC_TOTALS_APTA!$A$4:$BQ$126,$L20,FALSE))</f>
        <v>-3444000.5425816299</v>
      </c>
      <c r="AA20" s="30">
        <f>IF(AA11=0,0,VLOOKUP(AA11,FAC_TOTALS_APTA!$A$4:$BQ$126,$L20,FALSE))</f>
        <v>-1019436.45018252</v>
      </c>
      <c r="AB20" s="30">
        <f>IF(AB11=0,0,VLOOKUP(AB11,FAC_TOTALS_APTA!$A$4:$BQ$126,$L20,FALSE))</f>
        <v>-1583906.0039343999</v>
      </c>
      <c r="AC20" s="33">
        <f t="shared" si="4"/>
        <v>-13899984.95178174</v>
      </c>
      <c r="AD20" s="34">
        <f>AC20/G33</f>
        <v>-1.299005311048664E-2</v>
      </c>
      <c r="AE20" s="8"/>
    </row>
    <row r="21" spans="1:31" s="15" customFormat="1" ht="34" hidden="1" customHeight="1" x14ac:dyDescent="0.2">
      <c r="A21" s="8"/>
      <c r="B21" s="13" t="s">
        <v>83</v>
      </c>
      <c r="C21" s="29"/>
      <c r="D21" s="6" t="s">
        <v>92</v>
      </c>
      <c r="E21" s="48">
        <v>-6.8999999999999999E-3</v>
      </c>
      <c r="F21" s="8">
        <f>MATCH($D21,FAC_TOTALS_APTA!$A$2:$BQ$2,)</f>
        <v>19</v>
      </c>
      <c r="G21" s="35">
        <f>VLOOKUP(G11,FAC_TOTALS_APTA!$A$4:$BQ$126,$F21,FALSE)</f>
        <v>0</v>
      </c>
      <c r="H21" s="35">
        <f>VLOOKUP(H11,FAC_TOTALS_APTA!$A$4:$BQ$126,$F21,FALSE)</f>
        <v>0</v>
      </c>
      <c r="I21" s="31" t="str">
        <f t="shared" si="1"/>
        <v>-</v>
      </c>
      <c r="J21" s="32" t="str">
        <f t="shared" si="2"/>
        <v/>
      </c>
      <c r="K21" s="32" t="str">
        <f t="shared" si="3"/>
        <v>TNC_TRIPS_PER_CAPITA_CLUSTER_BUS_HI_OPEX_FAC</v>
      </c>
      <c r="L21" s="8">
        <f>MATCH($K21,FAC_TOTALS_APTA!$A$2:$BO$2,)</f>
        <v>37</v>
      </c>
      <c r="M21" s="30">
        <f>IF(M11=0,0,VLOOKUP(M11,FAC_TOTALS_APTA!$A$4:$BQ$126,$L21,FALSE))</f>
        <v>0</v>
      </c>
      <c r="N21" s="30">
        <f>IF(N11=0,0,VLOOKUP(N11,FAC_TOTALS_APTA!$A$4:$BQ$126,$L21,FALSE))</f>
        <v>0</v>
      </c>
      <c r="O21" s="30">
        <f>IF(O11=0,0,VLOOKUP(O11,FAC_TOTALS_APTA!$A$4:$BQ$126,$L21,FALSE))</f>
        <v>0</v>
      </c>
      <c r="P21" s="30">
        <f>IF(P11=0,0,VLOOKUP(P11,FAC_TOTALS_APTA!$A$4:$BQ$126,$L21,FALSE))</f>
        <v>0</v>
      </c>
      <c r="Q21" s="30">
        <f>IF(Q11=0,0,VLOOKUP(Q11,FAC_TOTALS_APTA!$A$4:$BQ$126,$L21,FALSE))</f>
        <v>0</v>
      </c>
      <c r="R21" s="30">
        <f>IF(R11=0,0,VLOOKUP(R11,FAC_TOTALS_APTA!$A$4:$BQ$126,$L21,FALSE))</f>
        <v>0</v>
      </c>
      <c r="S21" s="30">
        <f>IF(S11=0,0,VLOOKUP(S11,FAC_TOTALS_APTA!$A$4:$BQ$126,$L21,FALSE))</f>
        <v>0</v>
      </c>
      <c r="T21" s="30">
        <f>IF(T11=0,0,VLOOKUP(T11,FAC_TOTALS_APTA!$A$4:$BQ$126,$L21,FALSE))</f>
        <v>0</v>
      </c>
      <c r="U21" s="30">
        <f>IF(U11=0,0,VLOOKUP(U11,FAC_TOTALS_APTA!$A$4:$BQ$126,$L21,FALSE))</f>
        <v>0</v>
      </c>
      <c r="V21" s="30">
        <f>IF(V11=0,0,VLOOKUP(V11,FAC_TOTALS_APTA!$A$4:$BQ$126,$L21,FALSE))</f>
        <v>0</v>
      </c>
      <c r="W21" s="30">
        <f>IF(W11=0,0,VLOOKUP(W11,FAC_TOTALS_APTA!$A$4:$BQ$126,$L21,FALSE))</f>
        <v>0</v>
      </c>
      <c r="X21" s="30">
        <f>IF(X11=0,0,VLOOKUP(X11,FAC_TOTALS_APTA!$A$4:$BQ$126,$L21,FALSE))</f>
        <v>0</v>
      </c>
      <c r="Y21" s="30">
        <f>IF(Y11=0,0,VLOOKUP(Y11,FAC_TOTALS_APTA!$A$4:$BQ$126,$L21,FALSE))</f>
        <v>0</v>
      </c>
      <c r="Z21" s="30">
        <f>IF(Z11=0,0,VLOOKUP(Z11,FAC_TOTALS_APTA!$A$4:$BQ$126,$L21,FALSE))</f>
        <v>0</v>
      </c>
      <c r="AA21" s="30">
        <f>IF(AA11=0,0,VLOOKUP(AA11,FAC_TOTALS_APTA!$A$4:$BQ$126,$L21,FALSE))</f>
        <v>0</v>
      </c>
      <c r="AB21" s="30">
        <f>IF(AB11=0,0,VLOOKUP(AB11,FAC_TOTALS_APTA!$A$4:$BQ$126,$L21,FALSE))</f>
        <v>0</v>
      </c>
      <c r="AC21" s="33">
        <f t="shared" si="4"/>
        <v>0</v>
      </c>
      <c r="AD21" s="34">
        <f>AC21/G33</f>
        <v>0</v>
      </c>
      <c r="AE21" s="8"/>
    </row>
    <row r="22" spans="1:31" s="15" customFormat="1" ht="34" hidden="1" customHeight="1" x14ac:dyDescent="0.2">
      <c r="A22" s="8"/>
      <c r="B22" s="13" t="s">
        <v>83</v>
      </c>
      <c r="C22" s="29"/>
      <c r="D22" s="6" t="s">
        <v>93</v>
      </c>
      <c r="E22" s="48">
        <v>-3.3099999999999997E-2</v>
      </c>
      <c r="F22" s="8">
        <f>MATCH($D22,FAC_TOTALS_APTA!$A$2:$BQ$2,)</f>
        <v>20</v>
      </c>
      <c r="G22" s="35">
        <f>VLOOKUP(G11,FAC_TOTALS_APTA!$A$4:$BQ$126,$F22,FALSE)</f>
        <v>0</v>
      </c>
      <c r="H22" s="35">
        <f>VLOOKUP(H11,FAC_TOTALS_APTA!$A$4:$BQ$126,$F22,FALSE)</f>
        <v>0</v>
      </c>
      <c r="I22" s="31" t="str">
        <f t="shared" si="1"/>
        <v>-</v>
      </c>
      <c r="J22" s="32" t="str">
        <f t="shared" si="2"/>
        <v/>
      </c>
      <c r="K22" s="32" t="str">
        <f t="shared" si="3"/>
        <v>TNC_TRIPS_PER_CAPITA_CLUSTER_BUS_MID_OPEX_FAC</v>
      </c>
      <c r="L22" s="8">
        <f>MATCH($K22,FAC_TOTALS_APTA!$A$2:$BO$2,)</f>
        <v>38</v>
      </c>
      <c r="M22" s="30">
        <f>IF(M11=0,0,VLOOKUP(M11,FAC_TOTALS_APTA!$A$4:$BQ$126,$L22,FALSE))</f>
        <v>0</v>
      </c>
      <c r="N22" s="30">
        <f>IF(N11=0,0,VLOOKUP(N11,FAC_TOTALS_APTA!$A$4:$BQ$126,$L22,FALSE))</f>
        <v>0</v>
      </c>
      <c r="O22" s="30">
        <f>IF(O11=0,0,VLOOKUP(O11,FAC_TOTALS_APTA!$A$4:$BQ$126,$L22,FALSE))</f>
        <v>0</v>
      </c>
      <c r="P22" s="30">
        <f>IF(P11=0,0,VLOOKUP(P11,FAC_TOTALS_APTA!$A$4:$BQ$126,$L22,FALSE))</f>
        <v>0</v>
      </c>
      <c r="Q22" s="30">
        <f>IF(Q11=0,0,VLOOKUP(Q11,FAC_TOTALS_APTA!$A$4:$BQ$126,$L22,FALSE))</f>
        <v>0</v>
      </c>
      <c r="R22" s="30">
        <f>IF(R11=0,0,VLOOKUP(R11,FAC_TOTALS_APTA!$A$4:$BQ$126,$L22,FALSE))</f>
        <v>0</v>
      </c>
      <c r="S22" s="30">
        <f>IF(S11=0,0,VLOOKUP(S11,FAC_TOTALS_APTA!$A$4:$BQ$126,$L22,FALSE))</f>
        <v>0</v>
      </c>
      <c r="T22" s="30">
        <f>IF(T11=0,0,VLOOKUP(T11,FAC_TOTALS_APTA!$A$4:$BQ$126,$L22,FALSE))</f>
        <v>0</v>
      </c>
      <c r="U22" s="30">
        <f>IF(U11=0,0,VLOOKUP(U11,FAC_TOTALS_APTA!$A$4:$BQ$126,$L22,FALSE))</f>
        <v>0</v>
      </c>
      <c r="V22" s="30">
        <f>IF(V11=0,0,VLOOKUP(V11,FAC_TOTALS_APTA!$A$4:$BQ$126,$L22,FALSE))</f>
        <v>0</v>
      </c>
      <c r="W22" s="30">
        <f>IF(W11=0,0,VLOOKUP(W11,FAC_TOTALS_APTA!$A$4:$BQ$126,$L22,FALSE))</f>
        <v>0</v>
      </c>
      <c r="X22" s="30">
        <f>IF(X11=0,0,VLOOKUP(X11,FAC_TOTALS_APTA!$A$4:$BQ$126,$L22,FALSE))</f>
        <v>0</v>
      </c>
      <c r="Y22" s="30">
        <f>IF(Y11=0,0,VLOOKUP(Y11,FAC_TOTALS_APTA!$A$4:$BQ$126,$L22,FALSE))</f>
        <v>0</v>
      </c>
      <c r="Z22" s="30">
        <f>IF(Z11=0,0,VLOOKUP(Z11,FAC_TOTALS_APTA!$A$4:$BQ$126,$L22,FALSE))</f>
        <v>0</v>
      </c>
      <c r="AA22" s="30">
        <f>IF(AA11=0,0,VLOOKUP(AA11,FAC_TOTALS_APTA!$A$4:$BQ$126,$L22,FALSE))</f>
        <v>0</v>
      </c>
      <c r="AB22" s="30">
        <f>IF(AB11=0,0,VLOOKUP(AB11,FAC_TOTALS_APTA!$A$4:$BQ$126,$L22,FALSE))</f>
        <v>0</v>
      </c>
      <c r="AC22" s="33">
        <f t="shared" si="4"/>
        <v>0</v>
      </c>
      <c r="AD22" s="34">
        <f>AC22/G33</f>
        <v>0</v>
      </c>
      <c r="AE22" s="8"/>
    </row>
    <row r="23" spans="1:31" s="15" customFormat="1" ht="34" hidden="1" customHeight="1" x14ac:dyDescent="0.2">
      <c r="A23" s="8"/>
      <c r="B23" s="13" t="s">
        <v>83</v>
      </c>
      <c r="C23" s="29"/>
      <c r="D23" s="6" t="s">
        <v>94</v>
      </c>
      <c r="E23" s="48">
        <v>-2.2200000000000001E-2</v>
      </c>
      <c r="F23" s="8">
        <f>MATCH($D23,FAC_TOTALS_APTA!$A$2:$BQ$2,)</f>
        <v>21</v>
      </c>
      <c r="G23" s="35">
        <f>VLOOKUP(G11,FAC_TOTALS_APTA!$A$4:$BQ$126,$F23,FALSE)</f>
        <v>0</v>
      </c>
      <c r="H23" s="35">
        <f>VLOOKUP(H11,FAC_TOTALS_APTA!$A$4:$BQ$126,$F23,FALSE)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TNC_TRIPS_PER_CAPITA_CLUSTER_BUS_LOW_OPEX_FAC</v>
      </c>
      <c r="L23" s="8">
        <f>MATCH($K23,FAC_TOTALS_APTA!$A$2:$BO$2,)</f>
        <v>39</v>
      </c>
      <c r="M23" s="30">
        <f>IF(M11=0,0,VLOOKUP(M11,FAC_TOTALS_APTA!$A$4:$BQ$126,$L23,FALSE))</f>
        <v>0</v>
      </c>
      <c r="N23" s="30">
        <f>IF(N11=0,0,VLOOKUP(N11,FAC_TOTALS_APTA!$A$4:$BQ$126,$L23,FALSE))</f>
        <v>0</v>
      </c>
      <c r="O23" s="30">
        <f>IF(O11=0,0,VLOOKUP(O11,FAC_TOTALS_APTA!$A$4:$BQ$126,$L23,FALSE))</f>
        <v>0</v>
      </c>
      <c r="P23" s="30">
        <f>IF(P11=0,0,VLOOKUP(P11,FAC_TOTALS_APTA!$A$4:$BQ$126,$L23,FALSE))</f>
        <v>0</v>
      </c>
      <c r="Q23" s="30">
        <f>IF(Q11=0,0,VLOOKUP(Q11,FAC_TOTALS_APTA!$A$4:$BQ$126,$L23,FALSE))</f>
        <v>0</v>
      </c>
      <c r="R23" s="30">
        <f>IF(R11=0,0,VLOOKUP(R11,FAC_TOTALS_APTA!$A$4:$BQ$126,$L23,FALSE))</f>
        <v>0</v>
      </c>
      <c r="S23" s="30">
        <f>IF(S11=0,0,VLOOKUP(S11,FAC_TOTALS_APTA!$A$4:$BQ$126,$L23,FALSE))</f>
        <v>0</v>
      </c>
      <c r="T23" s="30">
        <f>IF(T11=0,0,VLOOKUP(T11,FAC_TOTALS_APTA!$A$4:$BQ$126,$L23,FALSE))</f>
        <v>0</v>
      </c>
      <c r="U23" s="30">
        <f>IF(U11=0,0,VLOOKUP(U11,FAC_TOTALS_APTA!$A$4:$BQ$126,$L23,FALSE))</f>
        <v>0</v>
      </c>
      <c r="V23" s="30">
        <f>IF(V11=0,0,VLOOKUP(V11,FAC_TOTALS_APTA!$A$4:$BQ$126,$L23,FALSE))</f>
        <v>0</v>
      </c>
      <c r="W23" s="30">
        <f>IF(W11=0,0,VLOOKUP(W11,FAC_TOTALS_APTA!$A$4:$BQ$126,$L23,FALSE))</f>
        <v>0</v>
      </c>
      <c r="X23" s="30">
        <f>IF(X11=0,0,VLOOKUP(X11,FAC_TOTALS_APTA!$A$4:$BQ$126,$L23,FALSE))</f>
        <v>0</v>
      </c>
      <c r="Y23" s="30">
        <f>IF(Y11=0,0,VLOOKUP(Y11,FAC_TOTALS_APTA!$A$4:$BQ$126,$L23,FALSE))</f>
        <v>0</v>
      </c>
      <c r="Z23" s="30">
        <f>IF(Z11=0,0,VLOOKUP(Z11,FAC_TOTALS_APTA!$A$4:$BQ$126,$L23,FALSE))</f>
        <v>0</v>
      </c>
      <c r="AA23" s="30">
        <f>IF(AA11=0,0,VLOOKUP(AA11,FAC_TOTALS_APTA!$A$4:$BQ$126,$L23,FALSE))</f>
        <v>0</v>
      </c>
      <c r="AB23" s="30">
        <f>IF(AB11=0,0,VLOOKUP(AB11,FAC_TOTALS_APTA!$A$4:$BQ$126,$L23,FALSE))</f>
        <v>0</v>
      </c>
      <c r="AC23" s="33">
        <f t="shared" si="4"/>
        <v>0</v>
      </c>
      <c r="AD23" s="34">
        <f>AC23/G33</f>
        <v>0</v>
      </c>
      <c r="AE23" s="8"/>
    </row>
    <row r="24" spans="1:31" s="15" customFormat="1" ht="34" x14ac:dyDescent="0.2">
      <c r="A24" s="8"/>
      <c r="B24" s="13" t="s">
        <v>83</v>
      </c>
      <c r="C24" s="29"/>
      <c r="D24" s="6" t="s">
        <v>95</v>
      </c>
      <c r="E24" s="48">
        <v>-1.1000000000000001E-3</v>
      </c>
      <c r="F24" s="8">
        <f>MATCH($D24,FAC_TOTALS_APTA!$A$2:$BQ$2,)</f>
        <v>22</v>
      </c>
      <c r="G24" s="35">
        <f>VLOOKUP(G11,FAC_TOTALS_APTA!$A$4:$BQ$126,$F24,FALSE)</f>
        <v>0</v>
      </c>
      <c r="H24" s="35">
        <f>VLOOKUP(H11,FAC_TOTALS_APTA!$A$4:$BQ$126,$F24,FALSE)</f>
        <v>0</v>
      </c>
      <c r="I24" s="31" t="str">
        <f t="shared" si="1"/>
        <v>-</v>
      </c>
      <c r="J24" s="32" t="str">
        <f t="shared" si="2"/>
        <v/>
      </c>
      <c r="K24" s="32" t="str">
        <f t="shared" si="3"/>
        <v>TNC_TRIPS_PER_CAPITA_CLUSTER_BUS_NEW_YORK_FAC</v>
      </c>
      <c r="L24" s="8">
        <f>MATCH($K24,FAC_TOTALS_APTA!$A$2:$BO$2,)</f>
        <v>40</v>
      </c>
      <c r="M24" s="30">
        <f>IF(M11=0,0,VLOOKUP(M11,FAC_TOTALS_APTA!$A$4:$BQ$126,$L24,FALSE))</f>
        <v>0</v>
      </c>
      <c r="N24" s="30">
        <f>IF(N11=0,0,VLOOKUP(N11,FAC_TOTALS_APTA!$A$4:$BQ$126,$L24,FALSE))</f>
        <v>0</v>
      </c>
      <c r="O24" s="30">
        <f>IF(O11=0,0,VLOOKUP(O11,FAC_TOTALS_APTA!$A$4:$BQ$126,$L24,FALSE))</f>
        <v>0</v>
      </c>
      <c r="P24" s="30">
        <f>IF(P11=0,0,VLOOKUP(P11,FAC_TOTALS_APTA!$A$4:$BQ$126,$L24,FALSE))</f>
        <v>0</v>
      </c>
      <c r="Q24" s="30">
        <f>IF(Q11=0,0,VLOOKUP(Q11,FAC_TOTALS_APTA!$A$4:$BQ$126,$L24,FALSE))</f>
        <v>0</v>
      </c>
      <c r="R24" s="30">
        <f>IF(R11=0,0,VLOOKUP(R11,FAC_TOTALS_APTA!$A$4:$BQ$126,$L24,FALSE))</f>
        <v>0</v>
      </c>
      <c r="S24" s="30">
        <f>IF(S11=0,0,VLOOKUP(S11,FAC_TOTALS_APTA!$A$4:$BQ$126,$L24,FALSE))</f>
        <v>0</v>
      </c>
      <c r="T24" s="30">
        <f>IF(T11=0,0,VLOOKUP(T11,FAC_TOTALS_APTA!$A$4:$BQ$126,$L24,FALSE))</f>
        <v>0</v>
      </c>
      <c r="U24" s="30">
        <f>IF(U11=0,0,VLOOKUP(U11,FAC_TOTALS_APTA!$A$4:$BQ$126,$L24,FALSE))</f>
        <v>0</v>
      </c>
      <c r="V24" s="30">
        <f>IF(V11=0,0,VLOOKUP(V11,FAC_TOTALS_APTA!$A$4:$BQ$126,$L24,FALSE))</f>
        <v>0</v>
      </c>
      <c r="W24" s="30">
        <f>IF(W11=0,0,VLOOKUP(W11,FAC_TOTALS_APTA!$A$4:$BQ$126,$L24,FALSE))</f>
        <v>0</v>
      </c>
      <c r="X24" s="30">
        <f>IF(X11=0,0,VLOOKUP(X11,FAC_TOTALS_APTA!$A$4:$BQ$126,$L24,FALSE))</f>
        <v>0</v>
      </c>
      <c r="Y24" s="30">
        <f>IF(Y11=0,0,VLOOKUP(Y11,FAC_TOTALS_APTA!$A$4:$BQ$126,$L24,FALSE))</f>
        <v>0</v>
      </c>
      <c r="Z24" s="30">
        <f>IF(Z11=0,0,VLOOKUP(Z11,FAC_TOTALS_APTA!$A$4:$BQ$126,$L24,FALSE))</f>
        <v>0</v>
      </c>
      <c r="AA24" s="30">
        <f>IF(AA11=0,0,VLOOKUP(AA11,FAC_TOTALS_APTA!$A$4:$BQ$126,$L24,FALSE))</f>
        <v>0</v>
      </c>
      <c r="AB24" s="30">
        <f>IF(AB11=0,0,VLOOKUP(AB11,FAC_TOTALS_APTA!$A$4:$BQ$126,$L24,FALSE))</f>
        <v>0</v>
      </c>
      <c r="AC24" s="33">
        <f t="shared" si="4"/>
        <v>0</v>
      </c>
      <c r="AD24" s="34">
        <f>AC24/G33</f>
        <v>0</v>
      </c>
      <c r="AE24" s="8"/>
    </row>
    <row r="25" spans="1:31" s="15" customFormat="1" ht="34" hidden="1" customHeight="1" x14ac:dyDescent="0.2">
      <c r="A25" s="8"/>
      <c r="B25" s="13" t="s">
        <v>83</v>
      </c>
      <c r="C25" s="29"/>
      <c r="D25" s="6" t="s">
        <v>96</v>
      </c>
      <c r="E25" s="48">
        <v>-1.5E-3</v>
      </c>
      <c r="F25" s="8">
        <f>MATCH($D25,FAC_TOTALS_APTA!$A$2:$BQ$2,)</f>
        <v>23</v>
      </c>
      <c r="G25" s="35">
        <f>VLOOKUP(G11,FAC_TOTALS_APTA!$A$4:$BQ$126,$F25,FALSE)</f>
        <v>0</v>
      </c>
      <c r="H25" s="35">
        <f>VLOOKUP(H11,FAC_TOTALS_APTA!$A$4:$BQ$126,$F25,FALSE)</f>
        <v>16.656166916833101</v>
      </c>
      <c r="I25" s="31" t="str">
        <f t="shared" si="1"/>
        <v>-</v>
      </c>
      <c r="J25" s="32" t="str">
        <f t="shared" si="2"/>
        <v/>
      </c>
      <c r="K25" s="32" t="str">
        <f t="shared" si="3"/>
        <v>TNC_TRIPS_PER_CAPITA_CLUSTER_RAIL_HI_OPEX_FAC</v>
      </c>
      <c r="L25" s="8">
        <f>MATCH($K25,FAC_TOTALS_APTA!$A$2:$BO$2,)</f>
        <v>41</v>
      </c>
      <c r="M25" s="30">
        <f>IF(M11=0,0,VLOOKUP(M11,FAC_TOTALS_APTA!$A$4:$BQ$126,$L25,FALSE))</f>
        <v>0</v>
      </c>
      <c r="N25" s="30">
        <f>IF(N11=0,0,VLOOKUP(N11,FAC_TOTALS_APTA!$A$4:$BQ$126,$L25,FALSE))</f>
        <v>0</v>
      </c>
      <c r="O25" s="30">
        <f>IF(O11=0,0,VLOOKUP(O11,FAC_TOTALS_APTA!$A$4:$BQ$126,$L25,FALSE))</f>
        <v>0</v>
      </c>
      <c r="P25" s="30">
        <f>IF(P11=0,0,VLOOKUP(P11,FAC_TOTALS_APTA!$A$4:$BQ$126,$L25,FALSE))</f>
        <v>0</v>
      </c>
      <c r="Q25" s="30">
        <f>IF(Q11=0,0,VLOOKUP(Q11,FAC_TOTALS_APTA!$A$4:$BQ$126,$L25,FALSE))</f>
        <v>0</v>
      </c>
      <c r="R25" s="30">
        <f>IF(R11=0,0,VLOOKUP(R11,FAC_TOTALS_APTA!$A$4:$BQ$126,$L25,FALSE))</f>
        <v>0</v>
      </c>
      <c r="S25" s="30">
        <f>IF(S11=0,0,VLOOKUP(S11,FAC_TOTALS_APTA!$A$4:$BQ$126,$L25,FALSE))</f>
        <v>0</v>
      </c>
      <c r="T25" s="30">
        <f>IF(T11=0,0,VLOOKUP(T11,FAC_TOTALS_APTA!$A$4:$BQ$126,$L25,FALSE))</f>
        <v>0</v>
      </c>
      <c r="U25" s="30">
        <f>IF(U11=0,0,VLOOKUP(U11,FAC_TOTALS_APTA!$A$4:$BQ$126,$L25,FALSE))</f>
        <v>0</v>
      </c>
      <c r="V25" s="30">
        <f>IF(V11=0,0,VLOOKUP(V11,FAC_TOTALS_APTA!$A$4:$BQ$126,$L25,FALSE))</f>
        <v>-1049324.5373781701</v>
      </c>
      <c r="W25" s="30">
        <f>IF(W11=0,0,VLOOKUP(W11,FAC_TOTALS_APTA!$A$4:$BQ$126,$L25,FALSE))</f>
        <v>-2167177.2690731902</v>
      </c>
      <c r="X25" s="30">
        <f>IF(X11=0,0,VLOOKUP(X11,FAC_TOTALS_APTA!$A$4:$BQ$126,$L25,FALSE))</f>
        <v>-3413092.5801637899</v>
      </c>
      <c r="Y25" s="30">
        <f>IF(Y11=0,0,VLOOKUP(Y11,FAC_TOTALS_APTA!$A$4:$BQ$126,$L25,FALSE))</f>
        <v>-2307627.1753374301</v>
      </c>
      <c r="Z25" s="30">
        <f>IF(Z11=0,0,VLOOKUP(Z11,FAC_TOTALS_APTA!$A$4:$BQ$126,$L25,FALSE))</f>
        <v>-6384011.1127503701</v>
      </c>
      <c r="AA25" s="30">
        <f>IF(AA11=0,0,VLOOKUP(AA11,FAC_TOTALS_APTA!$A$4:$BQ$126,$L25,FALSE))</f>
        <v>-8221503.9414188601</v>
      </c>
      <c r="AB25" s="30">
        <f>IF(AB11=0,0,VLOOKUP(AB11,FAC_TOTALS_APTA!$A$4:$BQ$126,$L25,FALSE))</f>
        <v>-14152229.8685467</v>
      </c>
      <c r="AC25" s="33">
        <f t="shared" si="4"/>
        <v>-37694966.484668508</v>
      </c>
      <c r="AD25" s="34">
        <f>AC25/G33</f>
        <v>-3.5227348686524426E-2</v>
      </c>
      <c r="AE25" s="8"/>
    </row>
    <row r="26" spans="1:31" s="15" customFormat="1" ht="34" x14ac:dyDescent="0.2">
      <c r="A26" s="8"/>
      <c r="B26" s="13" t="s">
        <v>83</v>
      </c>
      <c r="C26" s="29"/>
      <c r="D26" s="6" t="s">
        <v>97</v>
      </c>
      <c r="E26" s="48">
        <v>-2.81E-2</v>
      </c>
      <c r="F26" s="8">
        <f>MATCH($D26,FAC_TOTALS_APTA!$A$2:$BQ$2,)</f>
        <v>24</v>
      </c>
      <c r="G26" s="35">
        <f>VLOOKUP(G11,FAC_TOTALS_APTA!$A$4:$BQ$126,$F26,FALSE)</f>
        <v>0</v>
      </c>
      <c r="H26" s="35">
        <f>VLOOKUP(H11,FAC_TOTALS_APTA!$A$4:$BQ$126,$F26,FALSE)</f>
        <v>0</v>
      </c>
      <c r="I26" s="31" t="str">
        <f t="shared" si="1"/>
        <v>-</v>
      </c>
      <c r="J26" s="32" t="str">
        <f t="shared" si="2"/>
        <v/>
      </c>
      <c r="K26" s="32" t="str">
        <f t="shared" si="3"/>
        <v>TNC_TRIPS_PER_CAPITA_CLUSTER_RAIL_MID_OPEX_FAC</v>
      </c>
      <c r="L26" s="8">
        <f>MATCH($K26,FAC_TOTALS_APTA!$A$2:$BO$2,)</f>
        <v>42</v>
      </c>
      <c r="M26" s="30">
        <f>IF(M11=0,0,VLOOKUP(M11,FAC_TOTALS_APTA!$A$4:$BQ$126,$L26,FALSE))</f>
        <v>0</v>
      </c>
      <c r="N26" s="30">
        <f>IF(N11=0,0,VLOOKUP(N11,FAC_TOTALS_APTA!$A$4:$BQ$126,$L26,FALSE))</f>
        <v>0</v>
      </c>
      <c r="O26" s="30">
        <f>IF(O11=0,0,VLOOKUP(O11,FAC_TOTALS_APTA!$A$4:$BQ$126,$L26,FALSE))</f>
        <v>0</v>
      </c>
      <c r="P26" s="30">
        <f>IF(P11=0,0,VLOOKUP(P11,FAC_TOTALS_APTA!$A$4:$BQ$126,$L26,FALSE))</f>
        <v>0</v>
      </c>
      <c r="Q26" s="30">
        <f>IF(Q11=0,0,VLOOKUP(Q11,FAC_TOTALS_APTA!$A$4:$BQ$126,$L26,FALSE))</f>
        <v>0</v>
      </c>
      <c r="R26" s="30">
        <f>IF(R11=0,0,VLOOKUP(R11,FAC_TOTALS_APTA!$A$4:$BQ$126,$L26,FALSE))</f>
        <v>0</v>
      </c>
      <c r="S26" s="30">
        <f>IF(S11=0,0,VLOOKUP(S11,FAC_TOTALS_APTA!$A$4:$BQ$126,$L26,FALSE))</f>
        <v>0</v>
      </c>
      <c r="T26" s="30">
        <f>IF(T11=0,0,VLOOKUP(T11,FAC_TOTALS_APTA!$A$4:$BQ$126,$L26,FALSE))</f>
        <v>0</v>
      </c>
      <c r="U26" s="30">
        <f>IF(U11=0,0,VLOOKUP(U11,FAC_TOTALS_APTA!$A$4:$BQ$126,$L26,FALSE))</f>
        <v>0</v>
      </c>
      <c r="V26" s="30">
        <f>IF(V11=0,0,VLOOKUP(V11,FAC_TOTALS_APTA!$A$4:$BQ$126,$L26,FALSE))</f>
        <v>0</v>
      </c>
      <c r="W26" s="30">
        <f>IF(W11=0,0,VLOOKUP(W11,FAC_TOTALS_APTA!$A$4:$BQ$126,$L26,FALSE))</f>
        <v>0</v>
      </c>
      <c r="X26" s="30">
        <f>IF(X11=0,0,VLOOKUP(X11,FAC_TOTALS_APTA!$A$4:$BQ$126,$L26,FALSE))</f>
        <v>0</v>
      </c>
      <c r="Y26" s="30">
        <f>IF(Y11=0,0,VLOOKUP(Y11,FAC_TOTALS_APTA!$A$4:$BQ$126,$L26,FALSE))</f>
        <v>0</v>
      </c>
      <c r="Z26" s="30">
        <f>IF(Z11=0,0,VLOOKUP(Z11,FAC_TOTALS_APTA!$A$4:$BQ$126,$L26,FALSE))</f>
        <v>0</v>
      </c>
      <c r="AA26" s="30">
        <f>IF(AA11=0,0,VLOOKUP(AA11,FAC_TOTALS_APTA!$A$4:$BQ$126,$L26,FALSE))</f>
        <v>0</v>
      </c>
      <c r="AB26" s="30">
        <f>IF(AB11=0,0,VLOOKUP(AB11,FAC_TOTALS_APTA!$A$4:$BQ$126,$L26,FALSE))</f>
        <v>0</v>
      </c>
      <c r="AC26" s="33">
        <f t="shared" si="4"/>
        <v>0</v>
      </c>
      <c r="AD26" s="34">
        <f>AC26/G33</f>
        <v>0</v>
      </c>
      <c r="AE26" s="8"/>
    </row>
    <row r="27" spans="1:31" s="15" customFormat="1" ht="34" x14ac:dyDescent="0.2">
      <c r="A27" s="8"/>
      <c r="B27" s="13" t="s">
        <v>83</v>
      </c>
      <c r="C27" s="29"/>
      <c r="D27" s="6" t="s">
        <v>98</v>
      </c>
      <c r="E27" s="48">
        <v>8.2000000000000007E-3</v>
      </c>
      <c r="F27" s="8">
        <f>MATCH($D27,FAC_TOTALS_APTA!$A$2:$BQ$2,)</f>
        <v>25</v>
      </c>
      <c r="G27" s="35">
        <f>VLOOKUP(G11,FAC_TOTALS_APTA!$A$4:$BQ$126,$F27,FALSE)</f>
        <v>0</v>
      </c>
      <c r="H27" s="35">
        <f>VLOOKUP(H11,FAC_TOTALS_APTA!$A$4:$BQ$126,$F27,FALSE)</f>
        <v>0</v>
      </c>
      <c r="I27" s="31" t="str">
        <f t="shared" si="1"/>
        <v>-</v>
      </c>
      <c r="J27" s="32" t="str">
        <f t="shared" si="2"/>
        <v/>
      </c>
      <c r="K27" s="32" t="str">
        <f t="shared" si="3"/>
        <v>TNC_TRIPS_PER_CAPITA_CLUSTER_RAIL_NEW_YORK_FAC</v>
      </c>
      <c r="L27" s="8">
        <f>MATCH($K27,FAC_TOTALS_APTA!$A$2:$BO$2,)</f>
        <v>43</v>
      </c>
      <c r="M27" s="30">
        <f>IF(M11=0,0,VLOOKUP(M11,FAC_TOTALS_APTA!$A$4:$BQ$126,$L27,FALSE))</f>
        <v>0</v>
      </c>
      <c r="N27" s="30">
        <f>IF(N11=0,0,VLOOKUP(N11,FAC_TOTALS_APTA!$A$4:$BQ$126,$L27,FALSE))</f>
        <v>0</v>
      </c>
      <c r="O27" s="30">
        <f>IF(O11=0,0,VLOOKUP(O11,FAC_TOTALS_APTA!$A$4:$BQ$126,$L27,FALSE))</f>
        <v>0</v>
      </c>
      <c r="P27" s="30">
        <f>IF(P11=0,0,VLOOKUP(P11,FAC_TOTALS_APTA!$A$4:$BQ$126,$L27,FALSE))</f>
        <v>0</v>
      </c>
      <c r="Q27" s="30">
        <f>IF(Q11=0,0,VLOOKUP(Q11,FAC_TOTALS_APTA!$A$4:$BQ$126,$L27,FALSE))</f>
        <v>0</v>
      </c>
      <c r="R27" s="30">
        <f>IF(R11=0,0,VLOOKUP(R11,FAC_TOTALS_APTA!$A$4:$BQ$126,$L27,FALSE))</f>
        <v>0</v>
      </c>
      <c r="S27" s="30">
        <f>IF(S11=0,0,VLOOKUP(S11,FAC_TOTALS_APTA!$A$4:$BQ$126,$L27,FALSE))</f>
        <v>0</v>
      </c>
      <c r="T27" s="30">
        <f>IF(T11=0,0,VLOOKUP(T11,FAC_TOTALS_APTA!$A$4:$BQ$126,$L27,FALSE))</f>
        <v>0</v>
      </c>
      <c r="U27" s="30">
        <f>IF(U11=0,0,VLOOKUP(U11,FAC_TOTALS_APTA!$A$4:$BQ$126,$L27,FALSE))</f>
        <v>0</v>
      </c>
      <c r="V27" s="30">
        <f>IF(V11=0,0,VLOOKUP(V11,FAC_TOTALS_APTA!$A$4:$BQ$126,$L27,FALSE))</f>
        <v>0</v>
      </c>
      <c r="W27" s="30">
        <f>IF(W11=0,0,VLOOKUP(W11,FAC_TOTALS_APTA!$A$4:$BQ$126,$L27,FALSE))</f>
        <v>0</v>
      </c>
      <c r="X27" s="30">
        <f>IF(X11=0,0,VLOOKUP(X11,FAC_TOTALS_APTA!$A$4:$BQ$126,$L27,FALSE))</f>
        <v>0</v>
      </c>
      <c r="Y27" s="30">
        <f>IF(Y11=0,0,VLOOKUP(Y11,FAC_TOTALS_APTA!$A$4:$BQ$126,$L27,FALSE))</f>
        <v>0</v>
      </c>
      <c r="Z27" s="30">
        <f>IF(Z11=0,0,VLOOKUP(Z11,FAC_TOTALS_APTA!$A$4:$BQ$126,$L27,FALSE))</f>
        <v>0</v>
      </c>
      <c r="AA27" s="30">
        <f>IF(AA11=0,0,VLOOKUP(AA11,FAC_TOTALS_APTA!$A$4:$BQ$126,$L27,FALSE))</f>
        <v>0</v>
      </c>
      <c r="AB27" s="30">
        <f>IF(AB11=0,0,VLOOKUP(AB11,FAC_TOTALS_APTA!$A$4:$BQ$126,$L27,FALSE))</f>
        <v>0</v>
      </c>
      <c r="AC27" s="33">
        <f t="shared" si="4"/>
        <v>0</v>
      </c>
      <c r="AD27" s="34">
        <f>AC27/G33</f>
        <v>0</v>
      </c>
      <c r="AE27" s="8"/>
    </row>
    <row r="28" spans="1:31" s="15" customFormat="1" ht="15" x14ac:dyDescent="0.2">
      <c r="A28" s="8"/>
      <c r="B28" s="27" t="s">
        <v>73</v>
      </c>
      <c r="C28" s="29"/>
      <c r="D28" s="8" t="s">
        <v>49</v>
      </c>
      <c r="E28" s="48">
        <v>-1.2999999999999999E-3</v>
      </c>
      <c r="F28" s="8">
        <f>MATCH($D28,FAC_TOTALS_APTA!$A$2:$BQ$2,)</f>
        <v>26</v>
      </c>
      <c r="G28" s="35">
        <f>VLOOKUP(G11,FAC_TOTALS_APTA!$A$4:$BQ$126,$F28,FALSE)</f>
        <v>0</v>
      </c>
      <c r="H28" s="35">
        <f>VLOOKUP(H11,FAC_TOTALS_APTA!$A$4:$BQ$126,$F28,FALSE)</f>
        <v>1</v>
      </c>
      <c r="I28" s="31" t="str">
        <f t="shared" si="1"/>
        <v>-</v>
      </c>
      <c r="J28" s="32" t="str">
        <f t="shared" si="2"/>
        <v/>
      </c>
      <c r="K28" s="32" t="str">
        <f t="shared" si="3"/>
        <v>BIKE_SHARE_FAC</v>
      </c>
      <c r="L28" s="8">
        <f>MATCH($K28,FAC_TOTALS_APTA!$A$2:$BO$2,)</f>
        <v>44</v>
      </c>
      <c r="M28" s="30">
        <f>IF(M11=0,0,VLOOKUP(M11,FAC_TOTALS_APTA!$A$4:$BQ$126,$L28,FALSE))</f>
        <v>0</v>
      </c>
      <c r="N28" s="30">
        <f>IF(N11=0,0,VLOOKUP(N11,FAC_TOTALS_APTA!$A$4:$BQ$126,$L28,FALSE))</f>
        <v>0</v>
      </c>
      <c r="O28" s="30">
        <f>IF(O11=0,0,VLOOKUP(O11,FAC_TOTALS_APTA!$A$4:$BQ$126,$L28,FALSE))</f>
        <v>0</v>
      </c>
      <c r="P28" s="30">
        <f>IF(P11=0,0,VLOOKUP(P11,FAC_TOTALS_APTA!$A$4:$BQ$126,$L28,FALSE))</f>
        <v>0</v>
      </c>
      <c r="Q28" s="30">
        <f>IF(Q11=0,0,VLOOKUP(Q11,FAC_TOTALS_APTA!$A$4:$BQ$126,$L28,FALSE))</f>
        <v>0</v>
      </c>
      <c r="R28" s="30">
        <f>IF(R11=0,0,VLOOKUP(R11,FAC_TOTALS_APTA!$A$4:$BQ$126,$L28,FALSE))</f>
        <v>-363750.825065827</v>
      </c>
      <c r="S28" s="30">
        <f>IF(S11=0,0,VLOOKUP(S11,FAC_TOTALS_APTA!$A$4:$BQ$126,$L28,FALSE))</f>
        <v>0</v>
      </c>
      <c r="T28" s="30">
        <f>IF(T11=0,0,VLOOKUP(T11,FAC_TOTALS_APTA!$A$4:$BQ$126,$L28,FALSE))</f>
        <v>-37998.203667119502</v>
      </c>
      <c r="U28" s="30">
        <f>IF(U11=0,0,VLOOKUP(U11,FAC_TOTALS_APTA!$A$4:$BQ$126,$L28,FALSE))</f>
        <v>-303718.407566635</v>
      </c>
      <c r="V28" s="30">
        <f>IF(V11=0,0,VLOOKUP(V11,FAC_TOTALS_APTA!$A$4:$BQ$126,$L28,FALSE))</f>
        <v>-13805.362361538901</v>
      </c>
      <c r="W28" s="30">
        <f>IF(W11=0,0,VLOOKUP(W11,FAC_TOTALS_APTA!$A$4:$BQ$126,$L28,FALSE))</f>
        <v>0</v>
      </c>
      <c r="X28" s="30">
        <f>IF(X11=0,0,VLOOKUP(X11,FAC_TOTALS_APTA!$A$4:$BQ$126,$L28,FALSE))</f>
        <v>-517037.78337334603</v>
      </c>
      <c r="Y28" s="30">
        <f>IF(Y11=0,0,VLOOKUP(Y11,FAC_TOTALS_APTA!$A$4:$BQ$126,$L28,FALSE))</f>
        <v>-661781.97932422895</v>
      </c>
      <c r="Z28" s="30">
        <f>IF(Z11=0,0,VLOOKUP(Z11,FAC_TOTALS_APTA!$A$4:$BQ$126,$L28,FALSE))</f>
        <v>-238444.09633496401</v>
      </c>
      <c r="AA28" s="30">
        <f>IF(AA11=0,0,VLOOKUP(AA11,FAC_TOTALS_APTA!$A$4:$BQ$126,$L28,FALSE))</f>
        <v>0</v>
      </c>
      <c r="AB28" s="30">
        <f>IF(AB11=0,0,VLOOKUP(AB11,FAC_TOTALS_APTA!$A$4:$BQ$126,$L28,FALSE))</f>
        <v>-11077.581867105901</v>
      </c>
      <c r="AC28" s="33">
        <f t="shared" si="4"/>
        <v>-2147614.2395607652</v>
      </c>
      <c r="AD28" s="34">
        <f>AC28/G33</f>
        <v>-2.0070254125818835E-3</v>
      </c>
      <c r="AE28" s="8"/>
    </row>
    <row r="29" spans="1:31" s="65" customFormat="1" ht="15" x14ac:dyDescent="0.2">
      <c r="A29" s="64"/>
      <c r="B29" s="27" t="s">
        <v>74</v>
      </c>
      <c r="C29" s="29"/>
      <c r="D29" s="8" t="s">
        <v>99</v>
      </c>
      <c r="E29" s="48">
        <v>-5.5500000000000001E-2</v>
      </c>
      <c r="F29" s="8">
        <f>MATCH($D29,FAC_TOTALS_APTA!$A$2:$BQ$2,)</f>
        <v>27</v>
      </c>
      <c r="G29" s="35">
        <f>VLOOKUP(G11,FAC_TOTALS_APTA!$A$4:$BQ$126,$F29,FALSE)</f>
        <v>0</v>
      </c>
      <c r="H29" s="35">
        <f>VLOOKUP(H11,FAC_TOTALS_APTA!$A$4:$BQ$126,$F29,FALSE)</f>
        <v>0</v>
      </c>
      <c r="I29" s="31" t="str">
        <f t="shared" si="1"/>
        <v>-</v>
      </c>
      <c r="J29" s="32" t="str">
        <f t="shared" si="2"/>
        <v/>
      </c>
      <c r="K29" s="32" t="str">
        <f t="shared" si="3"/>
        <v>scooter_flag_BUS_FAC</v>
      </c>
      <c r="L29" s="8">
        <f>MATCH($K29,FAC_TOTALS_APTA!$A$2:$BO$2,)</f>
        <v>45</v>
      </c>
      <c r="M29" s="30">
        <f>IF(M11=0,0,VLOOKUP(M11,FAC_TOTALS_APTA!$A$4:$BQ$126,$L29,FALSE))</f>
        <v>0</v>
      </c>
      <c r="N29" s="30">
        <f>IF(N11=0,0,VLOOKUP(N11,FAC_TOTALS_APTA!$A$4:$BQ$126,$L29,FALSE))</f>
        <v>0</v>
      </c>
      <c r="O29" s="30">
        <f>IF(O11=0,0,VLOOKUP(O11,FAC_TOTALS_APTA!$A$4:$BQ$126,$L29,FALSE))</f>
        <v>0</v>
      </c>
      <c r="P29" s="30">
        <f>IF(P11=0,0,VLOOKUP(P11,FAC_TOTALS_APTA!$A$4:$BQ$126,$L29,FALSE))</f>
        <v>0</v>
      </c>
      <c r="Q29" s="30">
        <f>IF(Q11=0,0,VLOOKUP(Q11,FAC_TOTALS_APTA!$A$4:$BQ$126,$L29,FALSE))</f>
        <v>0</v>
      </c>
      <c r="R29" s="30">
        <f>IF(R11=0,0,VLOOKUP(R11,FAC_TOTALS_APTA!$A$4:$BQ$126,$L29,FALSE))</f>
        <v>0</v>
      </c>
      <c r="S29" s="30">
        <f>IF(S11=0,0,VLOOKUP(S11,FAC_TOTALS_APTA!$A$4:$BQ$126,$L29,FALSE))</f>
        <v>0</v>
      </c>
      <c r="T29" s="30">
        <f>IF(T11=0,0,VLOOKUP(T11,FAC_TOTALS_APTA!$A$4:$BQ$126,$L29,FALSE))</f>
        <v>0</v>
      </c>
      <c r="U29" s="30">
        <f>IF(U11=0,0,VLOOKUP(U11,FAC_TOTALS_APTA!$A$4:$BQ$126,$L29,FALSE))</f>
        <v>0</v>
      </c>
      <c r="V29" s="30">
        <f>IF(V11=0,0,VLOOKUP(V11,FAC_TOTALS_APTA!$A$4:$BQ$126,$L29,FALSE))</f>
        <v>0</v>
      </c>
      <c r="W29" s="30">
        <f>IF(W11=0,0,VLOOKUP(W11,FAC_TOTALS_APTA!$A$4:$BQ$126,$L29,FALSE))</f>
        <v>0</v>
      </c>
      <c r="X29" s="30">
        <f>IF(X11=0,0,VLOOKUP(X11,FAC_TOTALS_APTA!$A$4:$BQ$126,$L29,FALSE))</f>
        <v>0</v>
      </c>
      <c r="Y29" s="30">
        <f>IF(Y11=0,0,VLOOKUP(Y11,FAC_TOTALS_APTA!$A$4:$BQ$126,$L29,FALSE))</f>
        <v>0</v>
      </c>
      <c r="Z29" s="30">
        <f>IF(Z11=0,0,VLOOKUP(Z11,FAC_TOTALS_APTA!$A$4:$BQ$126,$L29,FALSE))</f>
        <v>0</v>
      </c>
      <c r="AA29" s="30">
        <f>IF(AA11=0,0,VLOOKUP(AA11,FAC_TOTALS_APTA!$A$4:$BQ$126,$L29,FALSE))</f>
        <v>0</v>
      </c>
      <c r="AB29" s="30">
        <f>IF(AB11=0,0,VLOOKUP(AB11,FAC_TOTALS_APTA!$A$4:$BQ$126,$L29,FALSE))</f>
        <v>0</v>
      </c>
      <c r="AC29" s="33">
        <f t="shared" si="4"/>
        <v>0</v>
      </c>
      <c r="AD29" s="34">
        <f>AC29/G33</f>
        <v>0</v>
      </c>
      <c r="AE29" s="64"/>
    </row>
    <row r="30" spans="1:31" ht="15" x14ac:dyDescent="0.2">
      <c r="B30" s="10" t="s">
        <v>74</v>
      </c>
      <c r="C30" s="28"/>
      <c r="D30" s="9" t="s">
        <v>100</v>
      </c>
      <c r="E30" s="49">
        <v>5.1999999999999998E-3</v>
      </c>
      <c r="F30" s="9">
        <f>MATCH($D30,FAC_TOTALS_APTA!$A$2:$BQ$2,)</f>
        <v>28</v>
      </c>
      <c r="G30" s="37">
        <f>VLOOKUP(G11,FAC_TOTALS_APTA!$A$4:$BQ$126,$F30,FALSE)</f>
        <v>0</v>
      </c>
      <c r="H30" s="37">
        <f>VLOOKUP(H11,FAC_TOTALS_APTA!$A$4:$BQ$126,$F30,FALSE)</f>
        <v>0.57067875217916897</v>
      </c>
      <c r="I30" s="38" t="str">
        <f t="shared" si="1"/>
        <v>-</v>
      </c>
      <c r="J30" s="39" t="str">
        <f t="shared" si="2"/>
        <v/>
      </c>
      <c r="K30" s="39" t="str">
        <f t="shared" si="3"/>
        <v>scooter_flag_RAIL_FAC</v>
      </c>
      <c r="L30" s="9">
        <f>MATCH($K30,FAC_TOTALS_APTA!$A$2:$BO$2,)</f>
        <v>46</v>
      </c>
      <c r="M30" s="40">
        <f>IF(M11=0,0,VLOOKUP(M11,FAC_TOTALS_APTA!$A$4:$BQ$126,$L30,FALSE))</f>
        <v>0</v>
      </c>
      <c r="N30" s="40">
        <f>IF(N11=0,0,VLOOKUP(N11,FAC_TOTALS_APTA!$A$4:$BQ$126,$L30,FALSE))</f>
        <v>0</v>
      </c>
      <c r="O30" s="40">
        <f>IF(O11=0,0,VLOOKUP(O11,FAC_TOTALS_APTA!$A$4:$BQ$126,$L30,FALSE))</f>
        <v>0</v>
      </c>
      <c r="P30" s="40">
        <f>IF(P11=0,0,VLOOKUP(P11,FAC_TOTALS_APTA!$A$4:$BQ$126,$L30,FALSE))</f>
        <v>0</v>
      </c>
      <c r="Q30" s="40">
        <f>IF(Q11=0,0,VLOOKUP(Q11,FAC_TOTALS_APTA!$A$4:$BQ$126,$L30,FALSE))</f>
        <v>0</v>
      </c>
      <c r="R30" s="40">
        <f>IF(R11=0,0,VLOOKUP(R11,FAC_TOTALS_APTA!$A$4:$BQ$126,$L30,FALSE))</f>
        <v>0</v>
      </c>
      <c r="S30" s="40">
        <f>IF(S11=0,0,VLOOKUP(S11,FAC_TOTALS_APTA!$A$4:$BQ$126,$L30,FALSE))</f>
        <v>0</v>
      </c>
      <c r="T30" s="40">
        <f>IF(T11=0,0,VLOOKUP(T11,FAC_TOTALS_APTA!$A$4:$BQ$126,$L30,FALSE))</f>
        <v>0</v>
      </c>
      <c r="U30" s="40">
        <f>IF(U11=0,0,VLOOKUP(U11,FAC_TOTALS_APTA!$A$4:$BQ$126,$L30,FALSE))</f>
        <v>0</v>
      </c>
      <c r="V30" s="40">
        <f>IF(V11=0,0,VLOOKUP(V11,FAC_TOTALS_APTA!$A$4:$BQ$126,$L30,FALSE))</f>
        <v>0</v>
      </c>
      <c r="W30" s="40">
        <f>IF(W11=0,0,VLOOKUP(W11,FAC_TOTALS_APTA!$A$4:$BQ$126,$L30,FALSE))</f>
        <v>0</v>
      </c>
      <c r="X30" s="40">
        <f>IF(X11=0,0,VLOOKUP(X11,FAC_TOTALS_APTA!$A$4:$BQ$126,$L30,FALSE))</f>
        <v>0</v>
      </c>
      <c r="Y30" s="40">
        <f>IF(Y11=0,0,VLOOKUP(Y11,FAC_TOTALS_APTA!$A$4:$BQ$126,$L30,FALSE))</f>
        <v>0</v>
      </c>
      <c r="Z30" s="40">
        <f>IF(Z11=0,0,VLOOKUP(Z11,FAC_TOTALS_APTA!$A$4:$BQ$126,$L30,FALSE))</f>
        <v>0</v>
      </c>
      <c r="AA30" s="40">
        <f>IF(AA11=0,0,VLOOKUP(AA11,FAC_TOTALS_APTA!$A$4:$BQ$126,$L30,FALSE))</f>
        <v>0</v>
      </c>
      <c r="AB30" s="40">
        <f>IF(AB11=0,0,VLOOKUP(AB11,FAC_TOTALS_APTA!$A$4:$BQ$126,$L30,FALSE))</f>
        <v>5501617.8869621698</v>
      </c>
      <c r="AC30" s="41">
        <f t="shared" si="4"/>
        <v>5501617.8869621698</v>
      </c>
      <c r="AD30" s="42">
        <f>AC30/G33</f>
        <v>5.1414666126009803E-3</v>
      </c>
    </row>
    <row r="31" spans="1:31" ht="15" x14ac:dyDescent="0.2">
      <c r="B31" s="10" t="s">
        <v>61</v>
      </c>
      <c r="C31" s="28"/>
      <c r="D31" s="10" t="s">
        <v>53</v>
      </c>
      <c r="E31" s="75"/>
      <c r="F31" s="9"/>
      <c r="G31" s="40"/>
      <c r="H31" s="40"/>
      <c r="I31" s="38"/>
      <c r="J31" s="39"/>
      <c r="K31" s="39" t="str">
        <f t="shared" si="3"/>
        <v>New_Reporter_FAC</v>
      </c>
      <c r="L31" s="9">
        <f>MATCH($K31,FAC_TOTALS_APTA!$A$2:$BO$2,)</f>
        <v>50</v>
      </c>
      <c r="M31" s="40">
        <f>IF(M11=0,0,VLOOKUP(M11,FAC_TOTALS_APTA!$A$4:$BQ$126,$L31,FALSE))</f>
        <v>0</v>
      </c>
      <c r="N31" s="40">
        <f>IF(N11=0,0,VLOOKUP(N11,FAC_TOTALS_APTA!$A$4:$BQ$126,$L31,FALSE))</f>
        <v>7695887</v>
      </c>
      <c r="O31" s="40">
        <f>IF(O11=0,0,VLOOKUP(O11,FAC_TOTALS_APTA!$A$4:$BQ$126,$L31,FALSE))</f>
        <v>7901667.9999999898</v>
      </c>
      <c r="P31" s="40">
        <f>IF(P11=0,0,VLOOKUP(P11,FAC_TOTALS_APTA!$A$4:$BQ$126,$L31,FALSE))</f>
        <v>0</v>
      </c>
      <c r="Q31" s="40">
        <f>IF(Q11=0,0,VLOOKUP(Q11,FAC_TOTALS_APTA!$A$4:$BQ$126,$L31,FALSE))</f>
        <v>0</v>
      </c>
      <c r="R31" s="40">
        <f>IF(R11=0,0,VLOOKUP(R11,FAC_TOTALS_APTA!$A$4:$BQ$126,$L31,FALSE))</f>
        <v>0</v>
      </c>
      <c r="S31" s="40">
        <f>IF(S11=0,0,VLOOKUP(S11,FAC_TOTALS_APTA!$A$4:$BQ$126,$L31,FALSE))</f>
        <v>11348341</v>
      </c>
      <c r="T31" s="40">
        <f>IF(T11=0,0,VLOOKUP(T11,FAC_TOTALS_APTA!$A$4:$BQ$126,$L31,FALSE))</f>
        <v>29499577.620000001</v>
      </c>
      <c r="U31" s="40">
        <f>IF(U11=0,0,VLOOKUP(U11,FAC_TOTALS_APTA!$A$4:$BQ$126,$L31,FALSE))</f>
        <v>0</v>
      </c>
      <c r="V31" s="40">
        <f>IF(V11=0,0,VLOOKUP(V11,FAC_TOTALS_APTA!$A$4:$BQ$126,$L31,FALSE))</f>
        <v>0</v>
      </c>
      <c r="W31" s="40">
        <f>IF(W11=0,0,VLOOKUP(W11,FAC_TOTALS_APTA!$A$4:$BQ$126,$L31,FALSE))</f>
        <v>0</v>
      </c>
      <c r="X31" s="40">
        <f>IF(X11=0,0,VLOOKUP(X11,FAC_TOTALS_APTA!$A$4:$BQ$126,$L31,FALSE))</f>
        <v>0</v>
      </c>
      <c r="Y31" s="40">
        <f>IF(Y11=0,0,VLOOKUP(Y11,FAC_TOTALS_APTA!$A$4:$BQ$126,$L31,FALSE))</f>
        <v>0</v>
      </c>
      <c r="Z31" s="40">
        <f>IF(Z11=0,0,VLOOKUP(Z11,FAC_TOTALS_APTA!$A$4:$BQ$126,$L31,FALSE))</f>
        <v>0</v>
      </c>
      <c r="AA31" s="40">
        <f>IF(AA11=0,0,VLOOKUP(AA11,FAC_TOTALS_APTA!$A$4:$BQ$126,$L31,FALSE))</f>
        <v>0</v>
      </c>
      <c r="AB31" s="40">
        <f>IF(AB11=0,0,VLOOKUP(AB11,FAC_TOTALS_APTA!$A$4:$BQ$126,$L31,FALSE))</f>
        <v>0</v>
      </c>
      <c r="AC31" s="41">
        <f>SUM(M31:AB31)</f>
        <v>56445473.61999999</v>
      </c>
      <c r="AD31" s="42">
        <f>AC31/G33</f>
        <v>5.275039524962831E-2</v>
      </c>
    </row>
    <row r="32" spans="1:31" ht="15" x14ac:dyDescent="0.2">
      <c r="B32" s="27" t="s">
        <v>75</v>
      </c>
      <c r="C32" s="29"/>
      <c r="D32" s="8" t="s">
        <v>6</v>
      </c>
      <c r="E32" s="48"/>
      <c r="F32" s="8">
        <f>MATCH($D32,FAC_TOTALS_APTA!$A$2:$BO$2,)</f>
        <v>9</v>
      </c>
      <c r="G32" s="66">
        <f>VLOOKUP(G11,FAC_TOTALS_APTA!$A$4:$BQ$126,$F32,FALSE)</f>
        <v>969972054.67205405</v>
      </c>
      <c r="H32" s="66">
        <f>VLOOKUP(H11,FAC_TOTALS_APTA!$A$4:$BO$126,$F32,FALSE)</f>
        <v>1700800060.4590099</v>
      </c>
      <c r="I32" s="68">
        <f t="shared" ref="I32:I33" si="5">H32/G32-1</f>
        <v>0.75345264048256277</v>
      </c>
      <c r="J32" s="32"/>
      <c r="K32" s="32"/>
      <c r="L32" s="8"/>
      <c r="M32" s="30">
        <f>SUM(M13:M30)</f>
        <v>82163518.749442041</v>
      </c>
      <c r="N32" s="30">
        <f t="shared" ref="N32:AB32" si="6">SUM(N13:N30)</f>
        <v>66924167.366143793</v>
      </c>
      <c r="O32" s="30">
        <f t="shared" si="6"/>
        <v>50728159.659742929</v>
      </c>
      <c r="P32" s="30">
        <f t="shared" si="6"/>
        <v>70098096.170638025</v>
      </c>
      <c r="Q32" s="30">
        <f t="shared" si="6"/>
        <v>77999451.229194731</v>
      </c>
      <c r="R32" s="30">
        <f t="shared" si="6"/>
        <v>46690232.792338833</v>
      </c>
      <c r="S32" s="30">
        <f t="shared" si="6"/>
        <v>-66155445.750699393</v>
      </c>
      <c r="T32" s="30">
        <f t="shared" si="6"/>
        <v>45706636.04700698</v>
      </c>
      <c r="U32" s="30">
        <f t="shared" si="6"/>
        <v>61038444.455477722</v>
      </c>
      <c r="V32" s="30">
        <f t="shared" si="6"/>
        <v>40607549.925896868</v>
      </c>
      <c r="W32" s="30">
        <f t="shared" si="6"/>
        <v>-12222398.051756164</v>
      </c>
      <c r="X32" s="30">
        <f t="shared" si="6"/>
        <v>36501176.579142272</v>
      </c>
      <c r="Y32" s="30">
        <f t="shared" si="6"/>
        <v>-82698410.898153588</v>
      </c>
      <c r="Z32" s="30">
        <f t="shared" si="6"/>
        <v>-21449521.253704034</v>
      </c>
      <c r="AA32" s="30">
        <f t="shared" si="6"/>
        <v>45231926.881028712</v>
      </c>
      <c r="AB32" s="30">
        <f t="shared" si="6"/>
        <v>17378649.748963848</v>
      </c>
      <c r="AC32" s="33">
        <f>H32-G32</f>
        <v>730828005.78695583</v>
      </c>
      <c r="AD32" s="34">
        <f>I32</f>
        <v>0.75345264048256277</v>
      </c>
    </row>
    <row r="33" spans="1:31" s="12" customFormat="1" ht="16" thickBot="1" x14ac:dyDescent="0.25">
      <c r="B33" s="11" t="s">
        <v>58</v>
      </c>
      <c r="C33" s="25"/>
      <c r="D33" s="25" t="s">
        <v>4</v>
      </c>
      <c r="E33" s="25"/>
      <c r="F33" s="25">
        <f>MATCH($D33,FAC_TOTALS_APTA!$A$2:$BO$2,)</f>
        <v>7</v>
      </c>
      <c r="G33" s="67">
        <f>VLOOKUP(G11,FAC_TOTALS_APTA!$A$4:$BO$126,$F33,FALSE)</f>
        <v>1070048354.19499</v>
      </c>
      <c r="H33" s="67">
        <f>VLOOKUP(H11,FAC_TOTALS_APTA!$A$4:$BO$126,$F33,FALSE)</f>
        <v>1636184633.7979901</v>
      </c>
      <c r="I33" s="69">
        <f t="shared" si="5"/>
        <v>0.52907541737112518</v>
      </c>
      <c r="J33" s="44"/>
      <c r="K33" s="4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45">
        <f>H33-G33</f>
        <v>566136279.60300004</v>
      </c>
      <c r="AD33" s="46">
        <f>I33</f>
        <v>0.52907541737112518</v>
      </c>
    </row>
    <row r="34" spans="1:31" ht="17" thickTop="1" thickBot="1" x14ac:dyDescent="0.25">
      <c r="B34" s="50" t="s">
        <v>76</v>
      </c>
      <c r="C34" s="51"/>
      <c r="D34" s="51"/>
      <c r="E34" s="52"/>
      <c r="F34" s="51"/>
      <c r="G34" s="51"/>
      <c r="H34" s="51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46">
        <f>AD33-AD32</f>
        <v>-0.2243772231114376</v>
      </c>
    </row>
    <row r="35" spans="1:31" ht="15" thickTop="1" x14ac:dyDescent="0.2"/>
    <row r="36" spans="1:31" ht="15" x14ac:dyDescent="0.2">
      <c r="B36" s="20" t="s">
        <v>28</v>
      </c>
      <c r="C36" s="12"/>
      <c r="D36" s="12"/>
      <c r="E36" s="8"/>
      <c r="F36" s="12"/>
      <c r="G36" s="12"/>
      <c r="H36" s="12"/>
      <c r="I36" s="1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1" ht="15" x14ac:dyDescent="0.2">
      <c r="B37" s="17" t="s">
        <v>19</v>
      </c>
      <c r="C37" s="18" t="s">
        <v>20</v>
      </c>
      <c r="D37" s="12"/>
      <c r="E37" s="8"/>
      <c r="F37" s="12"/>
      <c r="G37" s="12"/>
      <c r="H37" s="12"/>
      <c r="I37" s="1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1" x14ac:dyDescent="0.2">
      <c r="B38" s="17"/>
      <c r="C38" s="18"/>
      <c r="D38" s="12"/>
      <c r="E38" s="8"/>
      <c r="F38" s="12"/>
      <c r="G38" s="12"/>
      <c r="H38" s="12"/>
      <c r="I38" s="1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 ht="15" x14ac:dyDescent="0.2">
      <c r="B39" s="20" t="s">
        <v>30</v>
      </c>
      <c r="C39" s="21">
        <v>1</v>
      </c>
      <c r="D39" s="12"/>
      <c r="E39" s="8"/>
      <c r="F39" s="12"/>
      <c r="G39" s="12"/>
      <c r="H39" s="12"/>
      <c r="I39" s="1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1" s="15" customFormat="1" ht="16" thickBot="1" x14ac:dyDescent="0.25">
      <c r="A40" s="8"/>
      <c r="B40" s="22" t="s">
        <v>39</v>
      </c>
      <c r="C40" s="23">
        <v>2</v>
      </c>
      <c r="D40" s="24"/>
      <c r="E40" s="25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8"/>
    </row>
    <row r="41" spans="1:31" ht="15" thickTop="1" x14ac:dyDescent="0.2">
      <c r="B41" s="54"/>
      <c r="C41" s="55"/>
      <c r="D41" s="55"/>
      <c r="E41" s="55"/>
      <c r="F41" s="55"/>
      <c r="G41" s="84" t="s">
        <v>59</v>
      </c>
      <c r="H41" s="84"/>
      <c r="I41" s="8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84" t="s">
        <v>63</v>
      </c>
      <c r="AD41" s="84"/>
    </row>
    <row r="42" spans="1:31" ht="15" x14ac:dyDescent="0.2">
      <c r="B42" s="10" t="s">
        <v>21</v>
      </c>
      <c r="C42" s="28" t="s">
        <v>22</v>
      </c>
      <c r="D42" s="9" t="s">
        <v>23</v>
      </c>
      <c r="E42" s="9" t="s">
        <v>29</v>
      </c>
      <c r="F42" s="9"/>
      <c r="G42" s="28">
        <f>$C$1</f>
        <v>2002</v>
      </c>
      <c r="H42" s="28">
        <f>$C$2</f>
        <v>2018</v>
      </c>
      <c r="I42" s="28" t="s">
        <v>25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27</v>
      </c>
      <c r="AD42" s="28" t="s">
        <v>25</v>
      </c>
    </row>
    <row r="43" spans="1:31" s="15" customFormat="1" x14ac:dyDescent="0.2">
      <c r="A43" s="8"/>
      <c r="B43" s="27"/>
      <c r="C43" s="29"/>
      <c r="D43" s="8"/>
      <c r="E43" s="8"/>
      <c r="F43" s="8"/>
      <c r="G43" s="8"/>
      <c r="H43" s="8"/>
      <c r="I43" s="29"/>
      <c r="J43" s="8"/>
      <c r="K43" s="8"/>
      <c r="L43" s="8"/>
      <c r="M43" s="8">
        <v>1</v>
      </c>
      <c r="N43" s="8">
        <v>2</v>
      </c>
      <c r="O43" s="8">
        <v>3</v>
      </c>
      <c r="P43" s="8">
        <v>4</v>
      </c>
      <c r="Q43" s="8">
        <v>5</v>
      </c>
      <c r="R43" s="8">
        <v>6</v>
      </c>
      <c r="S43" s="8">
        <v>7</v>
      </c>
      <c r="T43" s="8">
        <v>8</v>
      </c>
      <c r="U43" s="8">
        <v>9</v>
      </c>
      <c r="V43" s="8">
        <v>10</v>
      </c>
      <c r="W43" s="8">
        <v>11</v>
      </c>
      <c r="X43" s="8">
        <v>12</v>
      </c>
      <c r="Y43" s="8">
        <v>13</v>
      </c>
      <c r="Z43" s="8">
        <v>14</v>
      </c>
      <c r="AA43" s="8">
        <v>15</v>
      </c>
      <c r="AB43" s="8">
        <v>16</v>
      </c>
      <c r="AC43" s="8"/>
      <c r="AD43" s="8"/>
      <c r="AE43" s="8"/>
    </row>
    <row r="44" spans="1:31" s="15" customFormat="1" x14ac:dyDescent="0.2">
      <c r="A44" s="8"/>
      <c r="B44" s="27"/>
      <c r="C44" s="29"/>
      <c r="D44" s="8"/>
      <c r="E44" s="8"/>
      <c r="F44" s="8"/>
      <c r="G44" s="8" t="str">
        <f>CONCATENATE($C39,"_",$C40,"_",G42)</f>
        <v>1_2_2002</v>
      </c>
      <c r="H44" s="8" t="str">
        <f>CONCATENATE($C39,"_",$C40,"_",H42)</f>
        <v>1_2_2018</v>
      </c>
      <c r="I44" s="29"/>
      <c r="J44" s="8"/>
      <c r="K44" s="8"/>
      <c r="L44" s="8"/>
      <c r="M44" s="8" t="str">
        <f>IF($G42+M43&gt;$H42,0,CONCATENATE($C39,"_",$C40,"_",$G42+M43))</f>
        <v>1_2_2003</v>
      </c>
      <c r="N44" s="8" t="str">
        <f t="shared" ref="N44:AB44" si="7">IF($G42+N43&gt;$H42,0,CONCATENATE($C39,"_",$C40,"_",$G42+N43))</f>
        <v>1_2_2004</v>
      </c>
      <c r="O44" s="8" t="str">
        <f t="shared" si="7"/>
        <v>1_2_2005</v>
      </c>
      <c r="P44" s="8" t="str">
        <f t="shared" si="7"/>
        <v>1_2_2006</v>
      </c>
      <c r="Q44" s="8" t="str">
        <f t="shared" si="7"/>
        <v>1_2_2007</v>
      </c>
      <c r="R44" s="8" t="str">
        <f t="shared" si="7"/>
        <v>1_2_2008</v>
      </c>
      <c r="S44" s="8" t="str">
        <f t="shared" si="7"/>
        <v>1_2_2009</v>
      </c>
      <c r="T44" s="8" t="str">
        <f t="shared" si="7"/>
        <v>1_2_2010</v>
      </c>
      <c r="U44" s="8" t="str">
        <f t="shared" si="7"/>
        <v>1_2_2011</v>
      </c>
      <c r="V44" s="8" t="str">
        <f t="shared" si="7"/>
        <v>1_2_2012</v>
      </c>
      <c r="W44" s="8" t="str">
        <f t="shared" si="7"/>
        <v>1_2_2013</v>
      </c>
      <c r="X44" s="8" t="str">
        <f t="shared" si="7"/>
        <v>1_2_2014</v>
      </c>
      <c r="Y44" s="8" t="str">
        <f t="shared" si="7"/>
        <v>1_2_2015</v>
      </c>
      <c r="Z44" s="8" t="str">
        <f t="shared" si="7"/>
        <v>1_2_2016</v>
      </c>
      <c r="AA44" s="8" t="str">
        <f t="shared" si="7"/>
        <v>1_2_2017</v>
      </c>
      <c r="AB44" s="8" t="str">
        <f t="shared" si="7"/>
        <v>1_2_2018</v>
      </c>
      <c r="AC44" s="8"/>
      <c r="AD44" s="8"/>
      <c r="AE44" s="8"/>
    </row>
    <row r="45" spans="1:31" s="15" customFormat="1" x14ac:dyDescent="0.2">
      <c r="A45" s="8"/>
      <c r="B45" s="27"/>
      <c r="C45" s="29"/>
      <c r="D45" s="8"/>
      <c r="E45" s="8"/>
      <c r="F45" s="8" t="s">
        <v>26</v>
      </c>
      <c r="G45" s="30"/>
      <c r="H45" s="30"/>
      <c r="I45" s="29"/>
      <c r="J45" s="8"/>
      <c r="K45" s="8"/>
      <c r="L45" s="8" t="s">
        <v>26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s="15" customFormat="1" ht="15" x14ac:dyDescent="0.2">
      <c r="A46" s="8"/>
      <c r="B46" s="27" t="s">
        <v>37</v>
      </c>
      <c r="C46" s="29" t="s">
        <v>24</v>
      </c>
      <c r="D46" s="8" t="s">
        <v>8</v>
      </c>
      <c r="E46" s="48">
        <v>0.70279999999999998</v>
      </c>
      <c r="F46" s="8">
        <f>MATCH($D46,FAC_TOTALS_APTA!$A$2:$BQ$2,)</f>
        <v>11</v>
      </c>
      <c r="G46" s="30">
        <f>VLOOKUP(G44,FAC_TOTALS_APTA!$A$4:$BQ$126,$F46,FALSE)</f>
        <v>2968147.6581053999</v>
      </c>
      <c r="H46" s="30">
        <f>VLOOKUP(H44,FAC_TOTALS_APTA!$A$4:$BQ$126,$F46,FALSE)</f>
        <v>4695661.0425002202</v>
      </c>
      <c r="I46" s="31">
        <f>IFERROR(H46/G46-1,"-")</f>
        <v>0.58201733315973581</v>
      </c>
      <c r="J46" s="32" t="str">
        <f>IF(C46="Log","_log","")</f>
        <v>_log</v>
      </c>
      <c r="K46" s="32" t="str">
        <f>CONCATENATE(D46,J46,"_FAC")</f>
        <v>VRM_ADJ_log_FAC</v>
      </c>
      <c r="L46" s="8">
        <f>MATCH($K46,FAC_TOTALS_APTA!$A$2:$BO$2,)</f>
        <v>29</v>
      </c>
      <c r="M46" s="30">
        <f>IF(M44=0,0,VLOOKUP(M44,FAC_TOTALS_APTA!$A$4:$BQ$126,$L46,FALSE))</f>
        <v>845349.97005825501</v>
      </c>
      <c r="N46" s="30">
        <f>IF(N44=0,0,VLOOKUP(N44,FAC_TOTALS_APTA!$A$4:$BQ$126,$L46,FALSE))</f>
        <v>1040488.96482192</v>
      </c>
      <c r="O46" s="30">
        <f>IF(O44=0,0,VLOOKUP(O44,FAC_TOTALS_APTA!$A$4:$BQ$126,$L46,FALSE))</f>
        <v>2833199.3430405599</v>
      </c>
      <c r="P46" s="30">
        <f>IF(P44=0,0,VLOOKUP(P44,FAC_TOTALS_APTA!$A$4:$BQ$126,$L46,FALSE))</f>
        <v>3010756.0436293501</v>
      </c>
      <c r="Q46" s="30">
        <f>IF(Q44=0,0,VLOOKUP(Q44,FAC_TOTALS_APTA!$A$4:$BQ$126,$L46,FALSE))</f>
        <v>4045171.8905806202</v>
      </c>
      <c r="R46" s="30">
        <f>IF(R44=0,0,VLOOKUP(R44,FAC_TOTALS_APTA!$A$4:$BQ$126,$L46,FALSE))</f>
        <v>7877429.3855418796</v>
      </c>
      <c r="S46" s="30">
        <f>IF(S44=0,0,VLOOKUP(S44,FAC_TOTALS_APTA!$A$4:$BQ$126,$L46,FALSE))</f>
        <v>455652.51358345803</v>
      </c>
      <c r="T46" s="30">
        <f>IF(T44=0,0,VLOOKUP(T44,FAC_TOTALS_APTA!$A$4:$BQ$126,$L46,FALSE))</f>
        <v>496002.53677706397</v>
      </c>
      <c r="U46" s="30">
        <f>IF(U44=0,0,VLOOKUP(U44,FAC_TOTALS_APTA!$A$4:$BQ$126,$L46,FALSE))</f>
        <v>3927243.7897652201</v>
      </c>
      <c r="V46" s="30">
        <f>IF(V44=0,0,VLOOKUP(V44,FAC_TOTALS_APTA!$A$4:$BQ$126,$L46,FALSE))</f>
        <v>4695502.5893719196</v>
      </c>
      <c r="W46" s="30">
        <f>IF(W44=0,0,VLOOKUP(W44,FAC_TOTALS_APTA!$A$4:$BQ$126,$L46,FALSE))</f>
        <v>7793337.7997760996</v>
      </c>
      <c r="X46" s="30">
        <f>IF(X44=0,0,VLOOKUP(X44,FAC_TOTALS_APTA!$A$4:$BQ$126,$L46,FALSE))</f>
        <v>1730084.9978428001</v>
      </c>
      <c r="Y46" s="30">
        <f>IF(Y44=0,0,VLOOKUP(Y44,FAC_TOTALS_APTA!$A$4:$BQ$126,$L46,FALSE))</f>
        <v>855505.665275621</v>
      </c>
      <c r="Z46" s="30">
        <f>IF(Z44=0,0,VLOOKUP(Z44,FAC_TOTALS_APTA!$A$4:$BQ$126,$L46,FALSE))</f>
        <v>2075276.47608956</v>
      </c>
      <c r="AA46" s="30">
        <f>IF(AA44=0,0,VLOOKUP(AA44,FAC_TOTALS_APTA!$A$4:$BQ$126,$L46,FALSE))</f>
        <v>909723.38830152899</v>
      </c>
      <c r="AB46" s="30">
        <f>IF(AB44=0,0,VLOOKUP(AB44,FAC_TOTALS_APTA!$A$4:$BQ$126,$L46,FALSE))</f>
        <v>2527757.55000515</v>
      </c>
      <c r="AC46" s="33">
        <f>SUM(M46:AB46)</f>
        <v>45118482.904461011</v>
      </c>
      <c r="AD46" s="34">
        <f>AC46/G66</f>
        <v>0.9508071064506366</v>
      </c>
      <c r="AE46" s="8"/>
    </row>
    <row r="47" spans="1:31" s="15" customFormat="1" ht="15" x14ac:dyDescent="0.2">
      <c r="A47" s="8"/>
      <c r="B47" s="27" t="s">
        <v>60</v>
      </c>
      <c r="C47" s="29" t="s">
        <v>24</v>
      </c>
      <c r="D47" s="8" t="s">
        <v>18</v>
      </c>
      <c r="E47" s="48">
        <v>-0.41089999999999999</v>
      </c>
      <c r="F47" s="8">
        <f>MATCH($D47,FAC_TOTALS_APTA!$A$2:$BQ$2,)</f>
        <v>12</v>
      </c>
      <c r="G47" s="47">
        <f>VLOOKUP(G44,FAC_TOTALS_APTA!$A$4:$BQ$126,$F47,FALSE)</f>
        <v>1.21544787410374</v>
      </c>
      <c r="H47" s="47">
        <f>VLOOKUP(H44,FAC_TOTALS_APTA!$A$4:$BQ$126,$F47,FALSE)</f>
        <v>1.26628028874803</v>
      </c>
      <c r="I47" s="31">
        <f t="shared" ref="I47:I63" si="8">IFERROR(H47/G47-1,"-")</f>
        <v>4.18219618688076E-2</v>
      </c>
      <c r="J47" s="32" t="str">
        <f t="shared" ref="J47:J63" si="9">IF(C47="Log","_log","")</f>
        <v>_log</v>
      </c>
      <c r="K47" s="32" t="str">
        <f t="shared" ref="K47:K64" si="10">CONCATENATE(D47,J47,"_FAC")</f>
        <v>FARE_per_UPT_2018_log_FAC</v>
      </c>
      <c r="L47" s="8">
        <f>MATCH($K47,FAC_TOTALS_APTA!$A$2:$BO$2,)</f>
        <v>30</v>
      </c>
      <c r="M47" s="30">
        <f>IF(M44=0,0,VLOOKUP(M44,FAC_TOTALS_APTA!$A$4:$BQ$126,$L47,FALSE))</f>
        <v>2309827.6290997802</v>
      </c>
      <c r="N47" s="30">
        <f>IF(N44=0,0,VLOOKUP(N44,FAC_TOTALS_APTA!$A$4:$BQ$126,$L47,FALSE))</f>
        <v>696274.65462162904</v>
      </c>
      <c r="O47" s="30">
        <f>IF(O44=0,0,VLOOKUP(O44,FAC_TOTALS_APTA!$A$4:$BQ$126,$L47,FALSE))</f>
        <v>414067.86906356702</v>
      </c>
      <c r="P47" s="30">
        <f>IF(P44=0,0,VLOOKUP(P44,FAC_TOTALS_APTA!$A$4:$BQ$126,$L47,FALSE))</f>
        <v>308590.60659585497</v>
      </c>
      <c r="Q47" s="30">
        <f>IF(Q44=0,0,VLOOKUP(Q44,FAC_TOTALS_APTA!$A$4:$BQ$126,$L47,FALSE))</f>
        <v>-1014119.17474131</v>
      </c>
      <c r="R47" s="30">
        <f>IF(R44=0,0,VLOOKUP(R44,FAC_TOTALS_APTA!$A$4:$BQ$126,$L47,FALSE))</f>
        <v>-423949.70544775098</v>
      </c>
      <c r="S47" s="30">
        <f>IF(S44=0,0,VLOOKUP(S44,FAC_TOTALS_APTA!$A$4:$BQ$126,$L47,FALSE))</f>
        <v>-3125772.85088591</v>
      </c>
      <c r="T47" s="30">
        <f>IF(T44=0,0,VLOOKUP(T44,FAC_TOTALS_APTA!$A$4:$BQ$126,$L47,FALSE))</f>
        <v>-342016.508151185</v>
      </c>
      <c r="U47" s="30">
        <f>IF(U44=0,0,VLOOKUP(U44,FAC_TOTALS_APTA!$A$4:$BQ$126,$L47,FALSE))</f>
        <v>-509636.78306257998</v>
      </c>
      <c r="V47" s="30">
        <f>IF(V44=0,0,VLOOKUP(V44,FAC_TOTALS_APTA!$A$4:$BQ$126,$L47,FALSE))</f>
        <v>228131.08844220499</v>
      </c>
      <c r="W47" s="30">
        <f>IF(W44=0,0,VLOOKUP(W44,FAC_TOTALS_APTA!$A$4:$BQ$126,$L47,FALSE))</f>
        <v>-1253060.24018894</v>
      </c>
      <c r="X47" s="30">
        <f>IF(X44=0,0,VLOOKUP(X44,FAC_TOTALS_APTA!$A$4:$BQ$126,$L47,FALSE))</f>
        <v>67729.490696653302</v>
      </c>
      <c r="Y47" s="30">
        <f>IF(Y44=0,0,VLOOKUP(Y44,FAC_TOTALS_APTA!$A$4:$BQ$126,$L47,FALSE))</f>
        <v>-460145.59436420002</v>
      </c>
      <c r="Z47" s="30">
        <f>IF(Z44=0,0,VLOOKUP(Z44,FAC_TOTALS_APTA!$A$4:$BQ$126,$L47,FALSE))</f>
        <v>827470.25438783702</v>
      </c>
      <c r="AA47" s="30">
        <f>IF(AA44=0,0,VLOOKUP(AA44,FAC_TOTALS_APTA!$A$4:$BQ$126,$L47,FALSE))</f>
        <v>-110385.200120416</v>
      </c>
      <c r="AB47" s="30">
        <f>IF(AB44=0,0,VLOOKUP(AB44,FAC_TOTALS_APTA!$A$4:$BQ$126,$L47,FALSE))</f>
        <v>295718.05359728797</v>
      </c>
      <c r="AC47" s="33">
        <f t="shared" ref="AC47:AC63" si="11">SUM(M47:AB47)</f>
        <v>-2091276.4104574777</v>
      </c>
      <c r="AD47" s="34">
        <f>AC47/G66</f>
        <v>-4.4070641223154877E-2</v>
      </c>
      <c r="AE47" s="8"/>
    </row>
    <row r="48" spans="1:31" s="15" customFormat="1" ht="15" x14ac:dyDescent="0.2">
      <c r="A48" s="8"/>
      <c r="B48" s="27" t="s">
        <v>56</v>
      </c>
      <c r="C48" s="29" t="s">
        <v>24</v>
      </c>
      <c r="D48" s="8" t="s">
        <v>9</v>
      </c>
      <c r="E48" s="48">
        <v>0.29060000000000002</v>
      </c>
      <c r="F48" s="8">
        <f>MATCH($D48,FAC_TOTALS_APTA!$A$2:$BQ$2,)</f>
        <v>13</v>
      </c>
      <c r="G48" s="30">
        <f>VLOOKUP(G44,FAC_TOTALS_APTA!$A$4:$BQ$126,$F48,FALSE)</f>
        <v>2770542.68335594</v>
      </c>
      <c r="H48" s="30">
        <f>VLOOKUP(H44,FAC_TOTALS_APTA!$A$4:$BQ$126,$F48,FALSE)</f>
        <v>3019143.1376897702</v>
      </c>
      <c r="I48" s="31">
        <f t="shared" si="8"/>
        <v>8.972987704802371E-2</v>
      </c>
      <c r="J48" s="32" t="str">
        <f t="shared" si="9"/>
        <v>_log</v>
      </c>
      <c r="K48" s="32" t="str">
        <f t="shared" si="10"/>
        <v>POP_EMP_log_FAC</v>
      </c>
      <c r="L48" s="8">
        <f>MATCH($K48,FAC_TOTALS_APTA!$A$2:$BO$2,)</f>
        <v>31</v>
      </c>
      <c r="M48" s="30">
        <f>IF(M44=0,0,VLOOKUP(M44,FAC_TOTALS_APTA!$A$4:$BQ$126,$L48,FALSE))</f>
        <v>251292.320975832</v>
      </c>
      <c r="N48" s="30">
        <f>IF(N44=0,0,VLOOKUP(N44,FAC_TOTALS_APTA!$A$4:$BQ$126,$L48,FALSE))</f>
        <v>272400.66697500699</v>
      </c>
      <c r="O48" s="30">
        <f>IF(O44=0,0,VLOOKUP(O44,FAC_TOTALS_APTA!$A$4:$BQ$126,$L48,FALSE))</f>
        <v>349418.73602909799</v>
      </c>
      <c r="P48" s="30">
        <f>IF(P44=0,0,VLOOKUP(P44,FAC_TOTALS_APTA!$A$4:$BQ$126,$L48,FALSE))</f>
        <v>453442.31925082701</v>
      </c>
      <c r="Q48" s="30">
        <f>IF(Q44=0,0,VLOOKUP(Q44,FAC_TOTALS_APTA!$A$4:$BQ$126,$L48,FALSE))</f>
        <v>138619.851781851</v>
      </c>
      <c r="R48" s="30">
        <f>IF(R44=0,0,VLOOKUP(R44,FAC_TOTALS_APTA!$A$4:$BQ$126,$L48,FALSE))</f>
        <v>29350.133420602899</v>
      </c>
      <c r="S48" s="30">
        <f>IF(S44=0,0,VLOOKUP(S44,FAC_TOTALS_APTA!$A$4:$BQ$126,$L48,FALSE))</f>
        <v>-156755.425672924</v>
      </c>
      <c r="T48" s="30">
        <f>IF(T44=0,0,VLOOKUP(T44,FAC_TOTALS_APTA!$A$4:$BQ$126,$L48,FALSE))</f>
        <v>60841.802246106701</v>
      </c>
      <c r="U48" s="30">
        <f>IF(U44=0,0,VLOOKUP(U44,FAC_TOTALS_APTA!$A$4:$BQ$126,$L48,FALSE))</f>
        <v>137474.13011281201</v>
      </c>
      <c r="V48" s="30">
        <f>IF(V44=0,0,VLOOKUP(V44,FAC_TOTALS_APTA!$A$4:$BQ$126,$L48,FALSE))</f>
        <v>219986.97220145701</v>
      </c>
      <c r="W48" s="30">
        <f>IF(W44=0,0,VLOOKUP(W44,FAC_TOTALS_APTA!$A$4:$BQ$126,$L48,FALSE))</f>
        <v>328322.86923819</v>
      </c>
      <c r="X48" s="30">
        <f>IF(X44=0,0,VLOOKUP(X44,FAC_TOTALS_APTA!$A$4:$BQ$126,$L48,FALSE))</f>
        <v>276608.75875717698</v>
      </c>
      <c r="Y48" s="30">
        <f>IF(Y44=0,0,VLOOKUP(Y44,FAC_TOTALS_APTA!$A$4:$BQ$126,$L48,FALSE))</f>
        <v>304540.18864440499</v>
      </c>
      <c r="Z48" s="30">
        <f>IF(Z44=0,0,VLOOKUP(Z44,FAC_TOTALS_APTA!$A$4:$BQ$126,$L48,FALSE))</f>
        <v>264361.82574312499</v>
      </c>
      <c r="AA48" s="30">
        <f>IF(AA44=0,0,VLOOKUP(AA44,FAC_TOTALS_APTA!$A$4:$BQ$126,$L48,FALSE))</f>
        <v>275995.17370252497</v>
      </c>
      <c r="AB48" s="30">
        <f>IF(AB44=0,0,VLOOKUP(AB44,FAC_TOTALS_APTA!$A$4:$BQ$126,$L48,FALSE))</f>
        <v>248672.58085261099</v>
      </c>
      <c r="AC48" s="33">
        <f t="shared" si="11"/>
        <v>3454572.904258702</v>
      </c>
      <c r="AD48" s="34">
        <f>AC48/G66</f>
        <v>7.2800153189464312E-2</v>
      </c>
      <c r="AE48" s="8"/>
    </row>
    <row r="49" spans="1:31" s="15" customFormat="1" ht="30" x14ac:dyDescent="0.2">
      <c r="A49" s="8"/>
      <c r="B49" s="27" t="s">
        <v>82</v>
      </c>
      <c r="C49" s="29"/>
      <c r="D49" s="6" t="s">
        <v>78</v>
      </c>
      <c r="E49" s="48">
        <v>2.7099999999999999E-2</v>
      </c>
      <c r="F49" s="8">
        <f>MATCH($D49,FAC_TOTALS_APTA!$A$2:$BQ$2,)</f>
        <v>17</v>
      </c>
      <c r="G49" s="47">
        <f>VLOOKUP(G44,FAC_TOTALS_APTA!$A$4:$BQ$126,$F49,FALSE)</f>
        <v>0.32387406215139197</v>
      </c>
      <c r="H49" s="47">
        <f>VLOOKUP(H44,FAC_TOTALS_APTA!$A$4:$BQ$126,$F49,FALSE)</f>
        <v>0.291487746063889</v>
      </c>
      <c r="I49" s="31">
        <f t="shared" si="8"/>
        <v>-9.9996634100214865E-2</v>
      </c>
      <c r="J49" s="32" t="str">
        <f t="shared" si="9"/>
        <v/>
      </c>
      <c r="K49" s="32" t="str">
        <f t="shared" si="10"/>
        <v>TSD_POP_EMP_PCT_FAC</v>
      </c>
      <c r="L49" s="8">
        <f>MATCH($K49,FAC_TOTALS_APTA!$A$2:$BO$2,)</f>
        <v>35</v>
      </c>
      <c r="M49" s="30">
        <f>IF(M44=0,0,VLOOKUP(M44,FAC_TOTALS_APTA!$A$4:$BQ$126,$L49,FALSE))</f>
        <v>-1778.2891824312401</v>
      </c>
      <c r="N49" s="30">
        <f>IF(N44=0,0,VLOOKUP(N44,FAC_TOTALS_APTA!$A$4:$BQ$126,$L49,FALSE))</f>
        <v>-5038.3570099151202</v>
      </c>
      <c r="O49" s="30">
        <f>IF(O44=0,0,VLOOKUP(O44,FAC_TOTALS_APTA!$A$4:$BQ$126,$L49,FALSE))</f>
        <v>-5695.5686496982398</v>
      </c>
      <c r="P49" s="30">
        <f>IF(P44=0,0,VLOOKUP(P44,FAC_TOTALS_APTA!$A$4:$BQ$126,$L49,FALSE))</f>
        <v>-71.528523705070896</v>
      </c>
      <c r="Q49" s="30">
        <f>IF(Q44=0,0,VLOOKUP(Q44,FAC_TOTALS_APTA!$A$4:$BQ$126,$L49,FALSE))</f>
        <v>-9743.7624744453806</v>
      </c>
      <c r="R49" s="30">
        <f>IF(R44=0,0,VLOOKUP(R44,FAC_TOTALS_APTA!$A$4:$BQ$126,$L49,FALSE))</f>
        <v>-1140.51800069197</v>
      </c>
      <c r="S49" s="30">
        <f>IF(S44=0,0,VLOOKUP(S44,FAC_TOTALS_APTA!$A$4:$BQ$126,$L49,FALSE))</f>
        <v>12081.1401303072</v>
      </c>
      <c r="T49" s="30">
        <f>IF(T44=0,0,VLOOKUP(T44,FAC_TOTALS_APTA!$A$4:$BQ$126,$L49,FALSE))</f>
        <v>4895.6124565742102</v>
      </c>
      <c r="U49" s="30">
        <f>IF(U44=0,0,VLOOKUP(U44,FAC_TOTALS_APTA!$A$4:$BQ$126,$L49,FALSE))</f>
        <v>-8857.6655566696609</v>
      </c>
      <c r="V49" s="30">
        <f>IF(V44=0,0,VLOOKUP(V44,FAC_TOTALS_APTA!$A$4:$BQ$126,$L49,FALSE))</f>
        <v>-17716.289788178801</v>
      </c>
      <c r="W49" s="30">
        <f>IF(W44=0,0,VLOOKUP(W44,FAC_TOTALS_APTA!$A$4:$BQ$126,$L49,FALSE))</f>
        <v>-3582.3905517951698</v>
      </c>
      <c r="X49" s="30">
        <f>IF(X44=0,0,VLOOKUP(X44,FAC_TOTALS_APTA!$A$4:$BQ$126,$L49,FALSE))</f>
        <v>-3703.9657660893399</v>
      </c>
      <c r="Y49" s="30">
        <f>IF(Y44=0,0,VLOOKUP(Y44,FAC_TOTALS_APTA!$A$4:$BQ$126,$L49,FALSE))</f>
        <v>-1534.9104243013501</v>
      </c>
      <c r="Z49" s="30">
        <f>IF(Z44=0,0,VLOOKUP(Z44,FAC_TOTALS_APTA!$A$4:$BQ$126,$L49,FALSE))</f>
        <v>-7584.7288983314902</v>
      </c>
      <c r="AA49" s="30">
        <f>IF(AA44=0,0,VLOOKUP(AA44,FAC_TOTALS_APTA!$A$4:$BQ$126,$L49,FALSE))</f>
        <v>-5234.8582314099103</v>
      </c>
      <c r="AB49" s="30">
        <f>IF(AB44=0,0,VLOOKUP(AB44,FAC_TOTALS_APTA!$A$4:$BQ$126,$L49,FALSE))</f>
        <v>5942.4660688589402</v>
      </c>
      <c r="AC49" s="33">
        <f t="shared" si="11"/>
        <v>-48763.614401922401</v>
      </c>
      <c r="AD49" s="34">
        <f>AC49/G66</f>
        <v>-1.0276230077980346E-3</v>
      </c>
      <c r="AE49" s="8"/>
    </row>
    <row r="50" spans="1:31" s="15" customFormat="1" ht="15" x14ac:dyDescent="0.2">
      <c r="A50" s="8"/>
      <c r="B50" s="27" t="s">
        <v>57</v>
      </c>
      <c r="C50" s="29" t="s">
        <v>24</v>
      </c>
      <c r="D50" s="36" t="s">
        <v>17</v>
      </c>
      <c r="E50" s="48">
        <v>0.16850000000000001</v>
      </c>
      <c r="F50" s="8">
        <f>MATCH($D50,FAC_TOTALS_APTA!$A$2:$BQ$2,)</f>
        <v>14</v>
      </c>
      <c r="G50" s="35">
        <f>VLOOKUP(G44,FAC_TOTALS_APTA!$A$4:$BQ$126,$F50,FALSE)</f>
        <v>1.9581685986983099</v>
      </c>
      <c r="H50" s="35">
        <f>VLOOKUP(H44,FAC_TOTALS_APTA!$A$4:$BQ$126,$F50,FALSE)</f>
        <v>2.87203408888473</v>
      </c>
      <c r="I50" s="31">
        <f t="shared" si="8"/>
        <v>0.46669397660339929</v>
      </c>
      <c r="J50" s="32" t="str">
        <f t="shared" si="9"/>
        <v>_log</v>
      </c>
      <c r="K50" s="32" t="str">
        <f t="shared" si="10"/>
        <v>GAS_PRICE_2018_log_FAC</v>
      </c>
      <c r="L50" s="8">
        <f>MATCH($K50,FAC_TOTALS_APTA!$A$2:$BO$2,)</f>
        <v>32</v>
      </c>
      <c r="M50" s="30">
        <f>IF(M44=0,0,VLOOKUP(M44,FAC_TOTALS_APTA!$A$4:$BQ$126,$L50,FALSE))</f>
        <v>691999.76766724</v>
      </c>
      <c r="N50" s="30">
        <f>IF(N44=0,0,VLOOKUP(N44,FAC_TOTALS_APTA!$A$4:$BQ$126,$L50,FALSE))</f>
        <v>736629.02841169701</v>
      </c>
      <c r="O50" s="30">
        <f>IF(O44=0,0,VLOOKUP(O44,FAC_TOTALS_APTA!$A$4:$BQ$126,$L50,FALSE))</f>
        <v>1105112.0335168</v>
      </c>
      <c r="P50" s="30">
        <f>IF(P44=0,0,VLOOKUP(P44,FAC_TOTALS_APTA!$A$4:$BQ$126,$L50,FALSE))</f>
        <v>714678.43276979495</v>
      </c>
      <c r="Q50" s="30">
        <f>IF(Q44=0,0,VLOOKUP(Q44,FAC_TOTALS_APTA!$A$4:$BQ$126,$L50,FALSE))</f>
        <v>538921.82465881598</v>
      </c>
      <c r="R50" s="30">
        <f>IF(R44=0,0,VLOOKUP(R44,FAC_TOTALS_APTA!$A$4:$BQ$126,$L50,FALSE))</f>
        <v>1035146.46828591</v>
      </c>
      <c r="S50" s="30">
        <f>IF(S44=0,0,VLOOKUP(S44,FAC_TOTALS_APTA!$A$4:$BQ$126,$L50,FALSE))</f>
        <v>-3517867.35020561</v>
      </c>
      <c r="T50" s="30">
        <f>IF(T44=0,0,VLOOKUP(T44,FAC_TOTALS_APTA!$A$4:$BQ$126,$L50,FALSE))</f>
        <v>1540597.40388526</v>
      </c>
      <c r="U50" s="30">
        <f>IF(U44=0,0,VLOOKUP(U44,FAC_TOTALS_APTA!$A$4:$BQ$126,$L50,FALSE))</f>
        <v>1974432.8445596599</v>
      </c>
      <c r="V50" s="30">
        <f>IF(V44=0,0,VLOOKUP(V44,FAC_TOTALS_APTA!$A$4:$BQ$126,$L50,FALSE))</f>
        <v>33348.2907788839</v>
      </c>
      <c r="W50" s="30">
        <f>IF(W44=0,0,VLOOKUP(W44,FAC_TOTALS_APTA!$A$4:$BQ$126,$L50,FALSE))</f>
        <v>-434774.59242842399</v>
      </c>
      <c r="X50" s="30">
        <f>IF(X44=0,0,VLOOKUP(X44,FAC_TOTALS_APTA!$A$4:$BQ$126,$L50,FALSE))</f>
        <v>-648278.65230056096</v>
      </c>
      <c r="Y50" s="30">
        <f>IF(Y44=0,0,VLOOKUP(Y44,FAC_TOTALS_APTA!$A$4:$BQ$126,$L50,FALSE))</f>
        <v>-3431310.9597034398</v>
      </c>
      <c r="Z50" s="30">
        <f>IF(Z44=0,0,VLOOKUP(Z44,FAC_TOTALS_APTA!$A$4:$BQ$126,$L50,FALSE))</f>
        <v>-1275290.6598438399</v>
      </c>
      <c r="AA50" s="30">
        <f>IF(AA44=0,0,VLOOKUP(AA44,FAC_TOTALS_APTA!$A$4:$BQ$126,$L50,FALSE))</f>
        <v>928698.12108489301</v>
      </c>
      <c r="AB50" s="30">
        <f>IF(AB44=0,0,VLOOKUP(AB44,FAC_TOTALS_APTA!$A$4:$BQ$126,$L50,FALSE))</f>
        <v>1163659.2161932201</v>
      </c>
      <c r="AC50" s="33">
        <f t="shared" si="11"/>
        <v>1155701.2173302993</v>
      </c>
      <c r="AD50" s="34">
        <f>AC50/G66</f>
        <v>2.4354740222496566E-2</v>
      </c>
      <c r="AE50" s="8"/>
    </row>
    <row r="51" spans="1:31" s="15" customFormat="1" ht="34" hidden="1" customHeight="1" x14ac:dyDescent="0.2">
      <c r="A51" s="8"/>
      <c r="B51" s="27" t="s">
        <v>54</v>
      </c>
      <c r="C51" s="29" t="s">
        <v>24</v>
      </c>
      <c r="D51" s="8" t="s">
        <v>16</v>
      </c>
      <c r="E51" s="48">
        <v>-0.24160000000000001</v>
      </c>
      <c r="F51" s="8">
        <f>MATCH($D51,FAC_TOTALS_APTA!$A$2:$BQ$2,)</f>
        <v>15</v>
      </c>
      <c r="G51" s="47">
        <f>VLOOKUP(G44,FAC_TOTALS_APTA!$A$4:$BQ$126,$F51,FALSE)</f>
        <v>35531.351161575498</v>
      </c>
      <c r="H51" s="47">
        <f>VLOOKUP(H44,FAC_TOTALS_APTA!$A$4:$BQ$126,$F51,FALSE)</f>
        <v>31762.885083581201</v>
      </c>
      <c r="I51" s="31">
        <f t="shared" si="8"/>
        <v>-0.10606030884830553</v>
      </c>
      <c r="J51" s="32" t="str">
        <f t="shared" si="9"/>
        <v>_log</v>
      </c>
      <c r="K51" s="32" t="str">
        <f t="shared" si="10"/>
        <v>TOTAL_MED_INC_INDIV_2018_log_FAC</v>
      </c>
      <c r="L51" s="8">
        <f>MATCH($K51,FAC_TOTALS_APTA!$A$2:$BO$2,)</f>
        <v>33</v>
      </c>
      <c r="M51" s="30">
        <f>IF(M44=0,0,VLOOKUP(M44,FAC_TOTALS_APTA!$A$4:$BQ$126,$L51,FALSE))</f>
        <v>221220.09986171799</v>
      </c>
      <c r="N51" s="30">
        <f>IF(N44=0,0,VLOOKUP(N44,FAC_TOTALS_APTA!$A$4:$BQ$126,$L51,FALSE))</f>
        <v>318558.29550339503</v>
      </c>
      <c r="O51" s="30">
        <f>IF(O44=0,0,VLOOKUP(O44,FAC_TOTALS_APTA!$A$4:$BQ$126,$L51,FALSE))</f>
        <v>308598.56263752998</v>
      </c>
      <c r="P51" s="30">
        <f>IF(P44=0,0,VLOOKUP(P44,FAC_TOTALS_APTA!$A$4:$BQ$126,$L51,FALSE))</f>
        <v>588449.56271703099</v>
      </c>
      <c r="Q51" s="30">
        <f>IF(Q44=0,0,VLOOKUP(Q44,FAC_TOTALS_APTA!$A$4:$BQ$126,$L51,FALSE))</f>
        <v>-248254.35082429301</v>
      </c>
      <c r="R51" s="30">
        <f>IF(R44=0,0,VLOOKUP(R44,FAC_TOTALS_APTA!$A$4:$BQ$126,$L51,FALSE))</f>
        <v>174307.281274851</v>
      </c>
      <c r="S51" s="30">
        <f>IF(S44=0,0,VLOOKUP(S44,FAC_TOTALS_APTA!$A$4:$BQ$126,$L51,FALSE))</f>
        <v>816736.218715069</v>
      </c>
      <c r="T51" s="30">
        <f>IF(T44=0,0,VLOOKUP(T44,FAC_TOTALS_APTA!$A$4:$BQ$126,$L51,FALSE))</f>
        <v>470995.97557087999</v>
      </c>
      <c r="U51" s="30">
        <f>IF(U44=0,0,VLOOKUP(U44,FAC_TOTALS_APTA!$A$4:$BQ$126,$L51,FALSE))</f>
        <v>379108.44789552601</v>
      </c>
      <c r="V51" s="30">
        <f>IF(V44=0,0,VLOOKUP(V44,FAC_TOTALS_APTA!$A$4:$BQ$126,$L51,FALSE))</f>
        <v>252424.04017806301</v>
      </c>
      <c r="W51" s="30">
        <f>IF(W44=0,0,VLOOKUP(W44,FAC_TOTALS_APTA!$A$4:$BQ$126,$L51,FALSE))</f>
        <v>-419446.09645145503</v>
      </c>
      <c r="X51" s="30">
        <f>IF(X44=0,0,VLOOKUP(X44,FAC_TOTALS_APTA!$A$4:$BQ$126,$L51,FALSE))</f>
        <v>-54309.858450655804</v>
      </c>
      <c r="Y51" s="30">
        <f>IF(Y44=0,0,VLOOKUP(Y44,FAC_TOTALS_APTA!$A$4:$BQ$126,$L51,FALSE))</f>
        <v>-1080479.39362176</v>
      </c>
      <c r="Z51" s="30">
        <f>IF(Z44=0,0,VLOOKUP(Z44,FAC_TOTALS_APTA!$A$4:$BQ$126,$L51,FALSE))</f>
        <v>-416674.36319963401</v>
      </c>
      <c r="AA51" s="30">
        <f>IF(AA44=0,0,VLOOKUP(AA44,FAC_TOTALS_APTA!$A$4:$BQ$126,$L51,FALSE))</f>
        <v>77767.103487901593</v>
      </c>
      <c r="AB51" s="30">
        <f>IF(AB44=0,0,VLOOKUP(AB44,FAC_TOTALS_APTA!$A$4:$BQ$126,$L51,FALSE))</f>
        <v>-126634.964653152</v>
      </c>
      <c r="AC51" s="33">
        <f t="shared" si="11"/>
        <v>1262366.5606410142</v>
      </c>
      <c r="AD51" s="34">
        <f>AC51/G66</f>
        <v>2.6602558852537362E-2</v>
      </c>
      <c r="AE51" s="8"/>
    </row>
    <row r="52" spans="1:31" s="15" customFormat="1" ht="34" hidden="1" customHeight="1" x14ac:dyDescent="0.2">
      <c r="A52" s="8"/>
      <c r="B52" s="27" t="s">
        <v>72</v>
      </c>
      <c r="C52" s="29"/>
      <c r="D52" s="8" t="s">
        <v>10</v>
      </c>
      <c r="E52" s="48">
        <v>1.03E-2</v>
      </c>
      <c r="F52" s="8">
        <f>MATCH($D52,FAC_TOTALS_APTA!$A$2:$BQ$2,)</f>
        <v>16</v>
      </c>
      <c r="G52" s="30">
        <f>VLOOKUP(G44,FAC_TOTALS_APTA!$A$4:$BQ$126,$F52,FALSE)</f>
        <v>7.67514166030643</v>
      </c>
      <c r="H52" s="30">
        <f>VLOOKUP(H44,FAC_TOTALS_APTA!$A$4:$BQ$126,$F52,FALSE)</f>
        <v>7.1012674860654199</v>
      </c>
      <c r="I52" s="31">
        <f t="shared" si="8"/>
        <v>-7.4770499313246308E-2</v>
      </c>
      <c r="J52" s="32" t="str">
        <f t="shared" si="9"/>
        <v/>
      </c>
      <c r="K52" s="32" t="str">
        <f t="shared" si="10"/>
        <v>PCT_HH_NO_VEH_FAC</v>
      </c>
      <c r="L52" s="8">
        <f>MATCH($K52,FAC_TOTALS_APTA!$A$2:$BO$2,)</f>
        <v>34</v>
      </c>
      <c r="M52" s="30">
        <f>IF(M44=0,0,VLOOKUP(M44,FAC_TOTALS_APTA!$A$4:$BQ$126,$L52,FALSE))</f>
        <v>21539.390261128101</v>
      </c>
      <c r="N52" s="30">
        <f>IF(N44=0,0,VLOOKUP(N44,FAC_TOTALS_APTA!$A$4:$BQ$126,$L52,FALSE))</f>
        <v>22825.0146330034</v>
      </c>
      <c r="O52" s="30">
        <f>IF(O44=0,0,VLOOKUP(O44,FAC_TOTALS_APTA!$A$4:$BQ$126,$L52,FALSE))</f>
        <v>8827.2000403632101</v>
      </c>
      <c r="P52" s="30">
        <f>IF(P44=0,0,VLOOKUP(P44,FAC_TOTALS_APTA!$A$4:$BQ$126,$L52,FALSE))</f>
        <v>67343.132582405902</v>
      </c>
      <c r="Q52" s="30">
        <f>IF(Q44=0,0,VLOOKUP(Q44,FAC_TOTALS_APTA!$A$4:$BQ$126,$L52,FALSE))</f>
        <v>-180136.91056493501</v>
      </c>
      <c r="R52" s="30">
        <f>IF(R44=0,0,VLOOKUP(R44,FAC_TOTALS_APTA!$A$4:$BQ$126,$L52,FALSE))</f>
        <v>121212.69661950901</v>
      </c>
      <c r="S52" s="30">
        <f>IF(S44=0,0,VLOOKUP(S44,FAC_TOTALS_APTA!$A$4:$BQ$126,$L52,FALSE))</f>
        <v>299179.72735870199</v>
      </c>
      <c r="T52" s="30">
        <f>IF(T44=0,0,VLOOKUP(T44,FAC_TOTALS_APTA!$A$4:$BQ$126,$L52,FALSE))</f>
        <v>36160.215702214497</v>
      </c>
      <c r="U52" s="30">
        <f>IF(U44=0,0,VLOOKUP(U44,FAC_TOTALS_APTA!$A$4:$BQ$126,$L52,FALSE))</f>
        <v>361414.18281886401</v>
      </c>
      <c r="V52" s="30">
        <f>IF(V44=0,0,VLOOKUP(V44,FAC_TOTALS_APTA!$A$4:$BQ$126,$L52,FALSE))</f>
        <v>1368.7309457143799</v>
      </c>
      <c r="W52" s="30">
        <f>IF(W44=0,0,VLOOKUP(W44,FAC_TOTALS_APTA!$A$4:$BQ$126,$L52,FALSE))</f>
        <v>-140293.66017966601</v>
      </c>
      <c r="X52" s="30">
        <f>IF(X44=0,0,VLOOKUP(X44,FAC_TOTALS_APTA!$A$4:$BQ$126,$L52,FALSE))</f>
        <v>-10692.8834077786</v>
      </c>
      <c r="Y52" s="30">
        <f>IF(Y44=0,0,VLOOKUP(Y44,FAC_TOTALS_APTA!$A$4:$BQ$126,$L52,FALSE))</f>
        <v>-193102.48825392901</v>
      </c>
      <c r="Z52" s="30">
        <f>IF(Z44=0,0,VLOOKUP(Z44,FAC_TOTALS_APTA!$A$4:$BQ$126,$L52,FALSE))</f>
        <v>-290666.201671599</v>
      </c>
      <c r="AA52" s="30">
        <f>IF(AA44=0,0,VLOOKUP(AA44,FAC_TOTALS_APTA!$A$4:$BQ$126,$L52,FALSE))</f>
        <v>-221414.423533836</v>
      </c>
      <c r="AB52" s="30">
        <f>IF(AB44=0,0,VLOOKUP(AB44,FAC_TOTALS_APTA!$A$4:$BQ$126,$L52,FALSE))</f>
        <v>-238241.44537413801</v>
      </c>
      <c r="AC52" s="33">
        <f t="shared" si="11"/>
        <v>-334677.72202397708</v>
      </c>
      <c r="AD52" s="34">
        <f>AC52/G66</f>
        <v>-7.0528514255439488E-3</v>
      </c>
      <c r="AE52" s="8"/>
    </row>
    <row r="53" spans="1:31" s="15" customFormat="1" ht="34" hidden="1" customHeight="1" x14ac:dyDescent="0.2">
      <c r="A53" s="8"/>
      <c r="B53" s="27" t="s">
        <v>55</v>
      </c>
      <c r="C53" s="29"/>
      <c r="D53" s="8" t="s">
        <v>32</v>
      </c>
      <c r="E53" s="48">
        <v>-4.0000000000000001E-3</v>
      </c>
      <c r="F53" s="8">
        <f>MATCH($D53,FAC_TOTALS_APTA!$A$2:$BQ$2,)</f>
        <v>18</v>
      </c>
      <c r="G53" s="35">
        <f>VLOOKUP(G44,FAC_TOTALS_APTA!$A$4:$BQ$126,$F53,FALSE)</f>
        <v>3.5465972047693799</v>
      </c>
      <c r="H53" s="35">
        <f>VLOOKUP(H44,FAC_TOTALS_APTA!$A$4:$BQ$126,$F53,FALSE)</f>
        <v>5.7922780322356298</v>
      </c>
      <c r="I53" s="31">
        <f t="shared" si="8"/>
        <v>0.63319308559943366</v>
      </c>
      <c r="J53" s="32" t="str">
        <f t="shared" si="9"/>
        <v/>
      </c>
      <c r="K53" s="32" t="str">
        <f t="shared" si="10"/>
        <v>JTW_HOME_PCT_FAC</v>
      </c>
      <c r="L53" s="8">
        <f>MATCH($K53,FAC_TOTALS_APTA!$A$2:$BO$2,)</f>
        <v>36</v>
      </c>
      <c r="M53" s="30">
        <f>IF(M44=0,0,VLOOKUP(M44,FAC_TOTALS_APTA!$A$4:$BQ$126,$L53,FALSE))</f>
        <v>0</v>
      </c>
      <c r="N53" s="30">
        <f>IF(N44=0,0,VLOOKUP(N44,FAC_TOTALS_APTA!$A$4:$BQ$126,$L53,FALSE))</f>
        <v>0</v>
      </c>
      <c r="O53" s="30">
        <f>IF(O44=0,0,VLOOKUP(O44,FAC_TOTALS_APTA!$A$4:$BQ$126,$L53,FALSE))</f>
        <v>0</v>
      </c>
      <c r="P53" s="30">
        <f>IF(P44=0,0,VLOOKUP(P44,FAC_TOTALS_APTA!$A$4:$BQ$126,$L53,FALSE))</f>
        <v>-18490.077369342998</v>
      </c>
      <c r="Q53" s="30">
        <f>IF(Q44=0,0,VLOOKUP(Q44,FAC_TOTALS_APTA!$A$4:$BQ$126,$L53,FALSE))</f>
        <v>-93266.307403438899</v>
      </c>
      <c r="R53" s="30">
        <f>IF(R44=0,0,VLOOKUP(R44,FAC_TOTALS_APTA!$A$4:$BQ$126,$L53,FALSE))</f>
        <v>4209.2660250277004</v>
      </c>
      <c r="S53" s="30">
        <f>IF(S44=0,0,VLOOKUP(S44,FAC_TOTALS_APTA!$A$4:$BQ$126,$L53,FALSE))</f>
        <v>-25149.2671707845</v>
      </c>
      <c r="T53" s="30">
        <f>IF(T44=0,0,VLOOKUP(T44,FAC_TOTALS_APTA!$A$4:$BQ$126,$L53,FALSE))</f>
        <v>25321.936269209102</v>
      </c>
      <c r="U53" s="30">
        <f>IF(U44=0,0,VLOOKUP(U44,FAC_TOTALS_APTA!$A$4:$BQ$126,$L53,FALSE))</f>
        <v>-28351.116431001799</v>
      </c>
      <c r="V53" s="30">
        <f>IF(V44=0,0,VLOOKUP(V44,FAC_TOTALS_APTA!$A$4:$BQ$126,$L53,FALSE))</f>
        <v>-89632.146986817199</v>
      </c>
      <c r="W53" s="30">
        <f>IF(W44=0,0,VLOOKUP(W44,FAC_TOTALS_APTA!$A$4:$BQ$126,$L53,FALSE))</f>
        <v>-4774.3768517918497</v>
      </c>
      <c r="X53" s="30">
        <f>IF(X44=0,0,VLOOKUP(X44,FAC_TOTALS_APTA!$A$4:$BQ$126,$L53,FALSE))</f>
        <v>-23352.581255356399</v>
      </c>
      <c r="Y53" s="30">
        <f>IF(Y44=0,0,VLOOKUP(Y44,FAC_TOTALS_APTA!$A$4:$BQ$126,$L53,FALSE))</f>
        <v>-67574.617050582397</v>
      </c>
      <c r="Z53" s="30">
        <f>IF(Z44=0,0,VLOOKUP(Z44,FAC_TOTALS_APTA!$A$4:$BQ$126,$L53,FALSE))</f>
        <v>-232684.842605324</v>
      </c>
      <c r="AA53" s="30">
        <f>IF(AA44=0,0,VLOOKUP(AA44,FAC_TOTALS_APTA!$A$4:$BQ$126,$L53,FALSE))</f>
        <v>-110311.403979408</v>
      </c>
      <c r="AB53" s="30">
        <f>IF(AB44=0,0,VLOOKUP(AB44,FAC_TOTALS_APTA!$A$4:$BQ$126,$L53,FALSE))</f>
        <v>-139174.99056985701</v>
      </c>
      <c r="AC53" s="33">
        <f t="shared" si="11"/>
        <v>-803230.52537946822</v>
      </c>
      <c r="AD53" s="34">
        <f>AC53/G66</f>
        <v>-1.692692755796019E-2</v>
      </c>
      <c r="AE53" s="8"/>
    </row>
    <row r="54" spans="1:31" s="15" customFormat="1" ht="34" hidden="1" customHeight="1" x14ac:dyDescent="0.2">
      <c r="A54" s="8"/>
      <c r="B54" s="13" t="s">
        <v>83</v>
      </c>
      <c r="C54" s="29"/>
      <c r="D54" s="6" t="s">
        <v>92</v>
      </c>
      <c r="E54" s="48">
        <v>-6.8999999999999999E-3</v>
      </c>
      <c r="F54" s="8">
        <f>MATCH($D54,FAC_TOTALS_APTA!$A$2:$BQ$2,)</f>
        <v>19</v>
      </c>
      <c r="G54" s="35">
        <f>VLOOKUP(G44,FAC_TOTALS_APTA!$A$4:$BQ$126,$F54,FALSE)</f>
        <v>0</v>
      </c>
      <c r="H54" s="35">
        <f>VLOOKUP(H44,FAC_TOTALS_APTA!$A$4:$BQ$126,$F54,FALSE)</f>
        <v>0</v>
      </c>
      <c r="I54" s="31" t="str">
        <f t="shared" si="8"/>
        <v>-</v>
      </c>
      <c r="J54" s="32" t="str">
        <f t="shared" si="9"/>
        <v/>
      </c>
      <c r="K54" s="32" t="str">
        <f t="shared" si="10"/>
        <v>TNC_TRIPS_PER_CAPITA_CLUSTER_BUS_HI_OPEX_FAC</v>
      </c>
      <c r="L54" s="8">
        <f>MATCH($K54,FAC_TOTALS_APTA!$A$2:$BO$2,)</f>
        <v>37</v>
      </c>
      <c r="M54" s="30">
        <f>IF(M44=0,0,VLOOKUP(M44,FAC_TOTALS_APTA!$A$4:$BQ$126,$L54,FALSE))</f>
        <v>0</v>
      </c>
      <c r="N54" s="30">
        <f>IF(N44=0,0,VLOOKUP(N44,FAC_TOTALS_APTA!$A$4:$BQ$126,$L54,FALSE))</f>
        <v>0</v>
      </c>
      <c r="O54" s="30">
        <f>IF(O44=0,0,VLOOKUP(O44,FAC_TOTALS_APTA!$A$4:$BQ$126,$L54,FALSE))</f>
        <v>0</v>
      </c>
      <c r="P54" s="30">
        <f>IF(P44=0,0,VLOOKUP(P44,FAC_TOTALS_APTA!$A$4:$BQ$126,$L54,FALSE))</f>
        <v>0</v>
      </c>
      <c r="Q54" s="30">
        <f>IF(Q44=0,0,VLOOKUP(Q44,FAC_TOTALS_APTA!$A$4:$BQ$126,$L54,FALSE))</f>
        <v>0</v>
      </c>
      <c r="R54" s="30">
        <f>IF(R44=0,0,VLOOKUP(R44,FAC_TOTALS_APTA!$A$4:$BQ$126,$L54,FALSE))</f>
        <v>0</v>
      </c>
      <c r="S54" s="30">
        <f>IF(S44=0,0,VLOOKUP(S44,FAC_TOTALS_APTA!$A$4:$BQ$126,$L54,FALSE))</f>
        <v>0</v>
      </c>
      <c r="T54" s="30">
        <f>IF(T44=0,0,VLOOKUP(T44,FAC_TOTALS_APTA!$A$4:$BQ$126,$L54,FALSE))</f>
        <v>0</v>
      </c>
      <c r="U54" s="30">
        <f>IF(U44=0,0,VLOOKUP(U44,FAC_TOTALS_APTA!$A$4:$BQ$126,$L54,FALSE))</f>
        <v>0</v>
      </c>
      <c r="V54" s="30">
        <f>IF(V44=0,0,VLOOKUP(V44,FAC_TOTALS_APTA!$A$4:$BQ$126,$L54,FALSE))</f>
        <v>0</v>
      </c>
      <c r="W54" s="30">
        <f>IF(W44=0,0,VLOOKUP(W44,FAC_TOTALS_APTA!$A$4:$BQ$126,$L54,FALSE))</f>
        <v>0</v>
      </c>
      <c r="X54" s="30">
        <f>IF(X44=0,0,VLOOKUP(X44,FAC_TOTALS_APTA!$A$4:$BQ$126,$L54,FALSE))</f>
        <v>0</v>
      </c>
      <c r="Y54" s="30">
        <f>IF(Y44=0,0,VLOOKUP(Y44,FAC_TOTALS_APTA!$A$4:$BQ$126,$L54,FALSE))</f>
        <v>0</v>
      </c>
      <c r="Z54" s="30">
        <f>IF(Z44=0,0,VLOOKUP(Z44,FAC_TOTALS_APTA!$A$4:$BQ$126,$L54,FALSE))</f>
        <v>0</v>
      </c>
      <c r="AA54" s="30">
        <f>IF(AA44=0,0,VLOOKUP(AA44,FAC_TOTALS_APTA!$A$4:$BQ$126,$L54,FALSE))</f>
        <v>0</v>
      </c>
      <c r="AB54" s="30">
        <f>IF(AB44=0,0,VLOOKUP(AB44,FAC_TOTALS_APTA!$A$4:$BQ$126,$L54,FALSE))</f>
        <v>0</v>
      </c>
      <c r="AC54" s="33">
        <f t="shared" si="11"/>
        <v>0</v>
      </c>
      <c r="AD54" s="34">
        <f>AC54/G66</f>
        <v>0</v>
      </c>
      <c r="AE54" s="8"/>
    </row>
    <row r="55" spans="1:31" s="15" customFormat="1" ht="34" x14ac:dyDescent="0.2">
      <c r="A55" s="8"/>
      <c r="B55" s="13" t="s">
        <v>83</v>
      </c>
      <c r="C55" s="29"/>
      <c r="D55" s="6" t="s">
        <v>93</v>
      </c>
      <c r="E55" s="48">
        <v>-3.3099999999999997E-2</v>
      </c>
      <c r="F55" s="8">
        <f>MATCH($D55,FAC_TOTALS_APTA!$A$2:$BQ$2,)</f>
        <v>20</v>
      </c>
      <c r="G55" s="35">
        <f>VLOOKUP(G44,FAC_TOTALS_APTA!$A$4:$BQ$126,$F55,FALSE)</f>
        <v>0</v>
      </c>
      <c r="H55" s="35">
        <f>VLOOKUP(H44,FAC_TOTALS_APTA!$A$4:$BQ$126,$F55,FALSE)</f>
        <v>0</v>
      </c>
      <c r="I55" s="31" t="str">
        <f t="shared" si="8"/>
        <v>-</v>
      </c>
      <c r="J55" s="32" t="str">
        <f t="shared" si="9"/>
        <v/>
      </c>
      <c r="K55" s="32" t="str">
        <f t="shared" si="10"/>
        <v>TNC_TRIPS_PER_CAPITA_CLUSTER_BUS_MID_OPEX_FAC</v>
      </c>
      <c r="L55" s="8">
        <f>MATCH($K55,FAC_TOTALS_APTA!$A$2:$BO$2,)</f>
        <v>38</v>
      </c>
      <c r="M55" s="30">
        <f>IF(M44=0,0,VLOOKUP(M44,FAC_TOTALS_APTA!$A$4:$BQ$126,$L55,FALSE))</f>
        <v>0</v>
      </c>
      <c r="N55" s="30">
        <f>IF(N44=0,0,VLOOKUP(N44,FAC_TOTALS_APTA!$A$4:$BQ$126,$L55,FALSE))</f>
        <v>0</v>
      </c>
      <c r="O55" s="30">
        <f>IF(O44=0,0,VLOOKUP(O44,FAC_TOTALS_APTA!$A$4:$BQ$126,$L55,FALSE))</f>
        <v>0</v>
      </c>
      <c r="P55" s="30">
        <f>IF(P44=0,0,VLOOKUP(P44,FAC_TOTALS_APTA!$A$4:$BQ$126,$L55,FALSE))</f>
        <v>0</v>
      </c>
      <c r="Q55" s="30">
        <f>IF(Q44=0,0,VLOOKUP(Q44,FAC_TOTALS_APTA!$A$4:$BQ$126,$L55,FALSE))</f>
        <v>0</v>
      </c>
      <c r="R55" s="30">
        <f>IF(R44=0,0,VLOOKUP(R44,FAC_TOTALS_APTA!$A$4:$BQ$126,$L55,FALSE))</f>
        <v>0</v>
      </c>
      <c r="S55" s="30">
        <f>IF(S44=0,0,VLOOKUP(S44,FAC_TOTALS_APTA!$A$4:$BQ$126,$L55,FALSE))</f>
        <v>0</v>
      </c>
      <c r="T55" s="30">
        <f>IF(T44=0,0,VLOOKUP(T44,FAC_TOTALS_APTA!$A$4:$BQ$126,$L55,FALSE))</f>
        <v>0</v>
      </c>
      <c r="U55" s="30">
        <f>IF(U44=0,0,VLOOKUP(U44,FAC_TOTALS_APTA!$A$4:$BQ$126,$L55,FALSE))</f>
        <v>0</v>
      </c>
      <c r="V55" s="30">
        <f>IF(V44=0,0,VLOOKUP(V44,FAC_TOTALS_APTA!$A$4:$BQ$126,$L55,FALSE))</f>
        <v>0</v>
      </c>
      <c r="W55" s="30">
        <f>IF(W44=0,0,VLOOKUP(W44,FAC_TOTALS_APTA!$A$4:$BQ$126,$L55,FALSE))</f>
        <v>0</v>
      </c>
      <c r="X55" s="30">
        <f>IF(X44=0,0,VLOOKUP(X44,FAC_TOTALS_APTA!$A$4:$BQ$126,$L55,FALSE))</f>
        <v>0</v>
      </c>
      <c r="Y55" s="30">
        <f>IF(Y44=0,0,VLOOKUP(Y44,FAC_TOTALS_APTA!$A$4:$BQ$126,$L55,FALSE))</f>
        <v>0</v>
      </c>
      <c r="Z55" s="30">
        <f>IF(Z44=0,0,VLOOKUP(Z44,FAC_TOTALS_APTA!$A$4:$BQ$126,$L55,FALSE))</f>
        <v>0</v>
      </c>
      <c r="AA55" s="30">
        <f>IF(AA44=0,0,VLOOKUP(AA44,FAC_TOTALS_APTA!$A$4:$BQ$126,$L55,FALSE))</f>
        <v>0</v>
      </c>
      <c r="AB55" s="30">
        <f>IF(AB44=0,0,VLOOKUP(AB44,FAC_TOTALS_APTA!$A$4:$BQ$126,$L55,FALSE))</f>
        <v>0</v>
      </c>
      <c r="AC55" s="33">
        <f t="shared" si="11"/>
        <v>0</v>
      </c>
      <c r="AD55" s="34">
        <f>AC55/G66</f>
        <v>0</v>
      </c>
      <c r="AE55" s="8"/>
    </row>
    <row r="56" spans="1:31" s="15" customFormat="1" ht="34" x14ac:dyDescent="0.2">
      <c r="A56" s="8"/>
      <c r="B56" s="13" t="s">
        <v>83</v>
      </c>
      <c r="C56" s="29"/>
      <c r="D56" s="6" t="s">
        <v>94</v>
      </c>
      <c r="E56" s="48">
        <v>-2.2200000000000001E-2</v>
      </c>
      <c r="F56" s="8">
        <f>MATCH($D56,FAC_TOTALS_APTA!$A$2:$BQ$2,)</f>
        <v>21</v>
      </c>
      <c r="G56" s="35">
        <f>VLOOKUP(G44,FAC_TOTALS_APTA!$A$4:$BQ$126,$F56,FALSE)</f>
        <v>0</v>
      </c>
      <c r="H56" s="35">
        <f>VLOOKUP(H44,FAC_TOTALS_APTA!$A$4:$BQ$126,$F56,FALSE)</f>
        <v>0</v>
      </c>
      <c r="I56" s="31" t="str">
        <f t="shared" si="8"/>
        <v>-</v>
      </c>
      <c r="J56" s="32" t="str">
        <f t="shared" si="9"/>
        <v/>
      </c>
      <c r="K56" s="32" t="str">
        <f t="shared" si="10"/>
        <v>TNC_TRIPS_PER_CAPITA_CLUSTER_BUS_LOW_OPEX_FAC</v>
      </c>
      <c r="L56" s="8">
        <f>MATCH($K56,FAC_TOTALS_APTA!$A$2:$BO$2,)</f>
        <v>39</v>
      </c>
      <c r="M56" s="30">
        <f>IF(M44=0,0,VLOOKUP(M44,FAC_TOTALS_APTA!$A$4:$BQ$126,$L56,FALSE))</f>
        <v>0</v>
      </c>
      <c r="N56" s="30">
        <f>IF(N44=0,0,VLOOKUP(N44,FAC_TOTALS_APTA!$A$4:$BQ$126,$L56,FALSE))</f>
        <v>0</v>
      </c>
      <c r="O56" s="30">
        <f>IF(O44=0,0,VLOOKUP(O44,FAC_TOTALS_APTA!$A$4:$BQ$126,$L56,FALSE))</f>
        <v>0</v>
      </c>
      <c r="P56" s="30">
        <f>IF(P44=0,0,VLOOKUP(P44,FAC_TOTALS_APTA!$A$4:$BQ$126,$L56,FALSE))</f>
        <v>0</v>
      </c>
      <c r="Q56" s="30">
        <f>IF(Q44=0,0,VLOOKUP(Q44,FAC_TOTALS_APTA!$A$4:$BQ$126,$L56,FALSE))</f>
        <v>0</v>
      </c>
      <c r="R56" s="30">
        <f>IF(R44=0,0,VLOOKUP(R44,FAC_TOTALS_APTA!$A$4:$BQ$126,$L56,FALSE))</f>
        <v>0</v>
      </c>
      <c r="S56" s="30">
        <f>IF(S44=0,0,VLOOKUP(S44,FAC_TOTALS_APTA!$A$4:$BQ$126,$L56,FALSE))</f>
        <v>0</v>
      </c>
      <c r="T56" s="30">
        <f>IF(T44=0,0,VLOOKUP(T44,FAC_TOTALS_APTA!$A$4:$BQ$126,$L56,FALSE))</f>
        <v>0</v>
      </c>
      <c r="U56" s="30">
        <f>IF(U44=0,0,VLOOKUP(U44,FAC_TOTALS_APTA!$A$4:$BQ$126,$L56,FALSE))</f>
        <v>0</v>
      </c>
      <c r="V56" s="30">
        <f>IF(V44=0,0,VLOOKUP(V44,FAC_TOTALS_APTA!$A$4:$BQ$126,$L56,FALSE))</f>
        <v>0</v>
      </c>
      <c r="W56" s="30">
        <f>IF(W44=0,0,VLOOKUP(W44,FAC_TOTALS_APTA!$A$4:$BQ$126,$L56,FALSE))</f>
        <v>0</v>
      </c>
      <c r="X56" s="30">
        <f>IF(X44=0,0,VLOOKUP(X44,FAC_TOTALS_APTA!$A$4:$BQ$126,$L56,FALSE))</f>
        <v>0</v>
      </c>
      <c r="Y56" s="30">
        <f>IF(Y44=0,0,VLOOKUP(Y44,FAC_TOTALS_APTA!$A$4:$BQ$126,$L56,FALSE))</f>
        <v>0</v>
      </c>
      <c r="Z56" s="30">
        <f>IF(Z44=0,0,VLOOKUP(Z44,FAC_TOTALS_APTA!$A$4:$BQ$126,$L56,FALSE))</f>
        <v>0</v>
      </c>
      <c r="AA56" s="30">
        <f>IF(AA44=0,0,VLOOKUP(AA44,FAC_TOTALS_APTA!$A$4:$BQ$126,$L56,FALSE))</f>
        <v>0</v>
      </c>
      <c r="AB56" s="30">
        <f>IF(AB44=0,0,VLOOKUP(AB44,FAC_TOTALS_APTA!$A$4:$BQ$126,$L56,FALSE))</f>
        <v>0</v>
      </c>
      <c r="AC56" s="33">
        <f t="shared" si="11"/>
        <v>0</v>
      </c>
      <c r="AD56" s="34">
        <f>AC56/G66</f>
        <v>0</v>
      </c>
      <c r="AE56" s="8"/>
    </row>
    <row r="57" spans="1:31" s="15" customFormat="1" ht="34" x14ac:dyDescent="0.2">
      <c r="A57" s="8"/>
      <c r="B57" s="13" t="s">
        <v>83</v>
      </c>
      <c r="C57" s="29"/>
      <c r="D57" s="6" t="s">
        <v>95</v>
      </c>
      <c r="E57" s="48">
        <v>-1.1000000000000001E-3</v>
      </c>
      <c r="F57" s="8">
        <f>MATCH($D57,FAC_TOTALS_APTA!$A$2:$BQ$2,)</f>
        <v>22</v>
      </c>
      <c r="G57" s="35">
        <f>VLOOKUP(G44,FAC_TOTALS_APTA!$A$4:$BQ$126,$F57,FALSE)</f>
        <v>0</v>
      </c>
      <c r="H57" s="35">
        <f>VLOOKUP(H44,FAC_TOTALS_APTA!$A$4:$BQ$126,$F57,FALSE)</f>
        <v>0</v>
      </c>
      <c r="I57" s="31" t="str">
        <f t="shared" si="8"/>
        <v>-</v>
      </c>
      <c r="J57" s="32" t="str">
        <f t="shared" si="9"/>
        <v/>
      </c>
      <c r="K57" s="32" t="str">
        <f t="shared" si="10"/>
        <v>TNC_TRIPS_PER_CAPITA_CLUSTER_BUS_NEW_YORK_FAC</v>
      </c>
      <c r="L57" s="8">
        <f>MATCH($K57,FAC_TOTALS_APTA!$A$2:$BO$2,)</f>
        <v>40</v>
      </c>
      <c r="M57" s="30">
        <f>IF(M44=0,0,VLOOKUP(M44,FAC_TOTALS_APTA!$A$4:$BQ$126,$L57,FALSE))</f>
        <v>0</v>
      </c>
      <c r="N57" s="30">
        <f>IF(N44=0,0,VLOOKUP(N44,FAC_TOTALS_APTA!$A$4:$BQ$126,$L57,FALSE))</f>
        <v>0</v>
      </c>
      <c r="O57" s="30">
        <f>IF(O44=0,0,VLOOKUP(O44,FAC_TOTALS_APTA!$A$4:$BQ$126,$L57,FALSE))</f>
        <v>0</v>
      </c>
      <c r="P57" s="30">
        <f>IF(P44=0,0,VLOOKUP(P44,FAC_TOTALS_APTA!$A$4:$BQ$126,$L57,FALSE))</f>
        <v>0</v>
      </c>
      <c r="Q57" s="30">
        <f>IF(Q44=0,0,VLOOKUP(Q44,FAC_TOTALS_APTA!$A$4:$BQ$126,$L57,FALSE))</f>
        <v>0</v>
      </c>
      <c r="R57" s="30">
        <f>IF(R44=0,0,VLOOKUP(R44,FAC_TOTALS_APTA!$A$4:$BQ$126,$L57,FALSE))</f>
        <v>0</v>
      </c>
      <c r="S57" s="30">
        <f>IF(S44=0,0,VLOOKUP(S44,FAC_TOTALS_APTA!$A$4:$BQ$126,$L57,FALSE))</f>
        <v>0</v>
      </c>
      <c r="T57" s="30">
        <f>IF(T44=0,0,VLOOKUP(T44,FAC_TOTALS_APTA!$A$4:$BQ$126,$L57,FALSE))</f>
        <v>0</v>
      </c>
      <c r="U57" s="30">
        <f>IF(U44=0,0,VLOOKUP(U44,FAC_TOTALS_APTA!$A$4:$BQ$126,$L57,FALSE))</f>
        <v>0</v>
      </c>
      <c r="V57" s="30">
        <f>IF(V44=0,0,VLOOKUP(V44,FAC_TOTALS_APTA!$A$4:$BQ$126,$L57,FALSE))</f>
        <v>0</v>
      </c>
      <c r="W57" s="30">
        <f>IF(W44=0,0,VLOOKUP(W44,FAC_TOTALS_APTA!$A$4:$BQ$126,$L57,FALSE))</f>
        <v>0</v>
      </c>
      <c r="X57" s="30">
        <f>IF(X44=0,0,VLOOKUP(X44,FAC_TOTALS_APTA!$A$4:$BQ$126,$L57,FALSE))</f>
        <v>0</v>
      </c>
      <c r="Y57" s="30">
        <f>IF(Y44=0,0,VLOOKUP(Y44,FAC_TOTALS_APTA!$A$4:$BQ$126,$L57,FALSE))</f>
        <v>0</v>
      </c>
      <c r="Z57" s="30">
        <f>IF(Z44=0,0,VLOOKUP(Z44,FAC_TOTALS_APTA!$A$4:$BQ$126,$L57,FALSE))</f>
        <v>0</v>
      </c>
      <c r="AA57" s="30">
        <f>IF(AA44=0,0,VLOOKUP(AA44,FAC_TOTALS_APTA!$A$4:$BQ$126,$L57,FALSE))</f>
        <v>0</v>
      </c>
      <c r="AB57" s="30">
        <f>IF(AB44=0,0,VLOOKUP(AB44,FAC_TOTALS_APTA!$A$4:$BQ$126,$L57,FALSE))</f>
        <v>0</v>
      </c>
      <c r="AC57" s="33">
        <f t="shared" si="11"/>
        <v>0</v>
      </c>
      <c r="AD57" s="34">
        <f>AC57/G66</f>
        <v>0</v>
      </c>
      <c r="AE57" s="8"/>
    </row>
    <row r="58" spans="1:31" s="15" customFormat="1" ht="34" x14ac:dyDescent="0.2">
      <c r="A58" s="8"/>
      <c r="B58" s="13" t="s">
        <v>83</v>
      </c>
      <c r="C58" s="29"/>
      <c r="D58" s="6" t="s">
        <v>96</v>
      </c>
      <c r="E58" s="48">
        <v>-1.5E-3</v>
      </c>
      <c r="F58" s="8">
        <f>MATCH($D58,FAC_TOTALS_APTA!$A$2:$BQ$2,)</f>
        <v>23</v>
      </c>
      <c r="G58" s="35">
        <f>VLOOKUP(G44,FAC_TOTALS_APTA!$A$4:$BQ$126,$F58,FALSE)</f>
        <v>0</v>
      </c>
      <c r="H58" s="35">
        <f>VLOOKUP(H44,FAC_TOTALS_APTA!$A$4:$BQ$126,$F58,FALSE)</f>
        <v>0</v>
      </c>
      <c r="I58" s="31" t="str">
        <f t="shared" si="8"/>
        <v>-</v>
      </c>
      <c r="J58" s="32" t="str">
        <f t="shared" si="9"/>
        <v/>
      </c>
      <c r="K58" s="32" t="str">
        <f t="shared" si="10"/>
        <v>TNC_TRIPS_PER_CAPITA_CLUSTER_RAIL_HI_OPEX_FAC</v>
      </c>
      <c r="L58" s="8">
        <f>MATCH($K58,FAC_TOTALS_APTA!$A$2:$BO$2,)</f>
        <v>41</v>
      </c>
      <c r="M58" s="30">
        <f>IF(M44=0,0,VLOOKUP(M44,FAC_TOTALS_APTA!$A$4:$BQ$126,$L58,FALSE))</f>
        <v>0</v>
      </c>
      <c r="N58" s="30">
        <f>IF(N44=0,0,VLOOKUP(N44,FAC_TOTALS_APTA!$A$4:$BQ$126,$L58,FALSE))</f>
        <v>0</v>
      </c>
      <c r="O58" s="30">
        <f>IF(O44=0,0,VLOOKUP(O44,FAC_TOTALS_APTA!$A$4:$BQ$126,$L58,FALSE))</f>
        <v>0</v>
      </c>
      <c r="P58" s="30">
        <f>IF(P44=0,0,VLOOKUP(P44,FAC_TOTALS_APTA!$A$4:$BQ$126,$L58,FALSE))</f>
        <v>0</v>
      </c>
      <c r="Q58" s="30">
        <f>IF(Q44=0,0,VLOOKUP(Q44,FAC_TOTALS_APTA!$A$4:$BQ$126,$L58,FALSE))</f>
        <v>0</v>
      </c>
      <c r="R58" s="30">
        <f>IF(R44=0,0,VLOOKUP(R44,FAC_TOTALS_APTA!$A$4:$BQ$126,$L58,FALSE))</f>
        <v>0</v>
      </c>
      <c r="S58" s="30">
        <f>IF(S44=0,0,VLOOKUP(S44,FAC_TOTALS_APTA!$A$4:$BQ$126,$L58,FALSE))</f>
        <v>0</v>
      </c>
      <c r="T58" s="30">
        <f>IF(T44=0,0,VLOOKUP(T44,FAC_TOTALS_APTA!$A$4:$BQ$126,$L58,FALSE))</f>
        <v>0</v>
      </c>
      <c r="U58" s="30">
        <f>IF(U44=0,0,VLOOKUP(U44,FAC_TOTALS_APTA!$A$4:$BQ$126,$L58,FALSE))</f>
        <v>0</v>
      </c>
      <c r="V58" s="30">
        <f>IF(V44=0,0,VLOOKUP(V44,FAC_TOTALS_APTA!$A$4:$BQ$126,$L58,FALSE))</f>
        <v>0</v>
      </c>
      <c r="W58" s="30">
        <f>IF(W44=0,0,VLOOKUP(W44,FAC_TOTALS_APTA!$A$4:$BQ$126,$L58,FALSE))</f>
        <v>0</v>
      </c>
      <c r="X58" s="30">
        <f>IF(X44=0,0,VLOOKUP(X44,FAC_TOTALS_APTA!$A$4:$BQ$126,$L58,FALSE))</f>
        <v>0</v>
      </c>
      <c r="Y58" s="30">
        <f>IF(Y44=0,0,VLOOKUP(Y44,FAC_TOTALS_APTA!$A$4:$BQ$126,$L58,FALSE))</f>
        <v>0</v>
      </c>
      <c r="Z58" s="30">
        <f>IF(Z44=0,0,VLOOKUP(Z44,FAC_TOTALS_APTA!$A$4:$BQ$126,$L58,FALSE))</f>
        <v>0</v>
      </c>
      <c r="AA58" s="30">
        <f>IF(AA44=0,0,VLOOKUP(AA44,FAC_TOTALS_APTA!$A$4:$BQ$126,$L58,FALSE))</f>
        <v>0</v>
      </c>
      <c r="AB58" s="30">
        <f>IF(AB44=0,0,VLOOKUP(AB44,FAC_TOTALS_APTA!$A$4:$BQ$126,$L58,FALSE))</f>
        <v>0</v>
      </c>
      <c r="AC58" s="33">
        <f t="shared" si="11"/>
        <v>0</v>
      </c>
      <c r="AD58" s="34">
        <f>AC58/G66</f>
        <v>0</v>
      </c>
      <c r="AE58" s="8"/>
    </row>
    <row r="59" spans="1:31" s="65" customFormat="1" ht="34" x14ac:dyDescent="0.2">
      <c r="A59" s="64"/>
      <c r="B59" s="13" t="s">
        <v>83</v>
      </c>
      <c r="C59" s="29"/>
      <c r="D59" s="6" t="s">
        <v>97</v>
      </c>
      <c r="E59" s="48">
        <v>-2.81E-2</v>
      </c>
      <c r="F59" s="8">
        <f>MATCH($D59,FAC_TOTALS_APTA!$A$2:$BQ$2,)</f>
        <v>24</v>
      </c>
      <c r="G59" s="35">
        <f>VLOOKUP(G44,FAC_TOTALS_APTA!$A$4:$BQ$126,$F59,FALSE)</f>
        <v>0</v>
      </c>
      <c r="H59" s="35">
        <f>VLOOKUP(H44,FAC_TOTALS_APTA!$A$4:$BQ$126,$F59,FALSE)</f>
        <v>2.7366334617153099</v>
      </c>
      <c r="I59" s="31" t="str">
        <f t="shared" si="8"/>
        <v>-</v>
      </c>
      <c r="J59" s="32" t="str">
        <f t="shared" si="9"/>
        <v/>
      </c>
      <c r="K59" s="32" t="str">
        <f t="shared" si="10"/>
        <v>TNC_TRIPS_PER_CAPITA_CLUSTER_RAIL_MID_OPEX_FAC</v>
      </c>
      <c r="L59" s="8">
        <f>MATCH($K59,FAC_TOTALS_APTA!$A$2:$BO$2,)</f>
        <v>42</v>
      </c>
      <c r="M59" s="30">
        <f>IF(M44=0,0,VLOOKUP(M44,FAC_TOTALS_APTA!$A$4:$BQ$126,$L59,FALSE))</f>
        <v>0</v>
      </c>
      <c r="N59" s="30">
        <f>IF(N44=0,0,VLOOKUP(N44,FAC_TOTALS_APTA!$A$4:$BQ$126,$L59,FALSE))</f>
        <v>0</v>
      </c>
      <c r="O59" s="30">
        <f>IF(O44=0,0,VLOOKUP(O44,FAC_TOTALS_APTA!$A$4:$BQ$126,$L59,FALSE))</f>
        <v>0</v>
      </c>
      <c r="P59" s="30">
        <f>IF(P44=0,0,VLOOKUP(P44,FAC_TOTALS_APTA!$A$4:$BQ$126,$L59,FALSE))</f>
        <v>0</v>
      </c>
      <c r="Q59" s="30">
        <f>IF(Q44=0,0,VLOOKUP(Q44,FAC_TOTALS_APTA!$A$4:$BQ$126,$L59,FALSE))</f>
        <v>0</v>
      </c>
      <c r="R59" s="30">
        <f>IF(R44=0,0,VLOOKUP(R44,FAC_TOTALS_APTA!$A$4:$BQ$126,$L59,FALSE))</f>
        <v>0</v>
      </c>
      <c r="S59" s="30">
        <f>IF(S44=0,0,VLOOKUP(S44,FAC_TOTALS_APTA!$A$4:$BQ$126,$L59,FALSE))</f>
        <v>0</v>
      </c>
      <c r="T59" s="30">
        <f>IF(T44=0,0,VLOOKUP(T44,FAC_TOTALS_APTA!$A$4:$BQ$126,$L59,FALSE))</f>
        <v>0</v>
      </c>
      <c r="U59" s="30">
        <f>IF(U44=0,0,VLOOKUP(U44,FAC_TOTALS_APTA!$A$4:$BQ$126,$L59,FALSE))</f>
        <v>0</v>
      </c>
      <c r="V59" s="30">
        <f>IF(V44=0,0,VLOOKUP(V44,FAC_TOTALS_APTA!$A$4:$BQ$126,$L59,FALSE))</f>
        <v>0</v>
      </c>
      <c r="W59" s="30">
        <f>IF(W44=0,0,VLOOKUP(W44,FAC_TOTALS_APTA!$A$4:$BQ$126,$L59,FALSE))</f>
        <v>0</v>
      </c>
      <c r="X59" s="30">
        <f>IF(X44=0,0,VLOOKUP(X44,FAC_TOTALS_APTA!$A$4:$BQ$126,$L59,FALSE))</f>
        <v>-1175490.2518605499</v>
      </c>
      <c r="Y59" s="30">
        <f>IF(Y44=0,0,VLOOKUP(Y44,FAC_TOTALS_APTA!$A$4:$BQ$126,$L59,FALSE))</f>
        <v>-1713302.5545356299</v>
      </c>
      <c r="Z59" s="30">
        <f>IF(Z44=0,0,VLOOKUP(Z44,FAC_TOTALS_APTA!$A$4:$BQ$126,$L59,FALSE))</f>
        <v>-2614584.8936682302</v>
      </c>
      <c r="AA59" s="30">
        <f>IF(AA44=0,0,VLOOKUP(AA44,FAC_TOTALS_APTA!$A$4:$BQ$126,$L59,FALSE))</f>
        <v>-3061526.3275431301</v>
      </c>
      <c r="AB59" s="30">
        <f>IF(AB44=0,0,VLOOKUP(AB44,FAC_TOTALS_APTA!$A$4:$BQ$126,$L59,FALSE))</f>
        <v>1977346.4379416299</v>
      </c>
      <c r="AC59" s="33">
        <f t="shared" si="11"/>
        <v>-6587557.5896659102</v>
      </c>
      <c r="AD59" s="34">
        <f>AC59/G66</f>
        <v>-0.13882329739832369</v>
      </c>
      <c r="AE59" s="64"/>
    </row>
    <row r="60" spans="1:31" ht="34" x14ac:dyDescent="0.2">
      <c r="B60" s="13" t="s">
        <v>83</v>
      </c>
      <c r="C60" s="29"/>
      <c r="D60" s="6" t="s">
        <v>98</v>
      </c>
      <c r="E60" s="48">
        <v>8.2000000000000007E-3</v>
      </c>
      <c r="F60" s="8">
        <f>MATCH($D60,FAC_TOTALS_APTA!$A$2:$BQ$2,)</f>
        <v>25</v>
      </c>
      <c r="G60" s="35">
        <f>VLOOKUP(G44,FAC_TOTALS_APTA!$A$4:$BQ$126,$F60,FALSE)</f>
        <v>0</v>
      </c>
      <c r="H60" s="35">
        <f>VLOOKUP(H44,FAC_TOTALS_APTA!$A$4:$BQ$126,$F60,FALSE)</f>
        <v>0</v>
      </c>
      <c r="I60" s="31" t="str">
        <f t="shared" si="8"/>
        <v>-</v>
      </c>
      <c r="J60" s="32" t="str">
        <f t="shared" si="9"/>
        <v/>
      </c>
      <c r="K60" s="32" t="str">
        <f t="shared" si="10"/>
        <v>TNC_TRIPS_PER_CAPITA_CLUSTER_RAIL_NEW_YORK_FAC</v>
      </c>
      <c r="L60" s="8">
        <f>MATCH($K60,FAC_TOTALS_APTA!$A$2:$BO$2,)</f>
        <v>43</v>
      </c>
      <c r="M60" s="30">
        <f>IF(M44=0,0,VLOOKUP(M44,FAC_TOTALS_APTA!$A$4:$BQ$126,$L60,FALSE))</f>
        <v>0</v>
      </c>
      <c r="N60" s="30">
        <f>IF(N44=0,0,VLOOKUP(N44,FAC_TOTALS_APTA!$A$4:$BQ$126,$L60,FALSE))</f>
        <v>0</v>
      </c>
      <c r="O60" s="30">
        <f>IF(O44=0,0,VLOOKUP(O44,FAC_TOTALS_APTA!$A$4:$BQ$126,$L60,FALSE))</f>
        <v>0</v>
      </c>
      <c r="P60" s="30">
        <f>IF(P44=0,0,VLOOKUP(P44,FAC_TOTALS_APTA!$A$4:$BQ$126,$L60,FALSE))</f>
        <v>0</v>
      </c>
      <c r="Q60" s="30">
        <f>IF(Q44=0,0,VLOOKUP(Q44,FAC_TOTALS_APTA!$A$4:$BQ$126,$L60,FALSE))</f>
        <v>0</v>
      </c>
      <c r="R60" s="30">
        <f>IF(R44=0,0,VLOOKUP(R44,FAC_TOTALS_APTA!$A$4:$BQ$126,$L60,FALSE))</f>
        <v>0</v>
      </c>
      <c r="S60" s="30">
        <f>IF(S44=0,0,VLOOKUP(S44,FAC_TOTALS_APTA!$A$4:$BQ$126,$L60,FALSE))</f>
        <v>0</v>
      </c>
      <c r="T60" s="30">
        <f>IF(T44=0,0,VLOOKUP(T44,FAC_TOTALS_APTA!$A$4:$BQ$126,$L60,FALSE))</f>
        <v>0</v>
      </c>
      <c r="U60" s="30">
        <f>IF(U44=0,0,VLOOKUP(U44,FAC_TOTALS_APTA!$A$4:$BQ$126,$L60,FALSE))</f>
        <v>0</v>
      </c>
      <c r="V60" s="30">
        <f>IF(V44=0,0,VLOOKUP(V44,FAC_TOTALS_APTA!$A$4:$BQ$126,$L60,FALSE))</f>
        <v>0</v>
      </c>
      <c r="W60" s="30">
        <f>IF(W44=0,0,VLOOKUP(W44,FAC_TOTALS_APTA!$A$4:$BQ$126,$L60,FALSE))</f>
        <v>0</v>
      </c>
      <c r="X60" s="30">
        <f>IF(X44=0,0,VLOOKUP(X44,FAC_TOTALS_APTA!$A$4:$BQ$126,$L60,FALSE))</f>
        <v>0</v>
      </c>
      <c r="Y60" s="30">
        <f>IF(Y44=0,0,VLOOKUP(Y44,FAC_TOTALS_APTA!$A$4:$BQ$126,$L60,FALSE))</f>
        <v>0</v>
      </c>
      <c r="Z60" s="30">
        <f>IF(Z44=0,0,VLOOKUP(Z44,FAC_TOTALS_APTA!$A$4:$BQ$126,$L60,FALSE))</f>
        <v>0</v>
      </c>
      <c r="AA60" s="30">
        <f>IF(AA44=0,0,VLOOKUP(AA44,FAC_TOTALS_APTA!$A$4:$BQ$126,$L60,FALSE))</f>
        <v>0</v>
      </c>
      <c r="AB60" s="30">
        <f>IF(AB44=0,0,VLOOKUP(AB44,FAC_TOTALS_APTA!$A$4:$BQ$126,$L60,FALSE))</f>
        <v>0</v>
      </c>
      <c r="AC60" s="33">
        <f t="shared" si="11"/>
        <v>0</v>
      </c>
      <c r="AD60" s="34">
        <f>AC60/G66</f>
        <v>0</v>
      </c>
    </row>
    <row r="61" spans="1:31" ht="15" x14ac:dyDescent="0.2">
      <c r="B61" s="27" t="s">
        <v>73</v>
      </c>
      <c r="C61" s="29"/>
      <c r="D61" s="8" t="s">
        <v>49</v>
      </c>
      <c r="E61" s="48">
        <v>-1.2999999999999999E-3</v>
      </c>
      <c r="F61" s="8">
        <f>MATCH($D61,FAC_TOTALS_APTA!$A$2:$BQ$2,)</f>
        <v>26</v>
      </c>
      <c r="G61" s="35">
        <f>VLOOKUP(G44,FAC_TOTALS_APTA!$A$4:$BQ$126,$F61,FALSE)</f>
        <v>0.314908313850703</v>
      </c>
      <c r="H61" s="35">
        <f>VLOOKUP(H44,FAC_TOTALS_APTA!$A$4:$BQ$126,$F61,FALSE)</f>
        <v>0.84355013364531795</v>
      </c>
      <c r="I61" s="31">
        <f t="shared" si="8"/>
        <v>1.6787166185940783</v>
      </c>
      <c r="J61" s="32" t="str">
        <f t="shared" si="9"/>
        <v/>
      </c>
      <c r="K61" s="32" t="str">
        <f t="shared" si="10"/>
        <v>BIKE_SHARE_FAC</v>
      </c>
      <c r="L61" s="8">
        <f>MATCH($K61,FAC_TOTALS_APTA!$A$2:$BO$2,)</f>
        <v>44</v>
      </c>
      <c r="M61" s="30">
        <f>IF(M44=0,0,VLOOKUP(M44,FAC_TOTALS_APTA!$A$4:$BQ$126,$L61,FALSE))</f>
        <v>0</v>
      </c>
      <c r="N61" s="30">
        <f>IF(N44=0,0,VLOOKUP(N44,FAC_TOTALS_APTA!$A$4:$BQ$126,$L61,FALSE))</f>
        <v>0</v>
      </c>
      <c r="O61" s="30">
        <f>IF(O44=0,0,VLOOKUP(O44,FAC_TOTALS_APTA!$A$4:$BQ$126,$L61,FALSE))</f>
        <v>0</v>
      </c>
      <c r="P61" s="30">
        <f>IF(P44=0,0,VLOOKUP(P44,FAC_TOTALS_APTA!$A$4:$BQ$126,$L61,FALSE))</f>
        <v>0</v>
      </c>
      <c r="Q61" s="30">
        <f>IF(Q44=0,0,VLOOKUP(Q44,FAC_TOTALS_APTA!$A$4:$BQ$126,$L61,FALSE))</f>
        <v>0</v>
      </c>
      <c r="R61" s="30">
        <f>IF(R44=0,0,VLOOKUP(R44,FAC_TOTALS_APTA!$A$4:$BQ$126,$L61,FALSE))</f>
        <v>0</v>
      </c>
      <c r="S61" s="30">
        <f>IF(S44=0,0,VLOOKUP(S44,FAC_TOTALS_APTA!$A$4:$BQ$126,$L61,FALSE))</f>
        <v>0</v>
      </c>
      <c r="T61" s="30">
        <f>IF(T44=0,0,VLOOKUP(T44,FAC_TOTALS_APTA!$A$4:$BQ$126,$L61,FALSE))</f>
        <v>0</v>
      </c>
      <c r="U61" s="30">
        <f>IF(U44=0,0,VLOOKUP(U44,FAC_TOTALS_APTA!$A$4:$BQ$126,$L61,FALSE))</f>
        <v>0</v>
      </c>
      <c r="V61" s="30">
        <f>IF(V44=0,0,VLOOKUP(V44,FAC_TOTALS_APTA!$A$4:$BQ$126,$L61,FALSE))</f>
        <v>-5527.0353519823002</v>
      </c>
      <c r="W61" s="30">
        <f>IF(W44=0,0,VLOOKUP(W44,FAC_TOTALS_APTA!$A$4:$BQ$126,$L61,FALSE))</f>
        <v>-25170.590029120001</v>
      </c>
      <c r="X61" s="30">
        <f>IF(X44=0,0,VLOOKUP(X44,FAC_TOTALS_APTA!$A$4:$BQ$126,$L61,FALSE))</f>
        <v>-379.72790741952298</v>
      </c>
      <c r="Y61" s="30">
        <f>IF(Y44=0,0,VLOOKUP(Y44,FAC_TOTALS_APTA!$A$4:$BQ$126,$L61,FALSE))</f>
        <v>-13152.7660019715</v>
      </c>
      <c r="Z61" s="30">
        <f>IF(Z44=0,0,VLOOKUP(Z44,FAC_TOTALS_APTA!$A$4:$BQ$126,$L61,FALSE))</f>
        <v>-9754.3916511937696</v>
      </c>
      <c r="AA61" s="30">
        <f>IF(AA44=0,0,VLOOKUP(AA44,FAC_TOTALS_APTA!$A$4:$BQ$126,$L61,FALSE))</f>
        <v>-11486.6180986255</v>
      </c>
      <c r="AB61" s="30">
        <f>IF(AB44=0,0,VLOOKUP(AB44,FAC_TOTALS_APTA!$A$4:$BQ$126,$L61,FALSE))</f>
        <v>-2779.76953582136</v>
      </c>
      <c r="AC61" s="33">
        <f t="shared" si="11"/>
        <v>-68250.898576133957</v>
      </c>
      <c r="AD61" s="34">
        <f>AC61/G66</f>
        <v>-1.4382894816131679E-3</v>
      </c>
    </row>
    <row r="62" spans="1:31" ht="15" x14ac:dyDescent="0.2">
      <c r="B62" s="27" t="s">
        <v>74</v>
      </c>
      <c r="C62" s="29"/>
      <c r="D62" s="8" t="s">
        <v>99</v>
      </c>
      <c r="E62" s="48">
        <v>-5.5500000000000001E-2</v>
      </c>
      <c r="F62" s="8">
        <f>MATCH($D62,FAC_TOTALS_APTA!$A$2:$BQ$2,)</f>
        <v>27</v>
      </c>
      <c r="G62" s="35">
        <f>VLOOKUP(G44,FAC_TOTALS_APTA!$A$4:$BQ$126,$F62,FALSE)</f>
        <v>0</v>
      </c>
      <c r="H62" s="35">
        <f>VLOOKUP(H44,FAC_TOTALS_APTA!$A$4:$BQ$126,$F62,FALSE)</f>
        <v>0</v>
      </c>
      <c r="I62" s="31" t="str">
        <f t="shared" si="8"/>
        <v>-</v>
      </c>
      <c r="J62" s="32" t="str">
        <f t="shared" si="9"/>
        <v/>
      </c>
      <c r="K62" s="32" t="str">
        <f t="shared" si="10"/>
        <v>scooter_flag_BUS_FAC</v>
      </c>
      <c r="L62" s="8">
        <f>MATCH($K62,FAC_TOTALS_APTA!$A$2:$BO$2,)</f>
        <v>45</v>
      </c>
      <c r="M62" s="30">
        <f>IF(M44=0,0,VLOOKUP(M44,FAC_TOTALS_APTA!$A$4:$BQ$126,$L62,FALSE))</f>
        <v>0</v>
      </c>
      <c r="N62" s="30">
        <f>IF(N44=0,0,VLOOKUP(N44,FAC_TOTALS_APTA!$A$4:$BQ$126,$L62,FALSE))</f>
        <v>0</v>
      </c>
      <c r="O62" s="30">
        <f>IF(O44=0,0,VLOOKUP(O44,FAC_TOTALS_APTA!$A$4:$BQ$126,$L62,FALSE))</f>
        <v>0</v>
      </c>
      <c r="P62" s="30">
        <f>IF(P44=0,0,VLOOKUP(P44,FAC_TOTALS_APTA!$A$4:$BQ$126,$L62,FALSE))</f>
        <v>0</v>
      </c>
      <c r="Q62" s="30">
        <f>IF(Q44=0,0,VLOOKUP(Q44,FAC_TOTALS_APTA!$A$4:$BQ$126,$L62,FALSE))</f>
        <v>0</v>
      </c>
      <c r="R62" s="30">
        <f>IF(R44=0,0,VLOOKUP(R44,FAC_TOTALS_APTA!$A$4:$BQ$126,$L62,FALSE))</f>
        <v>0</v>
      </c>
      <c r="S62" s="30">
        <f>IF(S44=0,0,VLOOKUP(S44,FAC_TOTALS_APTA!$A$4:$BQ$126,$L62,FALSE))</f>
        <v>0</v>
      </c>
      <c r="T62" s="30">
        <f>IF(T44=0,0,VLOOKUP(T44,FAC_TOTALS_APTA!$A$4:$BQ$126,$L62,FALSE))</f>
        <v>0</v>
      </c>
      <c r="U62" s="30">
        <f>IF(U44=0,0,VLOOKUP(U44,FAC_TOTALS_APTA!$A$4:$BQ$126,$L62,FALSE))</f>
        <v>0</v>
      </c>
      <c r="V62" s="30">
        <f>IF(V44=0,0,VLOOKUP(V44,FAC_TOTALS_APTA!$A$4:$BQ$126,$L62,FALSE))</f>
        <v>0</v>
      </c>
      <c r="W62" s="30">
        <f>IF(W44=0,0,VLOOKUP(W44,FAC_TOTALS_APTA!$A$4:$BQ$126,$L62,FALSE))</f>
        <v>0</v>
      </c>
      <c r="X62" s="30">
        <f>IF(X44=0,0,VLOOKUP(X44,FAC_TOTALS_APTA!$A$4:$BQ$126,$L62,FALSE))</f>
        <v>0</v>
      </c>
      <c r="Y62" s="30">
        <f>IF(Y44=0,0,VLOOKUP(Y44,FAC_TOTALS_APTA!$A$4:$BQ$126,$L62,FALSE))</f>
        <v>0</v>
      </c>
      <c r="Z62" s="30">
        <f>IF(Z44=0,0,VLOOKUP(Z44,FAC_TOTALS_APTA!$A$4:$BQ$126,$L62,FALSE))</f>
        <v>0</v>
      </c>
      <c r="AA62" s="30">
        <f>IF(AA44=0,0,VLOOKUP(AA44,FAC_TOTALS_APTA!$A$4:$BQ$126,$L62,FALSE))</f>
        <v>0</v>
      </c>
      <c r="AB62" s="30">
        <f>IF(AB44=0,0,VLOOKUP(AB44,FAC_TOTALS_APTA!$A$4:$BQ$126,$L62,FALSE))</f>
        <v>0</v>
      </c>
      <c r="AC62" s="33">
        <f t="shared" si="11"/>
        <v>0</v>
      </c>
      <c r="AD62" s="34">
        <f>AC62/G66</f>
        <v>0</v>
      </c>
    </row>
    <row r="63" spans="1:31" ht="15" x14ac:dyDescent="0.2">
      <c r="B63" s="10" t="s">
        <v>74</v>
      </c>
      <c r="C63" s="28"/>
      <c r="D63" s="9" t="s">
        <v>100</v>
      </c>
      <c r="E63" s="49">
        <v>5.1999999999999998E-3</v>
      </c>
      <c r="F63" s="9">
        <f>MATCH($D63,FAC_TOTALS_APTA!$A$2:$BQ$2,)</f>
        <v>28</v>
      </c>
      <c r="G63" s="37">
        <f>VLOOKUP(G44,FAC_TOTALS_APTA!$A$4:$BQ$126,$F63,FALSE)</f>
        <v>0</v>
      </c>
      <c r="H63" s="37">
        <f>VLOOKUP(H44,FAC_TOTALS_APTA!$A$4:$BQ$126,$F63,FALSE)</f>
        <v>0.54596322332180602</v>
      </c>
      <c r="I63" s="38" t="str">
        <f t="shared" si="8"/>
        <v>-</v>
      </c>
      <c r="J63" s="39" t="str">
        <f t="shared" si="9"/>
        <v/>
      </c>
      <c r="K63" s="39" t="str">
        <f t="shared" si="10"/>
        <v>scooter_flag_RAIL_FAC</v>
      </c>
      <c r="L63" s="9">
        <f>MATCH($K63,FAC_TOTALS_APTA!$A$2:$BO$2,)</f>
        <v>46</v>
      </c>
      <c r="M63" s="40">
        <f>IF(M44=0,0,VLOOKUP(M44,FAC_TOTALS_APTA!$A$4:$BQ$126,$L63,FALSE))</f>
        <v>0</v>
      </c>
      <c r="N63" s="40">
        <f>IF(N44=0,0,VLOOKUP(N44,FAC_TOTALS_APTA!$A$4:$BQ$126,$L63,FALSE))</f>
        <v>0</v>
      </c>
      <c r="O63" s="40">
        <f>IF(O44=0,0,VLOOKUP(O44,FAC_TOTALS_APTA!$A$4:$BQ$126,$L63,FALSE))</f>
        <v>0</v>
      </c>
      <c r="P63" s="40">
        <f>IF(P44=0,0,VLOOKUP(P44,FAC_TOTALS_APTA!$A$4:$BQ$126,$L63,FALSE))</f>
        <v>0</v>
      </c>
      <c r="Q63" s="40">
        <f>IF(Q44=0,0,VLOOKUP(Q44,FAC_TOTALS_APTA!$A$4:$BQ$126,$L63,FALSE))</f>
        <v>0</v>
      </c>
      <c r="R63" s="40">
        <f>IF(R44=0,0,VLOOKUP(R44,FAC_TOTALS_APTA!$A$4:$BQ$126,$L63,FALSE))</f>
        <v>0</v>
      </c>
      <c r="S63" s="40">
        <f>IF(S44=0,0,VLOOKUP(S44,FAC_TOTALS_APTA!$A$4:$BQ$126,$L63,FALSE))</f>
        <v>0</v>
      </c>
      <c r="T63" s="40">
        <f>IF(T44=0,0,VLOOKUP(T44,FAC_TOTALS_APTA!$A$4:$BQ$126,$L63,FALSE))</f>
        <v>0</v>
      </c>
      <c r="U63" s="40">
        <f>IF(U44=0,0,VLOOKUP(U44,FAC_TOTALS_APTA!$A$4:$BQ$126,$L63,FALSE))</f>
        <v>0</v>
      </c>
      <c r="V63" s="40">
        <f>IF(V44=0,0,VLOOKUP(V44,FAC_TOTALS_APTA!$A$4:$BQ$126,$L63,FALSE))</f>
        <v>0</v>
      </c>
      <c r="W63" s="40">
        <f>IF(W44=0,0,VLOOKUP(W44,FAC_TOTALS_APTA!$A$4:$BQ$126,$L63,FALSE))</f>
        <v>0</v>
      </c>
      <c r="X63" s="40">
        <f>IF(X44=0,0,VLOOKUP(X44,FAC_TOTALS_APTA!$A$4:$BQ$126,$L63,FALSE))</f>
        <v>0</v>
      </c>
      <c r="Y63" s="40">
        <f>IF(Y44=0,0,VLOOKUP(Y44,FAC_TOTALS_APTA!$A$4:$BQ$126,$L63,FALSE))</f>
        <v>0</v>
      </c>
      <c r="Z63" s="40">
        <f>IF(Z44=0,0,VLOOKUP(Z44,FAC_TOTALS_APTA!$A$4:$BQ$126,$L63,FALSE))</f>
        <v>0</v>
      </c>
      <c r="AA63" s="40">
        <f>IF(AA44=0,0,VLOOKUP(AA44,FAC_TOTALS_APTA!$A$4:$BQ$126,$L63,FALSE))</f>
        <v>0</v>
      </c>
      <c r="AB63" s="40">
        <f>IF(AB44=0,0,VLOOKUP(AB44,FAC_TOTALS_APTA!$A$4:$BQ$126,$L63,FALSE))</f>
        <v>265925.955434712</v>
      </c>
      <c r="AC63" s="41">
        <f t="shared" si="11"/>
        <v>265925.955434712</v>
      </c>
      <c r="AD63" s="42">
        <f>AC63/G66</f>
        <v>5.6040068712505386E-3</v>
      </c>
    </row>
    <row r="64" spans="1:31" s="12" customFormat="1" ht="15" x14ac:dyDescent="0.2">
      <c r="B64" s="10" t="s">
        <v>61</v>
      </c>
      <c r="C64" s="28"/>
      <c r="D64" s="10" t="s">
        <v>53</v>
      </c>
      <c r="E64" s="75"/>
      <c r="F64" s="9"/>
      <c r="G64" s="40"/>
      <c r="H64" s="40"/>
      <c r="I64" s="38"/>
      <c r="J64" s="39"/>
      <c r="K64" s="39" t="str">
        <f t="shared" si="10"/>
        <v>New_Reporter_FAC</v>
      </c>
      <c r="L64" s="9">
        <f>MATCH($K64,FAC_TOTALS_APTA!$A$2:$BO$2,)</f>
        <v>50</v>
      </c>
      <c r="M64" s="40">
        <f>IF(M44=0,0,VLOOKUP(M44,FAC_TOTALS_APTA!$A$4:$BQ$126,$L64,FALSE))</f>
        <v>0</v>
      </c>
      <c r="N64" s="40">
        <f>IF(N44=0,0,VLOOKUP(N44,FAC_TOTALS_APTA!$A$4:$BQ$126,$L64,FALSE))</f>
        <v>644773.99999999895</v>
      </c>
      <c r="O64" s="40">
        <f>IF(O44=0,0,VLOOKUP(O44,FAC_TOTALS_APTA!$A$4:$BQ$126,$L64,FALSE))</f>
        <v>0</v>
      </c>
      <c r="P64" s="40">
        <f>IF(P44=0,0,VLOOKUP(P44,FAC_TOTALS_APTA!$A$4:$BQ$126,$L64,FALSE))</f>
        <v>0</v>
      </c>
      <c r="Q64" s="40">
        <f>IF(Q44=0,0,VLOOKUP(Q44,FAC_TOTALS_APTA!$A$4:$BQ$126,$L64,FALSE))</f>
        <v>1817976.4890000001</v>
      </c>
      <c r="R64" s="40">
        <f>IF(R44=0,0,VLOOKUP(R44,FAC_TOTALS_APTA!$A$4:$BQ$126,$L64,FALSE))</f>
        <v>4486638.5929999901</v>
      </c>
      <c r="S64" s="40">
        <f>IF(S44=0,0,VLOOKUP(S44,FAC_TOTALS_APTA!$A$4:$BQ$126,$L64,FALSE))</f>
        <v>1351087</v>
      </c>
      <c r="T64" s="40">
        <f>IF(T44=0,0,VLOOKUP(T44,FAC_TOTALS_APTA!$A$4:$BQ$126,$L64,FALSE))</f>
        <v>0</v>
      </c>
      <c r="U64" s="40">
        <f>IF(U44=0,0,VLOOKUP(U44,FAC_TOTALS_APTA!$A$4:$BQ$126,$L64,FALSE))</f>
        <v>469328</v>
      </c>
      <c r="V64" s="40">
        <f>IF(V44=0,0,VLOOKUP(V44,FAC_TOTALS_APTA!$A$4:$BQ$126,$L64,FALSE))</f>
        <v>1651310</v>
      </c>
      <c r="W64" s="40">
        <f>IF(W44=0,0,VLOOKUP(W44,FAC_TOTALS_APTA!$A$4:$BQ$126,$L64,FALSE))</f>
        <v>0</v>
      </c>
      <c r="X64" s="40">
        <f>IF(X44=0,0,VLOOKUP(X44,FAC_TOTALS_APTA!$A$4:$BQ$126,$L64,FALSE))</f>
        <v>0</v>
      </c>
      <c r="Y64" s="40">
        <f>IF(Y44=0,0,VLOOKUP(Y44,FAC_TOTALS_APTA!$A$4:$BQ$126,$L64,FALSE))</f>
        <v>1955601.15419999</v>
      </c>
      <c r="Z64" s="40">
        <f>IF(Z44=0,0,VLOOKUP(Z44,FAC_TOTALS_APTA!$A$4:$BQ$126,$L64,FALSE))</f>
        <v>330737.99999999901</v>
      </c>
      <c r="AA64" s="40">
        <f>IF(AA44=0,0,VLOOKUP(AA44,FAC_TOTALS_APTA!$A$4:$BQ$126,$L64,FALSE))</f>
        <v>2057323</v>
      </c>
      <c r="AB64" s="40">
        <f>IF(AB44=0,0,VLOOKUP(AB44,FAC_TOTALS_APTA!$A$4:$BQ$126,$L64,FALSE))</f>
        <v>67552.984799999904</v>
      </c>
      <c r="AC64" s="41">
        <f>SUM(M64:AB64)</f>
        <v>14832329.220999977</v>
      </c>
      <c r="AD64" s="42">
        <f>AC64/G66</f>
        <v>0.31256999616775311</v>
      </c>
    </row>
    <row r="65" spans="1:31" ht="15" x14ac:dyDescent="0.2">
      <c r="B65" s="27" t="s">
        <v>75</v>
      </c>
      <c r="C65" s="29"/>
      <c r="D65" s="8" t="s">
        <v>6</v>
      </c>
      <c r="E65" s="48"/>
      <c r="F65" s="8">
        <f>MATCH($D65,FAC_TOTALS_APTA!$A$2:$BO$2,)</f>
        <v>9</v>
      </c>
      <c r="G65" s="66">
        <f>VLOOKUP(G44,FAC_TOTALS_APTA!$A$4:$BQ$126,$F65,FALSE)</f>
        <v>43061373.289476603</v>
      </c>
      <c r="H65" s="66">
        <f>VLOOKUP(H44,FAC_TOTALS_APTA!$A$4:$BO$126,$F65,FALSE)</f>
        <v>97839346.504834205</v>
      </c>
      <c r="I65" s="68">
        <f t="shared" ref="I65:I66" si="12">H65/G65-1</f>
        <v>1.2720907168268205</v>
      </c>
      <c r="J65" s="32"/>
      <c r="K65" s="32"/>
      <c r="L65" s="8"/>
      <c r="M65" s="30">
        <f>SUM(M46:M63)</f>
        <v>4339450.888741523</v>
      </c>
      <c r="N65" s="30">
        <f t="shared" ref="N65:AB65" si="13">SUM(N46:N63)</f>
        <v>3082138.2679567365</v>
      </c>
      <c r="O65" s="30">
        <f t="shared" si="13"/>
        <v>5013528.1756782196</v>
      </c>
      <c r="P65" s="30">
        <f t="shared" si="13"/>
        <v>5124698.4916522168</v>
      </c>
      <c r="Q65" s="30">
        <f t="shared" si="13"/>
        <v>3177193.0610128655</v>
      </c>
      <c r="R65" s="30">
        <f t="shared" si="13"/>
        <v>8816565.0077193379</v>
      </c>
      <c r="S65" s="30">
        <f t="shared" si="13"/>
        <v>-5241895.2941476926</v>
      </c>
      <c r="T65" s="30">
        <f t="shared" si="13"/>
        <v>2292798.9747561235</v>
      </c>
      <c r="U65" s="30">
        <f t="shared" si="13"/>
        <v>6232827.8301018309</v>
      </c>
      <c r="V65" s="30">
        <f t="shared" si="13"/>
        <v>5317886.2397912648</v>
      </c>
      <c r="W65" s="30">
        <f t="shared" si="13"/>
        <v>5840558.7223330978</v>
      </c>
      <c r="X65" s="30">
        <f t="shared" si="13"/>
        <v>158215.32634821991</v>
      </c>
      <c r="Y65" s="30">
        <f t="shared" si="13"/>
        <v>-5800557.4300357886</v>
      </c>
      <c r="Z65" s="30">
        <f t="shared" si="13"/>
        <v>-1680131.5253176307</v>
      </c>
      <c r="AA65" s="30">
        <f t="shared" si="13"/>
        <v>-1328175.0449299768</v>
      </c>
      <c r="AB65" s="30">
        <f t="shared" si="13"/>
        <v>5978191.0899605015</v>
      </c>
      <c r="AC65" s="33">
        <f>H65-G65</f>
        <v>54777973.215357602</v>
      </c>
      <c r="AD65" s="34">
        <f>I65</f>
        <v>1.2720907168268205</v>
      </c>
    </row>
    <row r="66" spans="1:31" ht="16" thickBot="1" x14ac:dyDescent="0.25">
      <c r="B66" s="11" t="s">
        <v>58</v>
      </c>
      <c r="C66" s="25"/>
      <c r="D66" s="25" t="s">
        <v>4</v>
      </c>
      <c r="E66" s="25"/>
      <c r="F66" s="25">
        <f>MATCH($D66,FAC_TOTALS_APTA!$A$2:$BO$2,)</f>
        <v>7</v>
      </c>
      <c r="G66" s="67">
        <f>VLOOKUP(G44,FAC_TOTALS_APTA!$A$4:$BO$126,$F66,FALSE)</f>
        <v>47452824.656399898</v>
      </c>
      <c r="H66" s="67">
        <f>VLOOKUP(H44,FAC_TOTALS_APTA!$A$4:$BO$126,$F66,FALSE)</f>
        <v>86439003.468199894</v>
      </c>
      <c r="I66" s="69">
        <f t="shared" si="12"/>
        <v>0.82157762143969615</v>
      </c>
      <c r="J66" s="44"/>
      <c r="K66" s="4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5">
        <f>H66-G66</f>
        <v>38986178.811799996</v>
      </c>
      <c r="AD66" s="46">
        <f>I66</f>
        <v>0.82157762143969615</v>
      </c>
    </row>
    <row r="67" spans="1:31" ht="17" thickTop="1" thickBot="1" x14ac:dyDescent="0.25">
      <c r="B67" s="50" t="s">
        <v>76</v>
      </c>
      <c r="C67" s="51"/>
      <c r="D67" s="51"/>
      <c r="E67" s="52"/>
      <c r="F67" s="51"/>
      <c r="G67" s="51"/>
      <c r="H67" s="51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46">
        <f>AD66-AD65</f>
        <v>-0.45051309538712436</v>
      </c>
    </row>
    <row r="68" spans="1:31" ht="15" thickTop="1" x14ac:dyDescent="0.2">
      <c r="B68" s="17"/>
      <c r="C68" s="12"/>
      <c r="D68" s="12"/>
      <c r="E68" s="8"/>
      <c r="F68" s="12"/>
      <c r="G68" s="12"/>
      <c r="H68" s="12"/>
      <c r="I68" s="1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4"/>
    </row>
    <row r="69" spans="1:31" x14ac:dyDescent="0.2">
      <c r="B69" s="17"/>
      <c r="C69" s="12"/>
      <c r="D69" s="12"/>
      <c r="E69" s="8"/>
      <c r="F69" s="12"/>
      <c r="G69" s="12"/>
      <c r="H69" s="12"/>
      <c r="I69" s="1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4"/>
    </row>
    <row r="70" spans="1:31" ht="15" x14ac:dyDescent="0.2">
      <c r="B70" s="17" t="s">
        <v>19</v>
      </c>
      <c r="C70" s="18" t="s">
        <v>20</v>
      </c>
      <c r="D70" s="12"/>
      <c r="E70" s="8"/>
      <c r="F70" s="12"/>
      <c r="G70" s="12"/>
      <c r="H70" s="12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1" s="15" customFormat="1" x14ac:dyDescent="0.2">
      <c r="A71" s="8"/>
      <c r="B71" s="17"/>
      <c r="C71" s="18"/>
      <c r="D71" s="12"/>
      <c r="E71" s="8"/>
      <c r="F71" s="12"/>
      <c r="G71" s="12"/>
      <c r="H71" s="12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8"/>
    </row>
    <row r="72" spans="1:31" ht="15" x14ac:dyDescent="0.2">
      <c r="B72" s="20" t="s">
        <v>30</v>
      </c>
      <c r="C72" s="21">
        <v>1</v>
      </c>
      <c r="D72" s="12"/>
      <c r="E72" s="8"/>
      <c r="F72" s="12"/>
      <c r="G72" s="12"/>
      <c r="H72" s="12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1" ht="16" thickBot="1" x14ac:dyDescent="0.25">
      <c r="B73" s="22" t="s">
        <v>40</v>
      </c>
      <c r="C73" s="23">
        <v>3</v>
      </c>
      <c r="D73" s="24"/>
      <c r="E73" s="25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1" s="15" customFormat="1" ht="15" thickTop="1" x14ac:dyDescent="0.2">
      <c r="A74" s="8"/>
      <c r="B74" s="54"/>
      <c r="C74" s="55"/>
      <c r="D74" s="55"/>
      <c r="E74" s="55"/>
      <c r="F74" s="55"/>
      <c r="G74" s="84" t="s">
        <v>59</v>
      </c>
      <c r="H74" s="84"/>
      <c r="I74" s="8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84" t="s">
        <v>63</v>
      </c>
      <c r="AD74" s="84"/>
      <c r="AE74" s="8"/>
    </row>
    <row r="75" spans="1:31" s="15" customFormat="1" ht="15" x14ac:dyDescent="0.2">
      <c r="A75" s="8"/>
      <c r="B75" s="10" t="s">
        <v>21</v>
      </c>
      <c r="C75" s="28" t="s">
        <v>22</v>
      </c>
      <c r="D75" s="9" t="s">
        <v>23</v>
      </c>
      <c r="E75" s="9" t="s">
        <v>29</v>
      </c>
      <c r="F75" s="9"/>
      <c r="G75" s="28">
        <f>$C$1</f>
        <v>2002</v>
      </c>
      <c r="H75" s="28">
        <f>$C$2</f>
        <v>2018</v>
      </c>
      <c r="I75" s="28" t="s">
        <v>25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">
        <v>27</v>
      </c>
      <c r="AD75" s="28" t="s">
        <v>25</v>
      </c>
      <c r="AE75" s="8"/>
    </row>
    <row r="76" spans="1:31" s="15" customFormat="1" x14ac:dyDescent="0.2">
      <c r="A76" s="8"/>
      <c r="B76" s="27"/>
      <c r="C76" s="29"/>
      <c r="D76" s="8"/>
      <c r="E76" s="8"/>
      <c r="F76" s="8"/>
      <c r="G76" s="8"/>
      <c r="H76" s="8"/>
      <c r="I76" s="29"/>
      <c r="J76" s="8"/>
      <c r="K76" s="8"/>
      <c r="L76" s="8"/>
      <c r="M76" s="8">
        <v>1</v>
      </c>
      <c r="N76" s="8">
        <v>2</v>
      </c>
      <c r="O76" s="8">
        <v>3</v>
      </c>
      <c r="P76" s="8">
        <v>4</v>
      </c>
      <c r="Q76" s="8">
        <v>5</v>
      </c>
      <c r="R76" s="8">
        <v>6</v>
      </c>
      <c r="S76" s="8">
        <v>7</v>
      </c>
      <c r="T76" s="8">
        <v>8</v>
      </c>
      <c r="U76" s="8">
        <v>9</v>
      </c>
      <c r="V76" s="8">
        <v>10</v>
      </c>
      <c r="W76" s="8">
        <v>11</v>
      </c>
      <c r="X76" s="8">
        <v>12</v>
      </c>
      <c r="Y76" s="8">
        <v>13</v>
      </c>
      <c r="Z76" s="8">
        <v>14</v>
      </c>
      <c r="AA76" s="8">
        <v>15</v>
      </c>
      <c r="AB76" s="8">
        <v>16</v>
      </c>
      <c r="AC76" s="8"/>
      <c r="AD76" s="8"/>
      <c r="AE76" s="8"/>
    </row>
    <row r="77" spans="1:31" s="15" customFormat="1" x14ac:dyDescent="0.2">
      <c r="A77" s="8"/>
      <c r="B77" s="27"/>
      <c r="C77" s="29"/>
      <c r="D77" s="8"/>
      <c r="E77" s="8"/>
      <c r="F77" s="8"/>
      <c r="G77" s="8" t="str">
        <f>CONCATENATE($C72,"_",$C73,"_",G75)</f>
        <v>1_3_2002</v>
      </c>
      <c r="H77" s="8" t="str">
        <f>CONCATENATE($C72,"_",$C73,"_",H75)</f>
        <v>1_3_2018</v>
      </c>
      <c r="I77" s="29"/>
      <c r="J77" s="8"/>
      <c r="K77" s="8"/>
      <c r="L77" s="8"/>
      <c r="M77" s="8" t="str">
        <f>IF($G75+M76&gt;$H75,0,CONCATENATE($C72,"_",$C73,"_",$G75+M76))</f>
        <v>1_3_2003</v>
      </c>
      <c r="N77" s="8" t="str">
        <f t="shared" ref="N77:AB77" si="14">IF($G75+N76&gt;$H75,0,CONCATENATE($C72,"_",$C73,"_",$G75+N76))</f>
        <v>1_3_2004</v>
      </c>
      <c r="O77" s="8" t="str">
        <f t="shared" si="14"/>
        <v>1_3_2005</v>
      </c>
      <c r="P77" s="8" t="str">
        <f t="shared" si="14"/>
        <v>1_3_2006</v>
      </c>
      <c r="Q77" s="8" t="str">
        <f t="shared" si="14"/>
        <v>1_3_2007</v>
      </c>
      <c r="R77" s="8" t="str">
        <f t="shared" si="14"/>
        <v>1_3_2008</v>
      </c>
      <c r="S77" s="8" t="str">
        <f t="shared" si="14"/>
        <v>1_3_2009</v>
      </c>
      <c r="T77" s="8" t="str">
        <f t="shared" si="14"/>
        <v>1_3_2010</v>
      </c>
      <c r="U77" s="8" t="str">
        <f t="shared" si="14"/>
        <v>1_3_2011</v>
      </c>
      <c r="V77" s="8" t="str">
        <f t="shared" si="14"/>
        <v>1_3_2012</v>
      </c>
      <c r="W77" s="8" t="str">
        <f t="shared" si="14"/>
        <v>1_3_2013</v>
      </c>
      <c r="X77" s="8" t="str">
        <f t="shared" si="14"/>
        <v>1_3_2014</v>
      </c>
      <c r="Y77" s="8" t="str">
        <f t="shared" si="14"/>
        <v>1_3_2015</v>
      </c>
      <c r="Z77" s="8" t="str">
        <f t="shared" si="14"/>
        <v>1_3_2016</v>
      </c>
      <c r="AA77" s="8" t="str">
        <f t="shared" si="14"/>
        <v>1_3_2017</v>
      </c>
      <c r="AB77" s="8" t="str">
        <f t="shared" si="14"/>
        <v>1_3_2018</v>
      </c>
      <c r="AC77" s="8"/>
      <c r="AD77" s="8"/>
      <c r="AE77" s="8"/>
    </row>
    <row r="78" spans="1:31" s="15" customFormat="1" x14ac:dyDescent="0.2">
      <c r="A78" s="8"/>
      <c r="B78" s="27"/>
      <c r="C78" s="29"/>
      <c r="D78" s="8"/>
      <c r="E78" s="8"/>
      <c r="F78" s="8" t="s">
        <v>26</v>
      </c>
      <c r="G78" s="30"/>
      <c r="H78" s="30"/>
      <c r="I78" s="29"/>
      <c r="J78" s="8"/>
      <c r="K78" s="8"/>
      <c r="L78" s="8" t="s">
        <v>26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s="15" customFormat="1" ht="15" x14ac:dyDescent="0.2">
      <c r="A79" s="8"/>
      <c r="B79" s="27" t="s">
        <v>37</v>
      </c>
      <c r="C79" s="29" t="s">
        <v>24</v>
      </c>
      <c r="D79" s="8" t="s">
        <v>8</v>
      </c>
      <c r="E79" s="48">
        <v>0.70279999999999998</v>
      </c>
      <c r="F79" s="8">
        <f>MATCH($D79,FAC_TOTALS_APTA!$A$2:$BQ$2,)</f>
        <v>11</v>
      </c>
      <c r="G79" s="30" t="e">
        <f>VLOOKUP(G77,FAC_TOTALS_APTA!$A$4:$BQ$126,$F79,FALSE)</f>
        <v>#N/A</v>
      </c>
      <c r="H79" s="30" t="e">
        <f>VLOOKUP(H77,FAC_TOTALS_APTA!$A$4:$BQ$126,$F79,FALSE)</f>
        <v>#N/A</v>
      </c>
      <c r="I79" s="31" t="str">
        <f>IFERROR(H79/G79-1,"-")</f>
        <v>-</v>
      </c>
      <c r="J79" s="32" t="str">
        <f>IF(C79="Log","_log","")</f>
        <v>_log</v>
      </c>
      <c r="K79" s="32" t="str">
        <f>CONCATENATE(D79,J79,"_FAC")</f>
        <v>VRM_ADJ_log_FAC</v>
      </c>
      <c r="L79" s="8">
        <f>MATCH($K79,FAC_TOTALS_APTA!$A$2:$BO$2,)</f>
        <v>29</v>
      </c>
      <c r="M79" s="30" t="e">
        <f>IF(M77=0,0,VLOOKUP(M77,FAC_TOTALS_APTA!$A$4:$BQ$126,$L79,FALSE))</f>
        <v>#N/A</v>
      </c>
      <c r="N79" s="30" t="e">
        <f>IF(N77=0,0,VLOOKUP(N77,FAC_TOTALS_APTA!$A$4:$BQ$126,$L79,FALSE))</f>
        <v>#N/A</v>
      </c>
      <c r="O79" s="30" t="e">
        <f>IF(O77=0,0,VLOOKUP(O77,FAC_TOTALS_APTA!$A$4:$BQ$126,$L79,FALSE))</f>
        <v>#N/A</v>
      </c>
      <c r="P79" s="30" t="e">
        <f>IF(P77=0,0,VLOOKUP(P77,FAC_TOTALS_APTA!$A$4:$BQ$126,$L79,FALSE))</f>
        <v>#N/A</v>
      </c>
      <c r="Q79" s="30" t="e">
        <f>IF(Q77=0,0,VLOOKUP(Q77,FAC_TOTALS_APTA!$A$4:$BQ$126,$L79,FALSE))</f>
        <v>#N/A</v>
      </c>
      <c r="R79" s="30" t="e">
        <f>IF(R77=0,0,VLOOKUP(R77,FAC_TOTALS_APTA!$A$4:$BQ$126,$L79,FALSE))</f>
        <v>#N/A</v>
      </c>
      <c r="S79" s="30" t="e">
        <f>IF(S77=0,0,VLOOKUP(S77,FAC_TOTALS_APTA!$A$4:$BQ$126,$L79,FALSE))</f>
        <v>#N/A</v>
      </c>
      <c r="T79" s="30" t="e">
        <f>IF(T77=0,0,VLOOKUP(T77,FAC_TOTALS_APTA!$A$4:$BQ$126,$L79,FALSE))</f>
        <v>#N/A</v>
      </c>
      <c r="U79" s="30" t="e">
        <f>IF(U77=0,0,VLOOKUP(U77,FAC_TOTALS_APTA!$A$4:$BQ$126,$L79,FALSE))</f>
        <v>#N/A</v>
      </c>
      <c r="V79" s="30" t="e">
        <f>IF(V77=0,0,VLOOKUP(V77,FAC_TOTALS_APTA!$A$4:$BQ$126,$L79,FALSE))</f>
        <v>#N/A</v>
      </c>
      <c r="W79" s="30" t="e">
        <f>IF(W77=0,0,VLOOKUP(W77,FAC_TOTALS_APTA!$A$4:$BQ$126,$L79,FALSE))</f>
        <v>#N/A</v>
      </c>
      <c r="X79" s="30" t="e">
        <f>IF(X77=0,0,VLOOKUP(X77,FAC_TOTALS_APTA!$A$4:$BQ$126,$L79,FALSE))</f>
        <v>#N/A</v>
      </c>
      <c r="Y79" s="30" t="e">
        <f>IF(Y77=0,0,VLOOKUP(Y77,FAC_TOTALS_APTA!$A$4:$BQ$126,$L79,FALSE))</f>
        <v>#N/A</v>
      </c>
      <c r="Z79" s="30" t="e">
        <f>IF(Z77=0,0,VLOOKUP(Z77,FAC_TOTALS_APTA!$A$4:$BQ$126,$L79,FALSE))</f>
        <v>#N/A</v>
      </c>
      <c r="AA79" s="30" t="e">
        <f>IF(AA77=0,0,VLOOKUP(AA77,FAC_TOTALS_APTA!$A$4:$BQ$126,$L79,FALSE))</f>
        <v>#N/A</v>
      </c>
      <c r="AB79" s="30" t="e">
        <f>IF(AB77=0,0,VLOOKUP(AB77,FAC_TOTALS_APTA!$A$4:$BQ$126,$L79,FALSE))</f>
        <v>#N/A</v>
      </c>
      <c r="AC79" s="33" t="e">
        <f>SUM(M79:AB79)</f>
        <v>#N/A</v>
      </c>
      <c r="AD79" s="34" t="e">
        <f>AC79/G99</f>
        <v>#N/A</v>
      </c>
      <c r="AE79" s="8"/>
    </row>
    <row r="80" spans="1:31" s="15" customFormat="1" ht="15" x14ac:dyDescent="0.2">
      <c r="A80" s="8"/>
      <c r="B80" s="27" t="s">
        <v>60</v>
      </c>
      <c r="C80" s="29" t="s">
        <v>24</v>
      </c>
      <c r="D80" s="8" t="s">
        <v>18</v>
      </c>
      <c r="E80" s="48">
        <v>-0.41089999999999999</v>
      </c>
      <c r="F80" s="8">
        <f>MATCH($D80,FAC_TOTALS_APTA!$A$2:$BQ$2,)</f>
        <v>12</v>
      </c>
      <c r="G80" s="47" t="e">
        <f>VLOOKUP(G77,FAC_TOTALS_APTA!$A$4:$BQ$126,$F80,FALSE)</f>
        <v>#N/A</v>
      </c>
      <c r="H80" s="47" t="e">
        <f>VLOOKUP(H77,FAC_TOTALS_APTA!$A$4:$BQ$126,$F80,FALSE)</f>
        <v>#N/A</v>
      </c>
      <c r="I80" s="31" t="str">
        <f t="shared" ref="I80:I96" si="15">IFERROR(H80/G80-1,"-")</f>
        <v>-</v>
      </c>
      <c r="J80" s="32" t="str">
        <f t="shared" ref="J80:J96" si="16">IF(C80="Log","_log","")</f>
        <v>_log</v>
      </c>
      <c r="K80" s="32" t="str">
        <f t="shared" ref="K80:K97" si="17">CONCATENATE(D80,J80,"_FAC")</f>
        <v>FARE_per_UPT_2018_log_FAC</v>
      </c>
      <c r="L80" s="8">
        <f>MATCH($K80,FAC_TOTALS_APTA!$A$2:$BO$2,)</f>
        <v>30</v>
      </c>
      <c r="M80" s="30" t="e">
        <f>IF(M77=0,0,VLOOKUP(M77,FAC_TOTALS_APTA!$A$4:$BQ$126,$L80,FALSE))</f>
        <v>#N/A</v>
      </c>
      <c r="N80" s="30" t="e">
        <f>IF(N77=0,0,VLOOKUP(N77,FAC_TOTALS_APTA!$A$4:$BQ$126,$L80,FALSE))</f>
        <v>#N/A</v>
      </c>
      <c r="O80" s="30" t="e">
        <f>IF(O77=0,0,VLOOKUP(O77,FAC_TOTALS_APTA!$A$4:$BQ$126,$L80,FALSE))</f>
        <v>#N/A</v>
      </c>
      <c r="P80" s="30" t="e">
        <f>IF(P77=0,0,VLOOKUP(P77,FAC_TOTALS_APTA!$A$4:$BQ$126,$L80,FALSE))</f>
        <v>#N/A</v>
      </c>
      <c r="Q80" s="30" t="e">
        <f>IF(Q77=0,0,VLOOKUP(Q77,FAC_TOTALS_APTA!$A$4:$BQ$126,$L80,FALSE))</f>
        <v>#N/A</v>
      </c>
      <c r="R80" s="30" t="e">
        <f>IF(R77=0,0,VLOOKUP(R77,FAC_TOTALS_APTA!$A$4:$BQ$126,$L80,FALSE))</f>
        <v>#N/A</v>
      </c>
      <c r="S80" s="30" t="e">
        <f>IF(S77=0,0,VLOOKUP(S77,FAC_TOTALS_APTA!$A$4:$BQ$126,$L80,FALSE))</f>
        <v>#N/A</v>
      </c>
      <c r="T80" s="30" t="e">
        <f>IF(T77=0,0,VLOOKUP(T77,FAC_TOTALS_APTA!$A$4:$BQ$126,$L80,FALSE))</f>
        <v>#N/A</v>
      </c>
      <c r="U80" s="30" t="e">
        <f>IF(U77=0,0,VLOOKUP(U77,FAC_TOTALS_APTA!$A$4:$BQ$126,$L80,FALSE))</f>
        <v>#N/A</v>
      </c>
      <c r="V80" s="30" t="e">
        <f>IF(V77=0,0,VLOOKUP(V77,FAC_TOTALS_APTA!$A$4:$BQ$126,$L80,FALSE))</f>
        <v>#N/A</v>
      </c>
      <c r="W80" s="30" t="e">
        <f>IF(W77=0,0,VLOOKUP(W77,FAC_TOTALS_APTA!$A$4:$BQ$126,$L80,FALSE))</f>
        <v>#N/A</v>
      </c>
      <c r="X80" s="30" t="e">
        <f>IF(X77=0,0,VLOOKUP(X77,FAC_TOTALS_APTA!$A$4:$BQ$126,$L80,FALSE))</f>
        <v>#N/A</v>
      </c>
      <c r="Y80" s="30" t="e">
        <f>IF(Y77=0,0,VLOOKUP(Y77,FAC_TOTALS_APTA!$A$4:$BQ$126,$L80,FALSE))</f>
        <v>#N/A</v>
      </c>
      <c r="Z80" s="30" t="e">
        <f>IF(Z77=0,0,VLOOKUP(Z77,FAC_TOTALS_APTA!$A$4:$BQ$126,$L80,FALSE))</f>
        <v>#N/A</v>
      </c>
      <c r="AA80" s="30" t="e">
        <f>IF(AA77=0,0,VLOOKUP(AA77,FAC_TOTALS_APTA!$A$4:$BQ$126,$L80,FALSE))</f>
        <v>#N/A</v>
      </c>
      <c r="AB80" s="30" t="e">
        <f>IF(AB77=0,0,VLOOKUP(AB77,FAC_TOTALS_APTA!$A$4:$BQ$126,$L80,FALSE))</f>
        <v>#N/A</v>
      </c>
      <c r="AC80" s="33" t="e">
        <f t="shared" ref="AC80:AC96" si="18">SUM(M80:AB80)</f>
        <v>#N/A</v>
      </c>
      <c r="AD80" s="34" t="e">
        <f>AC80/G99</f>
        <v>#N/A</v>
      </c>
      <c r="AE80" s="8"/>
    </row>
    <row r="81" spans="1:31" s="15" customFormat="1" ht="15" x14ac:dyDescent="0.2">
      <c r="A81" s="8"/>
      <c r="B81" s="27" t="s">
        <v>56</v>
      </c>
      <c r="C81" s="29" t="s">
        <v>24</v>
      </c>
      <c r="D81" s="8" t="s">
        <v>9</v>
      </c>
      <c r="E81" s="48">
        <v>0.29060000000000002</v>
      </c>
      <c r="F81" s="8">
        <f>MATCH($D81,FAC_TOTALS_APTA!$A$2:$BQ$2,)</f>
        <v>13</v>
      </c>
      <c r="G81" s="30" t="e">
        <f>VLOOKUP(G77,FAC_TOTALS_APTA!$A$4:$BQ$126,$F81,FALSE)</f>
        <v>#N/A</v>
      </c>
      <c r="H81" s="30" t="e">
        <f>VLOOKUP(H77,FAC_TOTALS_APTA!$A$4:$BQ$126,$F81,FALSE)</f>
        <v>#N/A</v>
      </c>
      <c r="I81" s="31" t="str">
        <f t="shared" si="15"/>
        <v>-</v>
      </c>
      <c r="J81" s="32" t="str">
        <f t="shared" si="16"/>
        <v>_log</v>
      </c>
      <c r="K81" s="32" t="str">
        <f t="shared" si="17"/>
        <v>POP_EMP_log_FAC</v>
      </c>
      <c r="L81" s="8">
        <f>MATCH($K81,FAC_TOTALS_APTA!$A$2:$BO$2,)</f>
        <v>31</v>
      </c>
      <c r="M81" s="30" t="e">
        <f>IF(M77=0,0,VLOOKUP(M77,FAC_TOTALS_APTA!$A$4:$BQ$126,$L81,FALSE))</f>
        <v>#N/A</v>
      </c>
      <c r="N81" s="30" t="e">
        <f>IF(N77=0,0,VLOOKUP(N77,FAC_TOTALS_APTA!$A$4:$BQ$126,$L81,FALSE))</f>
        <v>#N/A</v>
      </c>
      <c r="O81" s="30" t="e">
        <f>IF(O77=0,0,VLOOKUP(O77,FAC_TOTALS_APTA!$A$4:$BQ$126,$L81,FALSE))</f>
        <v>#N/A</v>
      </c>
      <c r="P81" s="30" t="e">
        <f>IF(P77=0,0,VLOOKUP(P77,FAC_TOTALS_APTA!$A$4:$BQ$126,$L81,FALSE))</f>
        <v>#N/A</v>
      </c>
      <c r="Q81" s="30" t="e">
        <f>IF(Q77=0,0,VLOOKUP(Q77,FAC_TOTALS_APTA!$A$4:$BQ$126,$L81,FALSE))</f>
        <v>#N/A</v>
      </c>
      <c r="R81" s="30" t="e">
        <f>IF(R77=0,0,VLOOKUP(R77,FAC_TOTALS_APTA!$A$4:$BQ$126,$L81,FALSE))</f>
        <v>#N/A</v>
      </c>
      <c r="S81" s="30" t="e">
        <f>IF(S77=0,0,VLOOKUP(S77,FAC_TOTALS_APTA!$A$4:$BQ$126,$L81,FALSE))</f>
        <v>#N/A</v>
      </c>
      <c r="T81" s="30" t="e">
        <f>IF(T77=0,0,VLOOKUP(T77,FAC_TOTALS_APTA!$A$4:$BQ$126,$L81,FALSE))</f>
        <v>#N/A</v>
      </c>
      <c r="U81" s="30" t="e">
        <f>IF(U77=0,0,VLOOKUP(U77,FAC_TOTALS_APTA!$A$4:$BQ$126,$L81,FALSE))</f>
        <v>#N/A</v>
      </c>
      <c r="V81" s="30" t="e">
        <f>IF(V77=0,0,VLOOKUP(V77,FAC_TOTALS_APTA!$A$4:$BQ$126,$L81,FALSE))</f>
        <v>#N/A</v>
      </c>
      <c r="W81" s="30" t="e">
        <f>IF(W77=0,0,VLOOKUP(W77,FAC_TOTALS_APTA!$A$4:$BQ$126,$L81,FALSE))</f>
        <v>#N/A</v>
      </c>
      <c r="X81" s="30" t="e">
        <f>IF(X77=0,0,VLOOKUP(X77,FAC_TOTALS_APTA!$A$4:$BQ$126,$L81,FALSE))</f>
        <v>#N/A</v>
      </c>
      <c r="Y81" s="30" t="e">
        <f>IF(Y77=0,0,VLOOKUP(Y77,FAC_TOTALS_APTA!$A$4:$BQ$126,$L81,FALSE))</f>
        <v>#N/A</v>
      </c>
      <c r="Z81" s="30" t="e">
        <f>IF(Z77=0,0,VLOOKUP(Z77,FAC_TOTALS_APTA!$A$4:$BQ$126,$L81,FALSE))</f>
        <v>#N/A</v>
      </c>
      <c r="AA81" s="30" t="e">
        <f>IF(AA77=0,0,VLOOKUP(AA77,FAC_TOTALS_APTA!$A$4:$BQ$126,$L81,FALSE))</f>
        <v>#N/A</v>
      </c>
      <c r="AB81" s="30" t="e">
        <f>IF(AB77=0,0,VLOOKUP(AB77,FAC_TOTALS_APTA!$A$4:$BQ$126,$L81,FALSE))</f>
        <v>#N/A</v>
      </c>
      <c r="AC81" s="33" t="e">
        <f t="shared" si="18"/>
        <v>#N/A</v>
      </c>
      <c r="AD81" s="34" t="e">
        <f>AC81/G99</f>
        <v>#N/A</v>
      </c>
      <c r="AE81" s="8"/>
    </row>
    <row r="82" spans="1:31" s="15" customFormat="1" ht="30" x14ac:dyDescent="0.2">
      <c r="A82" s="8"/>
      <c r="B82" s="27" t="s">
        <v>82</v>
      </c>
      <c r="C82" s="29"/>
      <c r="D82" s="6" t="s">
        <v>78</v>
      </c>
      <c r="E82" s="48">
        <v>2.7099999999999999E-2</v>
      </c>
      <c r="F82" s="8">
        <f>MATCH($D82,FAC_TOTALS_APTA!$A$2:$BQ$2,)</f>
        <v>17</v>
      </c>
      <c r="G82" s="47" t="e">
        <f>VLOOKUP(G77,FAC_TOTALS_APTA!$A$4:$BQ$126,$F82,FALSE)</f>
        <v>#N/A</v>
      </c>
      <c r="H82" s="47" t="e">
        <f>VLOOKUP(H77,FAC_TOTALS_APTA!$A$4:$BQ$126,$F82,FALSE)</f>
        <v>#N/A</v>
      </c>
      <c r="I82" s="31" t="str">
        <f t="shared" si="15"/>
        <v>-</v>
      </c>
      <c r="J82" s="32" t="str">
        <f t="shared" si="16"/>
        <v/>
      </c>
      <c r="K82" s="32" t="str">
        <f t="shared" si="17"/>
        <v>TSD_POP_EMP_PCT_FAC</v>
      </c>
      <c r="L82" s="8">
        <f>MATCH($K82,FAC_TOTALS_APTA!$A$2:$BO$2,)</f>
        <v>35</v>
      </c>
      <c r="M82" s="30" t="e">
        <f>IF(M77=0,0,VLOOKUP(M77,FAC_TOTALS_APTA!$A$4:$BQ$126,$L82,FALSE))</f>
        <v>#N/A</v>
      </c>
      <c r="N82" s="30" t="e">
        <f>IF(N77=0,0,VLOOKUP(N77,FAC_TOTALS_APTA!$A$4:$BQ$126,$L82,FALSE))</f>
        <v>#N/A</v>
      </c>
      <c r="O82" s="30" t="e">
        <f>IF(O77=0,0,VLOOKUP(O77,FAC_TOTALS_APTA!$A$4:$BQ$126,$L82,FALSE))</f>
        <v>#N/A</v>
      </c>
      <c r="P82" s="30" t="e">
        <f>IF(P77=0,0,VLOOKUP(P77,FAC_TOTALS_APTA!$A$4:$BQ$126,$L82,FALSE))</f>
        <v>#N/A</v>
      </c>
      <c r="Q82" s="30" t="e">
        <f>IF(Q77=0,0,VLOOKUP(Q77,FAC_TOTALS_APTA!$A$4:$BQ$126,$L82,FALSE))</f>
        <v>#N/A</v>
      </c>
      <c r="R82" s="30" t="e">
        <f>IF(R77=0,0,VLOOKUP(R77,FAC_TOTALS_APTA!$A$4:$BQ$126,$L82,FALSE))</f>
        <v>#N/A</v>
      </c>
      <c r="S82" s="30" t="e">
        <f>IF(S77=0,0,VLOOKUP(S77,FAC_TOTALS_APTA!$A$4:$BQ$126,$L82,FALSE))</f>
        <v>#N/A</v>
      </c>
      <c r="T82" s="30" t="e">
        <f>IF(T77=0,0,VLOOKUP(T77,FAC_TOTALS_APTA!$A$4:$BQ$126,$L82,FALSE))</f>
        <v>#N/A</v>
      </c>
      <c r="U82" s="30" t="e">
        <f>IF(U77=0,0,VLOOKUP(U77,FAC_TOTALS_APTA!$A$4:$BQ$126,$L82,FALSE))</f>
        <v>#N/A</v>
      </c>
      <c r="V82" s="30" t="e">
        <f>IF(V77=0,0,VLOOKUP(V77,FAC_TOTALS_APTA!$A$4:$BQ$126,$L82,FALSE))</f>
        <v>#N/A</v>
      </c>
      <c r="W82" s="30" t="e">
        <f>IF(W77=0,0,VLOOKUP(W77,FAC_TOTALS_APTA!$A$4:$BQ$126,$L82,FALSE))</f>
        <v>#N/A</v>
      </c>
      <c r="X82" s="30" t="e">
        <f>IF(X77=0,0,VLOOKUP(X77,FAC_TOTALS_APTA!$A$4:$BQ$126,$L82,FALSE))</f>
        <v>#N/A</v>
      </c>
      <c r="Y82" s="30" t="e">
        <f>IF(Y77=0,0,VLOOKUP(Y77,FAC_TOTALS_APTA!$A$4:$BQ$126,$L82,FALSE))</f>
        <v>#N/A</v>
      </c>
      <c r="Z82" s="30" t="e">
        <f>IF(Z77=0,0,VLOOKUP(Z77,FAC_TOTALS_APTA!$A$4:$BQ$126,$L82,FALSE))</f>
        <v>#N/A</v>
      </c>
      <c r="AA82" s="30" t="e">
        <f>IF(AA77=0,0,VLOOKUP(AA77,FAC_TOTALS_APTA!$A$4:$BQ$126,$L82,FALSE))</f>
        <v>#N/A</v>
      </c>
      <c r="AB82" s="30" t="e">
        <f>IF(AB77=0,0,VLOOKUP(AB77,FAC_TOTALS_APTA!$A$4:$BQ$126,$L82,FALSE))</f>
        <v>#N/A</v>
      </c>
      <c r="AC82" s="33" t="e">
        <f t="shared" si="18"/>
        <v>#N/A</v>
      </c>
      <c r="AD82" s="34" t="e">
        <f>AC82/G99</f>
        <v>#N/A</v>
      </c>
      <c r="AE82" s="8"/>
    </row>
    <row r="83" spans="1:31" s="15" customFormat="1" ht="34" hidden="1" customHeight="1" x14ac:dyDescent="0.2">
      <c r="A83" s="8"/>
      <c r="B83" s="27" t="s">
        <v>57</v>
      </c>
      <c r="C83" s="29" t="s">
        <v>24</v>
      </c>
      <c r="D83" s="36" t="s">
        <v>17</v>
      </c>
      <c r="E83" s="48">
        <v>0.16850000000000001</v>
      </c>
      <c r="F83" s="8">
        <f>MATCH($D83,FAC_TOTALS_APTA!$A$2:$BQ$2,)</f>
        <v>14</v>
      </c>
      <c r="G83" s="35" t="e">
        <f>VLOOKUP(G77,FAC_TOTALS_APTA!$A$4:$BQ$126,$F83,FALSE)</f>
        <v>#N/A</v>
      </c>
      <c r="H83" s="35" t="e">
        <f>VLOOKUP(H77,FAC_TOTALS_APTA!$A$4:$BQ$126,$F83,FALSE)</f>
        <v>#N/A</v>
      </c>
      <c r="I83" s="31" t="str">
        <f t="shared" si="15"/>
        <v>-</v>
      </c>
      <c r="J83" s="32" t="str">
        <f t="shared" si="16"/>
        <v>_log</v>
      </c>
      <c r="K83" s="32" t="str">
        <f t="shared" si="17"/>
        <v>GAS_PRICE_2018_log_FAC</v>
      </c>
      <c r="L83" s="8">
        <f>MATCH($K83,FAC_TOTALS_APTA!$A$2:$BO$2,)</f>
        <v>32</v>
      </c>
      <c r="M83" s="30" t="e">
        <f>IF(M77=0,0,VLOOKUP(M77,FAC_TOTALS_APTA!$A$4:$BQ$126,$L83,FALSE))</f>
        <v>#N/A</v>
      </c>
      <c r="N83" s="30" t="e">
        <f>IF(N77=0,0,VLOOKUP(N77,FAC_TOTALS_APTA!$A$4:$BQ$126,$L83,FALSE))</f>
        <v>#N/A</v>
      </c>
      <c r="O83" s="30" t="e">
        <f>IF(O77=0,0,VLOOKUP(O77,FAC_TOTALS_APTA!$A$4:$BQ$126,$L83,FALSE))</f>
        <v>#N/A</v>
      </c>
      <c r="P83" s="30" t="e">
        <f>IF(P77=0,0,VLOOKUP(P77,FAC_TOTALS_APTA!$A$4:$BQ$126,$L83,FALSE))</f>
        <v>#N/A</v>
      </c>
      <c r="Q83" s="30" t="e">
        <f>IF(Q77=0,0,VLOOKUP(Q77,FAC_TOTALS_APTA!$A$4:$BQ$126,$L83,FALSE))</f>
        <v>#N/A</v>
      </c>
      <c r="R83" s="30" t="e">
        <f>IF(R77=0,0,VLOOKUP(R77,FAC_TOTALS_APTA!$A$4:$BQ$126,$L83,FALSE))</f>
        <v>#N/A</v>
      </c>
      <c r="S83" s="30" t="e">
        <f>IF(S77=0,0,VLOOKUP(S77,FAC_TOTALS_APTA!$A$4:$BQ$126,$L83,FALSE))</f>
        <v>#N/A</v>
      </c>
      <c r="T83" s="30" t="e">
        <f>IF(T77=0,0,VLOOKUP(T77,FAC_TOTALS_APTA!$A$4:$BQ$126,$L83,FALSE))</f>
        <v>#N/A</v>
      </c>
      <c r="U83" s="30" t="e">
        <f>IF(U77=0,0,VLOOKUP(U77,FAC_TOTALS_APTA!$A$4:$BQ$126,$L83,FALSE))</f>
        <v>#N/A</v>
      </c>
      <c r="V83" s="30" t="e">
        <f>IF(V77=0,0,VLOOKUP(V77,FAC_TOTALS_APTA!$A$4:$BQ$126,$L83,FALSE))</f>
        <v>#N/A</v>
      </c>
      <c r="W83" s="30" t="e">
        <f>IF(W77=0,0,VLOOKUP(W77,FAC_TOTALS_APTA!$A$4:$BQ$126,$L83,FALSE))</f>
        <v>#N/A</v>
      </c>
      <c r="X83" s="30" t="e">
        <f>IF(X77=0,0,VLOOKUP(X77,FAC_TOTALS_APTA!$A$4:$BQ$126,$L83,FALSE))</f>
        <v>#N/A</v>
      </c>
      <c r="Y83" s="30" t="e">
        <f>IF(Y77=0,0,VLOOKUP(Y77,FAC_TOTALS_APTA!$A$4:$BQ$126,$L83,FALSE))</f>
        <v>#N/A</v>
      </c>
      <c r="Z83" s="30" t="e">
        <f>IF(Z77=0,0,VLOOKUP(Z77,FAC_TOTALS_APTA!$A$4:$BQ$126,$L83,FALSE))</f>
        <v>#N/A</v>
      </c>
      <c r="AA83" s="30" t="e">
        <f>IF(AA77=0,0,VLOOKUP(AA77,FAC_TOTALS_APTA!$A$4:$BQ$126,$L83,FALSE))</f>
        <v>#N/A</v>
      </c>
      <c r="AB83" s="30" t="e">
        <f>IF(AB77=0,0,VLOOKUP(AB77,FAC_TOTALS_APTA!$A$4:$BQ$126,$L83,FALSE))</f>
        <v>#N/A</v>
      </c>
      <c r="AC83" s="33" t="e">
        <f t="shared" si="18"/>
        <v>#N/A</v>
      </c>
      <c r="AD83" s="34" t="e">
        <f>AC83/G99</f>
        <v>#N/A</v>
      </c>
      <c r="AE83" s="8"/>
    </row>
    <row r="84" spans="1:31" s="15" customFormat="1" ht="34" hidden="1" customHeight="1" x14ac:dyDescent="0.2">
      <c r="A84" s="8"/>
      <c r="B84" s="27" t="s">
        <v>54</v>
      </c>
      <c r="C84" s="29" t="s">
        <v>24</v>
      </c>
      <c r="D84" s="8" t="s">
        <v>16</v>
      </c>
      <c r="E84" s="48">
        <v>-0.24160000000000001</v>
      </c>
      <c r="F84" s="8">
        <f>MATCH($D84,FAC_TOTALS_APTA!$A$2:$BQ$2,)</f>
        <v>15</v>
      </c>
      <c r="G84" s="47" t="e">
        <f>VLOOKUP(G77,FAC_TOTALS_APTA!$A$4:$BQ$126,$F84,FALSE)</f>
        <v>#N/A</v>
      </c>
      <c r="H84" s="47" t="e">
        <f>VLOOKUP(H77,FAC_TOTALS_APTA!$A$4:$BQ$126,$F84,FALSE)</f>
        <v>#N/A</v>
      </c>
      <c r="I84" s="31" t="str">
        <f t="shared" si="15"/>
        <v>-</v>
      </c>
      <c r="J84" s="32" t="str">
        <f t="shared" si="16"/>
        <v>_log</v>
      </c>
      <c r="K84" s="32" t="str">
        <f t="shared" si="17"/>
        <v>TOTAL_MED_INC_INDIV_2018_log_FAC</v>
      </c>
      <c r="L84" s="8">
        <f>MATCH($K84,FAC_TOTALS_APTA!$A$2:$BO$2,)</f>
        <v>33</v>
      </c>
      <c r="M84" s="30" t="e">
        <f>IF(M77=0,0,VLOOKUP(M77,FAC_TOTALS_APTA!$A$4:$BQ$126,$L84,FALSE))</f>
        <v>#N/A</v>
      </c>
      <c r="N84" s="30" t="e">
        <f>IF(N77=0,0,VLOOKUP(N77,FAC_TOTALS_APTA!$A$4:$BQ$126,$L84,FALSE))</f>
        <v>#N/A</v>
      </c>
      <c r="O84" s="30" t="e">
        <f>IF(O77=0,0,VLOOKUP(O77,FAC_TOTALS_APTA!$A$4:$BQ$126,$L84,FALSE))</f>
        <v>#N/A</v>
      </c>
      <c r="P84" s="30" t="e">
        <f>IF(P77=0,0,VLOOKUP(P77,FAC_TOTALS_APTA!$A$4:$BQ$126,$L84,FALSE))</f>
        <v>#N/A</v>
      </c>
      <c r="Q84" s="30" t="e">
        <f>IF(Q77=0,0,VLOOKUP(Q77,FAC_TOTALS_APTA!$A$4:$BQ$126,$L84,FALSE))</f>
        <v>#N/A</v>
      </c>
      <c r="R84" s="30" t="e">
        <f>IF(R77=0,0,VLOOKUP(R77,FAC_TOTALS_APTA!$A$4:$BQ$126,$L84,FALSE))</f>
        <v>#N/A</v>
      </c>
      <c r="S84" s="30" t="e">
        <f>IF(S77=0,0,VLOOKUP(S77,FAC_TOTALS_APTA!$A$4:$BQ$126,$L84,FALSE))</f>
        <v>#N/A</v>
      </c>
      <c r="T84" s="30" t="e">
        <f>IF(T77=0,0,VLOOKUP(T77,FAC_TOTALS_APTA!$A$4:$BQ$126,$L84,FALSE))</f>
        <v>#N/A</v>
      </c>
      <c r="U84" s="30" t="e">
        <f>IF(U77=0,0,VLOOKUP(U77,FAC_TOTALS_APTA!$A$4:$BQ$126,$L84,FALSE))</f>
        <v>#N/A</v>
      </c>
      <c r="V84" s="30" t="e">
        <f>IF(V77=0,0,VLOOKUP(V77,FAC_TOTALS_APTA!$A$4:$BQ$126,$L84,FALSE))</f>
        <v>#N/A</v>
      </c>
      <c r="W84" s="30" t="e">
        <f>IF(W77=0,0,VLOOKUP(W77,FAC_TOTALS_APTA!$A$4:$BQ$126,$L84,FALSE))</f>
        <v>#N/A</v>
      </c>
      <c r="X84" s="30" t="e">
        <f>IF(X77=0,0,VLOOKUP(X77,FAC_TOTALS_APTA!$A$4:$BQ$126,$L84,FALSE))</f>
        <v>#N/A</v>
      </c>
      <c r="Y84" s="30" t="e">
        <f>IF(Y77=0,0,VLOOKUP(Y77,FAC_TOTALS_APTA!$A$4:$BQ$126,$L84,FALSE))</f>
        <v>#N/A</v>
      </c>
      <c r="Z84" s="30" t="e">
        <f>IF(Z77=0,0,VLOOKUP(Z77,FAC_TOTALS_APTA!$A$4:$BQ$126,$L84,FALSE))</f>
        <v>#N/A</v>
      </c>
      <c r="AA84" s="30" t="e">
        <f>IF(AA77=0,0,VLOOKUP(AA77,FAC_TOTALS_APTA!$A$4:$BQ$126,$L84,FALSE))</f>
        <v>#N/A</v>
      </c>
      <c r="AB84" s="30" t="e">
        <f>IF(AB77=0,0,VLOOKUP(AB77,FAC_TOTALS_APTA!$A$4:$BQ$126,$L84,FALSE))</f>
        <v>#N/A</v>
      </c>
      <c r="AC84" s="33" t="e">
        <f t="shared" si="18"/>
        <v>#N/A</v>
      </c>
      <c r="AD84" s="34" t="e">
        <f>AC84/G99</f>
        <v>#N/A</v>
      </c>
      <c r="AE84" s="8"/>
    </row>
    <row r="85" spans="1:31" s="15" customFormat="1" ht="34" hidden="1" customHeight="1" x14ac:dyDescent="0.2">
      <c r="A85" s="8"/>
      <c r="B85" s="27" t="s">
        <v>72</v>
      </c>
      <c r="C85" s="29"/>
      <c r="D85" s="8" t="s">
        <v>10</v>
      </c>
      <c r="E85" s="48">
        <v>1.03E-2</v>
      </c>
      <c r="F85" s="8">
        <f>MATCH($D85,FAC_TOTALS_APTA!$A$2:$BQ$2,)</f>
        <v>16</v>
      </c>
      <c r="G85" s="30" t="e">
        <f>VLOOKUP(G77,FAC_TOTALS_APTA!$A$4:$BQ$126,$F85,FALSE)</f>
        <v>#N/A</v>
      </c>
      <c r="H85" s="30" t="e">
        <f>VLOOKUP(H77,FAC_TOTALS_APTA!$A$4:$BQ$126,$F85,FALSE)</f>
        <v>#N/A</v>
      </c>
      <c r="I85" s="31" t="str">
        <f t="shared" si="15"/>
        <v>-</v>
      </c>
      <c r="J85" s="32" t="str">
        <f t="shared" si="16"/>
        <v/>
      </c>
      <c r="K85" s="32" t="str">
        <f t="shared" si="17"/>
        <v>PCT_HH_NO_VEH_FAC</v>
      </c>
      <c r="L85" s="8">
        <f>MATCH($K85,FAC_TOTALS_APTA!$A$2:$BO$2,)</f>
        <v>34</v>
      </c>
      <c r="M85" s="30" t="e">
        <f>IF(M77=0,0,VLOOKUP(M77,FAC_TOTALS_APTA!$A$4:$BQ$126,$L85,FALSE))</f>
        <v>#N/A</v>
      </c>
      <c r="N85" s="30" t="e">
        <f>IF(N77=0,0,VLOOKUP(N77,FAC_TOTALS_APTA!$A$4:$BQ$126,$L85,FALSE))</f>
        <v>#N/A</v>
      </c>
      <c r="O85" s="30" t="e">
        <f>IF(O77=0,0,VLOOKUP(O77,FAC_TOTALS_APTA!$A$4:$BQ$126,$L85,FALSE))</f>
        <v>#N/A</v>
      </c>
      <c r="P85" s="30" t="e">
        <f>IF(P77=0,0,VLOOKUP(P77,FAC_TOTALS_APTA!$A$4:$BQ$126,$L85,FALSE))</f>
        <v>#N/A</v>
      </c>
      <c r="Q85" s="30" t="e">
        <f>IF(Q77=0,0,VLOOKUP(Q77,FAC_TOTALS_APTA!$A$4:$BQ$126,$L85,FALSE))</f>
        <v>#N/A</v>
      </c>
      <c r="R85" s="30" t="e">
        <f>IF(R77=0,0,VLOOKUP(R77,FAC_TOTALS_APTA!$A$4:$BQ$126,$L85,FALSE))</f>
        <v>#N/A</v>
      </c>
      <c r="S85" s="30" t="e">
        <f>IF(S77=0,0,VLOOKUP(S77,FAC_TOTALS_APTA!$A$4:$BQ$126,$L85,FALSE))</f>
        <v>#N/A</v>
      </c>
      <c r="T85" s="30" t="e">
        <f>IF(T77=0,0,VLOOKUP(T77,FAC_TOTALS_APTA!$A$4:$BQ$126,$L85,FALSE))</f>
        <v>#N/A</v>
      </c>
      <c r="U85" s="30" t="e">
        <f>IF(U77=0,0,VLOOKUP(U77,FAC_TOTALS_APTA!$A$4:$BQ$126,$L85,FALSE))</f>
        <v>#N/A</v>
      </c>
      <c r="V85" s="30" t="e">
        <f>IF(V77=0,0,VLOOKUP(V77,FAC_TOTALS_APTA!$A$4:$BQ$126,$L85,FALSE))</f>
        <v>#N/A</v>
      </c>
      <c r="W85" s="30" t="e">
        <f>IF(W77=0,0,VLOOKUP(W77,FAC_TOTALS_APTA!$A$4:$BQ$126,$L85,FALSE))</f>
        <v>#N/A</v>
      </c>
      <c r="X85" s="30" t="e">
        <f>IF(X77=0,0,VLOOKUP(X77,FAC_TOTALS_APTA!$A$4:$BQ$126,$L85,FALSE))</f>
        <v>#N/A</v>
      </c>
      <c r="Y85" s="30" t="e">
        <f>IF(Y77=0,0,VLOOKUP(Y77,FAC_TOTALS_APTA!$A$4:$BQ$126,$L85,FALSE))</f>
        <v>#N/A</v>
      </c>
      <c r="Z85" s="30" t="e">
        <f>IF(Z77=0,0,VLOOKUP(Z77,FAC_TOTALS_APTA!$A$4:$BQ$126,$L85,FALSE))</f>
        <v>#N/A</v>
      </c>
      <c r="AA85" s="30" t="e">
        <f>IF(AA77=0,0,VLOOKUP(AA77,FAC_TOTALS_APTA!$A$4:$BQ$126,$L85,FALSE))</f>
        <v>#N/A</v>
      </c>
      <c r="AB85" s="30" t="e">
        <f>IF(AB77=0,0,VLOOKUP(AB77,FAC_TOTALS_APTA!$A$4:$BQ$126,$L85,FALSE))</f>
        <v>#N/A</v>
      </c>
      <c r="AC85" s="33" t="e">
        <f t="shared" si="18"/>
        <v>#N/A</v>
      </c>
      <c r="AD85" s="34" t="e">
        <f>AC85/G99</f>
        <v>#N/A</v>
      </c>
      <c r="AE85" s="8"/>
    </row>
    <row r="86" spans="1:31" s="15" customFormat="1" ht="34" hidden="1" customHeight="1" x14ac:dyDescent="0.2">
      <c r="A86" s="8"/>
      <c r="B86" s="27" t="s">
        <v>55</v>
      </c>
      <c r="C86" s="29"/>
      <c r="D86" s="8" t="s">
        <v>32</v>
      </c>
      <c r="E86" s="48">
        <v>-4.0000000000000001E-3</v>
      </c>
      <c r="F86" s="8">
        <f>MATCH($D86,FAC_TOTALS_APTA!$A$2:$BQ$2,)</f>
        <v>18</v>
      </c>
      <c r="G86" s="35" t="e">
        <f>VLOOKUP(G77,FAC_TOTALS_APTA!$A$4:$BQ$126,$F86,FALSE)</f>
        <v>#N/A</v>
      </c>
      <c r="H86" s="35" t="e">
        <f>VLOOKUP(H77,FAC_TOTALS_APTA!$A$4:$BQ$126,$F86,FALSE)</f>
        <v>#N/A</v>
      </c>
      <c r="I86" s="31" t="str">
        <f t="shared" si="15"/>
        <v>-</v>
      </c>
      <c r="J86" s="32" t="str">
        <f t="shared" si="16"/>
        <v/>
      </c>
      <c r="K86" s="32" t="str">
        <f t="shared" si="17"/>
        <v>JTW_HOME_PCT_FAC</v>
      </c>
      <c r="L86" s="8">
        <f>MATCH($K86,FAC_TOTALS_APTA!$A$2:$BO$2,)</f>
        <v>36</v>
      </c>
      <c r="M86" s="30" t="e">
        <f>IF(M77=0,0,VLOOKUP(M77,FAC_TOTALS_APTA!$A$4:$BQ$126,$L86,FALSE))</f>
        <v>#N/A</v>
      </c>
      <c r="N86" s="30" t="e">
        <f>IF(N77=0,0,VLOOKUP(N77,FAC_TOTALS_APTA!$A$4:$BQ$126,$L86,FALSE))</f>
        <v>#N/A</v>
      </c>
      <c r="O86" s="30" t="e">
        <f>IF(O77=0,0,VLOOKUP(O77,FAC_TOTALS_APTA!$A$4:$BQ$126,$L86,FALSE))</f>
        <v>#N/A</v>
      </c>
      <c r="P86" s="30" t="e">
        <f>IF(P77=0,0,VLOOKUP(P77,FAC_TOTALS_APTA!$A$4:$BQ$126,$L86,FALSE))</f>
        <v>#N/A</v>
      </c>
      <c r="Q86" s="30" t="e">
        <f>IF(Q77=0,0,VLOOKUP(Q77,FAC_TOTALS_APTA!$A$4:$BQ$126,$L86,FALSE))</f>
        <v>#N/A</v>
      </c>
      <c r="R86" s="30" t="e">
        <f>IF(R77=0,0,VLOOKUP(R77,FAC_TOTALS_APTA!$A$4:$BQ$126,$L86,FALSE))</f>
        <v>#N/A</v>
      </c>
      <c r="S86" s="30" t="e">
        <f>IF(S77=0,0,VLOOKUP(S77,FAC_TOTALS_APTA!$A$4:$BQ$126,$L86,FALSE))</f>
        <v>#N/A</v>
      </c>
      <c r="T86" s="30" t="e">
        <f>IF(T77=0,0,VLOOKUP(T77,FAC_TOTALS_APTA!$A$4:$BQ$126,$L86,FALSE))</f>
        <v>#N/A</v>
      </c>
      <c r="U86" s="30" t="e">
        <f>IF(U77=0,0,VLOOKUP(U77,FAC_TOTALS_APTA!$A$4:$BQ$126,$L86,FALSE))</f>
        <v>#N/A</v>
      </c>
      <c r="V86" s="30" t="e">
        <f>IF(V77=0,0,VLOOKUP(V77,FAC_TOTALS_APTA!$A$4:$BQ$126,$L86,FALSE))</f>
        <v>#N/A</v>
      </c>
      <c r="W86" s="30" t="e">
        <f>IF(W77=0,0,VLOOKUP(W77,FAC_TOTALS_APTA!$A$4:$BQ$126,$L86,FALSE))</f>
        <v>#N/A</v>
      </c>
      <c r="X86" s="30" t="e">
        <f>IF(X77=0,0,VLOOKUP(X77,FAC_TOTALS_APTA!$A$4:$BQ$126,$L86,FALSE))</f>
        <v>#N/A</v>
      </c>
      <c r="Y86" s="30" t="e">
        <f>IF(Y77=0,0,VLOOKUP(Y77,FAC_TOTALS_APTA!$A$4:$BQ$126,$L86,FALSE))</f>
        <v>#N/A</v>
      </c>
      <c r="Z86" s="30" t="e">
        <f>IF(Z77=0,0,VLOOKUP(Z77,FAC_TOTALS_APTA!$A$4:$BQ$126,$L86,FALSE))</f>
        <v>#N/A</v>
      </c>
      <c r="AA86" s="30" t="e">
        <f>IF(AA77=0,0,VLOOKUP(AA77,FAC_TOTALS_APTA!$A$4:$BQ$126,$L86,FALSE))</f>
        <v>#N/A</v>
      </c>
      <c r="AB86" s="30" t="e">
        <f>IF(AB77=0,0,VLOOKUP(AB77,FAC_TOTALS_APTA!$A$4:$BQ$126,$L86,FALSE))</f>
        <v>#N/A</v>
      </c>
      <c r="AC86" s="33" t="e">
        <f t="shared" si="18"/>
        <v>#N/A</v>
      </c>
      <c r="AD86" s="34" t="e">
        <f>AC86/G99</f>
        <v>#N/A</v>
      </c>
      <c r="AE86" s="8"/>
    </row>
    <row r="87" spans="1:31" s="15" customFormat="1" ht="34" x14ac:dyDescent="0.2">
      <c r="A87" s="8"/>
      <c r="B87" s="13" t="s">
        <v>83</v>
      </c>
      <c r="C87" s="29"/>
      <c r="D87" s="6" t="s">
        <v>92</v>
      </c>
      <c r="E87" s="48">
        <v>-6.8999999999999999E-3</v>
      </c>
      <c r="F87" s="8">
        <f>MATCH($D87,FAC_TOTALS_APTA!$A$2:$BQ$2,)</f>
        <v>19</v>
      </c>
      <c r="G87" s="35" t="e">
        <f>VLOOKUP(G77,FAC_TOTALS_APTA!$A$4:$BQ$126,$F87,FALSE)</f>
        <v>#N/A</v>
      </c>
      <c r="H87" s="35" t="e">
        <f>VLOOKUP(H77,FAC_TOTALS_APTA!$A$4:$BQ$126,$F87,FALSE)</f>
        <v>#N/A</v>
      </c>
      <c r="I87" s="31" t="str">
        <f t="shared" si="15"/>
        <v>-</v>
      </c>
      <c r="J87" s="32" t="str">
        <f t="shared" si="16"/>
        <v/>
      </c>
      <c r="K87" s="32" t="str">
        <f t="shared" si="17"/>
        <v>TNC_TRIPS_PER_CAPITA_CLUSTER_BUS_HI_OPEX_FAC</v>
      </c>
      <c r="L87" s="8">
        <f>MATCH($K87,FAC_TOTALS_APTA!$A$2:$BO$2,)</f>
        <v>37</v>
      </c>
      <c r="M87" s="30" t="e">
        <f>IF(M77=0,0,VLOOKUP(M77,FAC_TOTALS_APTA!$A$4:$BQ$126,$L87,FALSE))</f>
        <v>#N/A</v>
      </c>
      <c r="N87" s="30" t="e">
        <f>IF(N77=0,0,VLOOKUP(N77,FAC_TOTALS_APTA!$A$4:$BQ$126,$L87,FALSE))</f>
        <v>#N/A</v>
      </c>
      <c r="O87" s="30" t="e">
        <f>IF(O77=0,0,VLOOKUP(O77,FAC_TOTALS_APTA!$A$4:$BQ$126,$L87,FALSE))</f>
        <v>#N/A</v>
      </c>
      <c r="P87" s="30" t="e">
        <f>IF(P77=0,0,VLOOKUP(P77,FAC_TOTALS_APTA!$A$4:$BQ$126,$L87,FALSE))</f>
        <v>#N/A</v>
      </c>
      <c r="Q87" s="30" t="e">
        <f>IF(Q77=0,0,VLOOKUP(Q77,FAC_TOTALS_APTA!$A$4:$BQ$126,$L87,FALSE))</f>
        <v>#N/A</v>
      </c>
      <c r="R87" s="30" t="e">
        <f>IF(R77=0,0,VLOOKUP(R77,FAC_TOTALS_APTA!$A$4:$BQ$126,$L87,FALSE))</f>
        <v>#N/A</v>
      </c>
      <c r="S87" s="30" t="e">
        <f>IF(S77=0,0,VLOOKUP(S77,FAC_TOTALS_APTA!$A$4:$BQ$126,$L87,FALSE))</f>
        <v>#N/A</v>
      </c>
      <c r="T87" s="30" t="e">
        <f>IF(T77=0,0,VLOOKUP(T77,FAC_TOTALS_APTA!$A$4:$BQ$126,$L87,FALSE))</f>
        <v>#N/A</v>
      </c>
      <c r="U87" s="30" t="e">
        <f>IF(U77=0,0,VLOOKUP(U77,FAC_TOTALS_APTA!$A$4:$BQ$126,$L87,FALSE))</f>
        <v>#N/A</v>
      </c>
      <c r="V87" s="30" t="e">
        <f>IF(V77=0,0,VLOOKUP(V77,FAC_TOTALS_APTA!$A$4:$BQ$126,$L87,FALSE))</f>
        <v>#N/A</v>
      </c>
      <c r="W87" s="30" t="e">
        <f>IF(W77=0,0,VLOOKUP(W77,FAC_TOTALS_APTA!$A$4:$BQ$126,$L87,FALSE))</f>
        <v>#N/A</v>
      </c>
      <c r="X87" s="30" t="e">
        <f>IF(X77=0,0,VLOOKUP(X77,FAC_TOTALS_APTA!$A$4:$BQ$126,$L87,FALSE))</f>
        <v>#N/A</v>
      </c>
      <c r="Y87" s="30" t="e">
        <f>IF(Y77=0,0,VLOOKUP(Y77,FAC_TOTALS_APTA!$A$4:$BQ$126,$L87,FALSE))</f>
        <v>#N/A</v>
      </c>
      <c r="Z87" s="30" t="e">
        <f>IF(Z77=0,0,VLOOKUP(Z77,FAC_TOTALS_APTA!$A$4:$BQ$126,$L87,FALSE))</f>
        <v>#N/A</v>
      </c>
      <c r="AA87" s="30" t="e">
        <f>IF(AA77=0,0,VLOOKUP(AA77,FAC_TOTALS_APTA!$A$4:$BQ$126,$L87,FALSE))</f>
        <v>#N/A</v>
      </c>
      <c r="AB87" s="30" t="e">
        <f>IF(AB77=0,0,VLOOKUP(AB77,FAC_TOTALS_APTA!$A$4:$BQ$126,$L87,FALSE))</f>
        <v>#N/A</v>
      </c>
      <c r="AC87" s="33" t="e">
        <f t="shared" si="18"/>
        <v>#N/A</v>
      </c>
      <c r="AD87" s="34" t="e">
        <f>AC87/G99</f>
        <v>#N/A</v>
      </c>
      <c r="AE87" s="8"/>
    </row>
    <row r="88" spans="1:31" s="15" customFormat="1" ht="34" x14ac:dyDescent="0.2">
      <c r="A88" s="8"/>
      <c r="B88" s="13" t="s">
        <v>83</v>
      </c>
      <c r="C88" s="29"/>
      <c r="D88" s="6" t="s">
        <v>93</v>
      </c>
      <c r="E88" s="48">
        <v>-3.3099999999999997E-2</v>
      </c>
      <c r="F88" s="8">
        <f>MATCH($D88,FAC_TOTALS_APTA!$A$2:$BQ$2,)</f>
        <v>20</v>
      </c>
      <c r="G88" s="35" t="e">
        <f>VLOOKUP(G77,FAC_TOTALS_APTA!$A$4:$BQ$126,$F88,FALSE)</f>
        <v>#N/A</v>
      </c>
      <c r="H88" s="35" t="e">
        <f>VLOOKUP(H77,FAC_TOTALS_APTA!$A$4:$BQ$126,$F88,FALSE)</f>
        <v>#N/A</v>
      </c>
      <c r="I88" s="31" t="str">
        <f t="shared" si="15"/>
        <v>-</v>
      </c>
      <c r="J88" s="32" t="str">
        <f t="shared" si="16"/>
        <v/>
      </c>
      <c r="K88" s="32" t="str">
        <f t="shared" si="17"/>
        <v>TNC_TRIPS_PER_CAPITA_CLUSTER_BUS_MID_OPEX_FAC</v>
      </c>
      <c r="L88" s="8">
        <f>MATCH($K88,FAC_TOTALS_APTA!$A$2:$BO$2,)</f>
        <v>38</v>
      </c>
      <c r="M88" s="30" t="e">
        <f>IF(M77=0,0,VLOOKUP(M77,FAC_TOTALS_APTA!$A$4:$BQ$126,$L88,FALSE))</f>
        <v>#N/A</v>
      </c>
      <c r="N88" s="30" t="e">
        <f>IF(N77=0,0,VLOOKUP(N77,FAC_TOTALS_APTA!$A$4:$BQ$126,$L88,FALSE))</f>
        <v>#N/A</v>
      </c>
      <c r="O88" s="30" t="e">
        <f>IF(O77=0,0,VLOOKUP(O77,FAC_TOTALS_APTA!$A$4:$BQ$126,$L88,FALSE))</f>
        <v>#N/A</v>
      </c>
      <c r="P88" s="30" t="e">
        <f>IF(P77=0,0,VLOOKUP(P77,FAC_TOTALS_APTA!$A$4:$BQ$126,$L88,FALSE))</f>
        <v>#N/A</v>
      </c>
      <c r="Q88" s="30" t="e">
        <f>IF(Q77=0,0,VLOOKUP(Q77,FAC_TOTALS_APTA!$A$4:$BQ$126,$L88,FALSE))</f>
        <v>#N/A</v>
      </c>
      <c r="R88" s="30" t="e">
        <f>IF(R77=0,0,VLOOKUP(R77,FAC_TOTALS_APTA!$A$4:$BQ$126,$L88,FALSE))</f>
        <v>#N/A</v>
      </c>
      <c r="S88" s="30" t="e">
        <f>IF(S77=0,0,VLOOKUP(S77,FAC_TOTALS_APTA!$A$4:$BQ$126,$L88,FALSE))</f>
        <v>#N/A</v>
      </c>
      <c r="T88" s="30" t="e">
        <f>IF(T77=0,0,VLOOKUP(T77,FAC_TOTALS_APTA!$A$4:$BQ$126,$L88,FALSE))</f>
        <v>#N/A</v>
      </c>
      <c r="U88" s="30" t="e">
        <f>IF(U77=0,0,VLOOKUP(U77,FAC_TOTALS_APTA!$A$4:$BQ$126,$L88,FALSE))</f>
        <v>#N/A</v>
      </c>
      <c r="V88" s="30" t="e">
        <f>IF(V77=0,0,VLOOKUP(V77,FAC_TOTALS_APTA!$A$4:$BQ$126,$L88,FALSE))</f>
        <v>#N/A</v>
      </c>
      <c r="W88" s="30" t="e">
        <f>IF(W77=0,0,VLOOKUP(W77,FAC_TOTALS_APTA!$A$4:$BQ$126,$L88,FALSE))</f>
        <v>#N/A</v>
      </c>
      <c r="X88" s="30" t="e">
        <f>IF(X77=0,0,VLOOKUP(X77,FAC_TOTALS_APTA!$A$4:$BQ$126,$L88,FALSE))</f>
        <v>#N/A</v>
      </c>
      <c r="Y88" s="30" t="e">
        <f>IF(Y77=0,0,VLOOKUP(Y77,FAC_TOTALS_APTA!$A$4:$BQ$126,$L88,FALSE))</f>
        <v>#N/A</v>
      </c>
      <c r="Z88" s="30" t="e">
        <f>IF(Z77=0,0,VLOOKUP(Z77,FAC_TOTALS_APTA!$A$4:$BQ$126,$L88,FALSE))</f>
        <v>#N/A</v>
      </c>
      <c r="AA88" s="30" t="e">
        <f>IF(AA77=0,0,VLOOKUP(AA77,FAC_TOTALS_APTA!$A$4:$BQ$126,$L88,FALSE))</f>
        <v>#N/A</v>
      </c>
      <c r="AB88" s="30" t="e">
        <f>IF(AB77=0,0,VLOOKUP(AB77,FAC_TOTALS_APTA!$A$4:$BQ$126,$L88,FALSE))</f>
        <v>#N/A</v>
      </c>
      <c r="AC88" s="33" t="e">
        <f t="shared" si="18"/>
        <v>#N/A</v>
      </c>
      <c r="AD88" s="34" t="e">
        <f>AC88/G99</f>
        <v>#N/A</v>
      </c>
      <c r="AE88" s="8"/>
    </row>
    <row r="89" spans="1:31" s="15" customFormat="1" ht="34" x14ac:dyDescent="0.2">
      <c r="A89" s="8"/>
      <c r="B89" s="13" t="s">
        <v>83</v>
      </c>
      <c r="C89" s="29"/>
      <c r="D89" s="6" t="s">
        <v>94</v>
      </c>
      <c r="E89" s="48">
        <v>-2.2200000000000001E-2</v>
      </c>
      <c r="F89" s="8">
        <f>MATCH($D89,FAC_TOTALS_APTA!$A$2:$BQ$2,)</f>
        <v>21</v>
      </c>
      <c r="G89" s="35" t="e">
        <f>VLOOKUP(G77,FAC_TOTALS_APTA!$A$4:$BQ$126,$F89,FALSE)</f>
        <v>#N/A</v>
      </c>
      <c r="H89" s="35" t="e">
        <f>VLOOKUP(H77,FAC_TOTALS_APTA!$A$4:$BQ$126,$F89,FALSE)</f>
        <v>#N/A</v>
      </c>
      <c r="I89" s="31" t="str">
        <f t="shared" si="15"/>
        <v>-</v>
      </c>
      <c r="J89" s="32" t="str">
        <f t="shared" si="16"/>
        <v/>
      </c>
      <c r="K89" s="32" t="str">
        <f t="shared" si="17"/>
        <v>TNC_TRIPS_PER_CAPITA_CLUSTER_BUS_LOW_OPEX_FAC</v>
      </c>
      <c r="L89" s="8">
        <f>MATCH($K89,FAC_TOTALS_APTA!$A$2:$BO$2,)</f>
        <v>39</v>
      </c>
      <c r="M89" s="30" t="e">
        <f>IF(M77=0,0,VLOOKUP(M77,FAC_TOTALS_APTA!$A$4:$BQ$126,$L89,FALSE))</f>
        <v>#N/A</v>
      </c>
      <c r="N89" s="30" t="e">
        <f>IF(N77=0,0,VLOOKUP(N77,FAC_TOTALS_APTA!$A$4:$BQ$126,$L89,FALSE))</f>
        <v>#N/A</v>
      </c>
      <c r="O89" s="30" t="e">
        <f>IF(O77=0,0,VLOOKUP(O77,FAC_TOTALS_APTA!$A$4:$BQ$126,$L89,FALSE))</f>
        <v>#N/A</v>
      </c>
      <c r="P89" s="30" t="e">
        <f>IF(P77=0,0,VLOOKUP(P77,FAC_TOTALS_APTA!$A$4:$BQ$126,$L89,FALSE))</f>
        <v>#N/A</v>
      </c>
      <c r="Q89" s="30" t="e">
        <f>IF(Q77=0,0,VLOOKUP(Q77,FAC_TOTALS_APTA!$A$4:$BQ$126,$L89,FALSE))</f>
        <v>#N/A</v>
      </c>
      <c r="R89" s="30" t="e">
        <f>IF(R77=0,0,VLOOKUP(R77,FAC_TOTALS_APTA!$A$4:$BQ$126,$L89,FALSE))</f>
        <v>#N/A</v>
      </c>
      <c r="S89" s="30" t="e">
        <f>IF(S77=0,0,VLOOKUP(S77,FAC_TOTALS_APTA!$A$4:$BQ$126,$L89,FALSE))</f>
        <v>#N/A</v>
      </c>
      <c r="T89" s="30" t="e">
        <f>IF(T77=0,0,VLOOKUP(T77,FAC_TOTALS_APTA!$A$4:$BQ$126,$L89,FALSE))</f>
        <v>#N/A</v>
      </c>
      <c r="U89" s="30" t="e">
        <f>IF(U77=0,0,VLOOKUP(U77,FAC_TOTALS_APTA!$A$4:$BQ$126,$L89,FALSE))</f>
        <v>#N/A</v>
      </c>
      <c r="V89" s="30" t="e">
        <f>IF(V77=0,0,VLOOKUP(V77,FAC_TOTALS_APTA!$A$4:$BQ$126,$L89,FALSE))</f>
        <v>#N/A</v>
      </c>
      <c r="W89" s="30" t="e">
        <f>IF(W77=0,0,VLOOKUP(W77,FAC_TOTALS_APTA!$A$4:$BQ$126,$L89,FALSE))</f>
        <v>#N/A</v>
      </c>
      <c r="X89" s="30" t="e">
        <f>IF(X77=0,0,VLOOKUP(X77,FAC_TOTALS_APTA!$A$4:$BQ$126,$L89,FALSE))</f>
        <v>#N/A</v>
      </c>
      <c r="Y89" s="30" t="e">
        <f>IF(Y77=0,0,VLOOKUP(Y77,FAC_TOTALS_APTA!$A$4:$BQ$126,$L89,FALSE))</f>
        <v>#N/A</v>
      </c>
      <c r="Z89" s="30" t="e">
        <f>IF(Z77=0,0,VLOOKUP(Z77,FAC_TOTALS_APTA!$A$4:$BQ$126,$L89,FALSE))</f>
        <v>#N/A</v>
      </c>
      <c r="AA89" s="30" t="e">
        <f>IF(AA77=0,0,VLOOKUP(AA77,FAC_TOTALS_APTA!$A$4:$BQ$126,$L89,FALSE))</f>
        <v>#N/A</v>
      </c>
      <c r="AB89" s="30" t="e">
        <f>IF(AB77=0,0,VLOOKUP(AB77,FAC_TOTALS_APTA!$A$4:$BQ$126,$L89,FALSE))</f>
        <v>#N/A</v>
      </c>
      <c r="AC89" s="33" t="e">
        <f t="shared" si="18"/>
        <v>#N/A</v>
      </c>
      <c r="AD89" s="34" t="e">
        <f>AC89/G99</f>
        <v>#N/A</v>
      </c>
      <c r="AE89" s="8"/>
    </row>
    <row r="90" spans="1:31" s="65" customFormat="1" ht="34" x14ac:dyDescent="0.2">
      <c r="A90" s="64"/>
      <c r="B90" s="13" t="s">
        <v>83</v>
      </c>
      <c r="C90" s="29"/>
      <c r="D90" s="6" t="s">
        <v>95</v>
      </c>
      <c r="E90" s="48">
        <v>-1.1000000000000001E-3</v>
      </c>
      <c r="F90" s="8">
        <f>MATCH($D90,FAC_TOTALS_APTA!$A$2:$BQ$2,)</f>
        <v>22</v>
      </c>
      <c r="G90" s="35" t="e">
        <f>VLOOKUP(G77,FAC_TOTALS_APTA!$A$4:$BQ$126,$F90,FALSE)</f>
        <v>#N/A</v>
      </c>
      <c r="H90" s="35" t="e">
        <f>VLOOKUP(H77,FAC_TOTALS_APTA!$A$4:$BQ$126,$F90,FALSE)</f>
        <v>#N/A</v>
      </c>
      <c r="I90" s="31" t="str">
        <f t="shared" si="15"/>
        <v>-</v>
      </c>
      <c r="J90" s="32" t="str">
        <f t="shared" si="16"/>
        <v/>
      </c>
      <c r="K90" s="32" t="str">
        <f t="shared" si="17"/>
        <v>TNC_TRIPS_PER_CAPITA_CLUSTER_BUS_NEW_YORK_FAC</v>
      </c>
      <c r="L90" s="8">
        <f>MATCH($K90,FAC_TOTALS_APTA!$A$2:$BO$2,)</f>
        <v>40</v>
      </c>
      <c r="M90" s="30" t="e">
        <f>IF(M77=0,0,VLOOKUP(M77,FAC_TOTALS_APTA!$A$4:$BQ$126,$L90,FALSE))</f>
        <v>#N/A</v>
      </c>
      <c r="N90" s="30" t="e">
        <f>IF(N77=0,0,VLOOKUP(N77,FAC_TOTALS_APTA!$A$4:$BQ$126,$L90,FALSE))</f>
        <v>#N/A</v>
      </c>
      <c r="O90" s="30" t="e">
        <f>IF(O77=0,0,VLOOKUP(O77,FAC_TOTALS_APTA!$A$4:$BQ$126,$L90,FALSE))</f>
        <v>#N/A</v>
      </c>
      <c r="P90" s="30" t="e">
        <f>IF(P77=0,0,VLOOKUP(P77,FAC_TOTALS_APTA!$A$4:$BQ$126,$L90,FALSE))</f>
        <v>#N/A</v>
      </c>
      <c r="Q90" s="30" t="e">
        <f>IF(Q77=0,0,VLOOKUP(Q77,FAC_TOTALS_APTA!$A$4:$BQ$126,$L90,FALSE))</f>
        <v>#N/A</v>
      </c>
      <c r="R90" s="30" t="e">
        <f>IF(R77=0,0,VLOOKUP(R77,FAC_TOTALS_APTA!$A$4:$BQ$126,$L90,FALSE))</f>
        <v>#N/A</v>
      </c>
      <c r="S90" s="30" t="e">
        <f>IF(S77=0,0,VLOOKUP(S77,FAC_TOTALS_APTA!$A$4:$BQ$126,$L90,FALSE))</f>
        <v>#N/A</v>
      </c>
      <c r="T90" s="30" t="e">
        <f>IF(T77=0,0,VLOOKUP(T77,FAC_TOTALS_APTA!$A$4:$BQ$126,$L90,FALSE))</f>
        <v>#N/A</v>
      </c>
      <c r="U90" s="30" t="e">
        <f>IF(U77=0,0,VLOOKUP(U77,FAC_TOTALS_APTA!$A$4:$BQ$126,$L90,FALSE))</f>
        <v>#N/A</v>
      </c>
      <c r="V90" s="30" t="e">
        <f>IF(V77=0,0,VLOOKUP(V77,FAC_TOTALS_APTA!$A$4:$BQ$126,$L90,FALSE))</f>
        <v>#N/A</v>
      </c>
      <c r="W90" s="30" t="e">
        <f>IF(W77=0,0,VLOOKUP(W77,FAC_TOTALS_APTA!$A$4:$BQ$126,$L90,FALSE))</f>
        <v>#N/A</v>
      </c>
      <c r="X90" s="30" t="e">
        <f>IF(X77=0,0,VLOOKUP(X77,FAC_TOTALS_APTA!$A$4:$BQ$126,$L90,FALSE))</f>
        <v>#N/A</v>
      </c>
      <c r="Y90" s="30" t="e">
        <f>IF(Y77=0,0,VLOOKUP(Y77,FAC_TOTALS_APTA!$A$4:$BQ$126,$L90,FALSE))</f>
        <v>#N/A</v>
      </c>
      <c r="Z90" s="30" t="e">
        <f>IF(Z77=0,0,VLOOKUP(Z77,FAC_TOTALS_APTA!$A$4:$BQ$126,$L90,FALSE))</f>
        <v>#N/A</v>
      </c>
      <c r="AA90" s="30" t="e">
        <f>IF(AA77=0,0,VLOOKUP(AA77,FAC_TOTALS_APTA!$A$4:$BQ$126,$L90,FALSE))</f>
        <v>#N/A</v>
      </c>
      <c r="AB90" s="30" t="e">
        <f>IF(AB77=0,0,VLOOKUP(AB77,FAC_TOTALS_APTA!$A$4:$BQ$126,$L90,FALSE))</f>
        <v>#N/A</v>
      </c>
      <c r="AC90" s="33" t="e">
        <f t="shared" si="18"/>
        <v>#N/A</v>
      </c>
      <c r="AD90" s="34" t="e">
        <f>AC90/G99</f>
        <v>#N/A</v>
      </c>
      <c r="AE90" s="64"/>
    </row>
    <row r="91" spans="1:31" ht="34" x14ac:dyDescent="0.2">
      <c r="B91" s="13" t="s">
        <v>83</v>
      </c>
      <c r="C91" s="29"/>
      <c r="D91" s="6" t="s">
        <v>96</v>
      </c>
      <c r="E91" s="48">
        <v>-1.5E-3</v>
      </c>
      <c r="F91" s="8">
        <f>MATCH($D91,FAC_TOTALS_APTA!$A$2:$BQ$2,)</f>
        <v>23</v>
      </c>
      <c r="G91" s="35" t="e">
        <f>VLOOKUP(G77,FAC_TOTALS_APTA!$A$4:$BQ$126,$F91,FALSE)</f>
        <v>#N/A</v>
      </c>
      <c r="H91" s="35" t="e">
        <f>VLOOKUP(H77,FAC_TOTALS_APTA!$A$4:$BQ$126,$F91,FALSE)</f>
        <v>#N/A</v>
      </c>
      <c r="I91" s="31" t="str">
        <f t="shared" si="15"/>
        <v>-</v>
      </c>
      <c r="J91" s="32" t="str">
        <f t="shared" si="16"/>
        <v/>
      </c>
      <c r="K91" s="32" t="str">
        <f t="shared" si="17"/>
        <v>TNC_TRIPS_PER_CAPITA_CLUSTER_RAIL_HI_OPEX_FAC</v>
      </c>
      <c r="L91" s="8">
        <f>MATCH($K91,FAC_TOTALS_APTA!$A$2:$BO$2,)</f>
        <v>41</v>
      </c>
      <c r="M91" s="30" t="e">
        <f>IF(M77=0,0,VLOOKUP(M77,FAC_TOTALS_APTA!$A$4:$BQ$126,$L91,FALSE))</f>
        <v>#N/A</v>
      </c>
      <c r="N91" s="30" t="e">
        <f>IF(N77=0,0,VLOOKUP(N77,FAC_TOTALS_APTA!$A$4:$BQ$126,$L91,FALSE))</f>
        <v>#N/A</v>
      </c>
      <c r="O91" s="30" t="e">
        <f>IF(O77=0,0,VLOOKUP(O77,FAC_TOTALS_APTA!$A$4:$BQ$126,$L91,FALSE))</f>
        <v>#N/A</v>
      </c>
      <c r="P91" s="30" t="e">
        <f>IF(P77=0,0,VLOOKUP(P77,FAC_TOTALS_APTA!$A$4:$BQ$126,$L91,FALSE))</f>
        <v>#N/A</v>
      </c>
      <c r="Q91" s="30" t="e">
        <f>IF(Q77=0,0,VLOOKUP(Q77,FAC_TOTALS_APTA!$A$4:$BQ$126,$L91,FALSE))</f>
        <v>#N/A</v>
      </c>
      <c r="R91" s="30" t="e">
        <f>IF(R77=0,0,VLOOKUP(R77,FAC_TOTALS_APTA!$A$4:$BQ$126,$L91,FALSE))</f>
        <v>#N/A</v>
      </c>
      <c r="S91" s="30" t="e">
        <f>IF(S77=0,0,VLOOKUP(S77,FAC_TOTALS_APTA!$A$4:$BQ$126,$L91,FALSE))</f>
        <v>#N/A</v>
      </c>
      <c r="T91" s="30" t="e">
        <f>IF(T77=0,0,VLOOKUP(T77,FAC_TOTALS_APTA!$A$4:$BQ$126,$L91,FALSE))</f>
        <v>#N/A</v>
      </c>
      <c r="U91" s="30" t="e">
        <f>IF(U77=0,0,VLOOKUP(U77,FAC_TOTALS_APTA!$A$4:$BQ$126,$L91,FALSE))</f>
        <v>#N/A</v>
      </c>
      <c r="V91" s="30" t="e">
        <f>IF(V77=0,0,VLOOKUP(V77,FAC_TOTALS_APTA!$A$4:$BQ$126,$L91,FALSE))</f>
        <v>#N/A</v>
      </c>
      <c r="W91" s="30" t="e">
        <f>IF(W77=0,0,VLOOKUP(W77,FAC_TOTALS_APTA!$A$4:$BQ$126,$L91,FALSE))</f>
        <v>#N/A</v>
      </c>
      <c r="X91" s="30" t="e">
        <f>IF(X77=0,0,VLOOKUP(X77,FAC_TOTALS_APTA!$A$4:$BQ$126,$L91,FALSE))</f>
        <v>#N/A</v>
      </c>
      <c r="Y91" s="30" t="e">
        <f>IF(Y77=0,0,VLOOKUP(Y77,FAC_TOTALS_APTA!$A$4:$BQ$126,$L91,FALSE))</f>
        <v>#N/A</v>
      </c>
      <c r="Z91" s="30" t="e">
        <f>IF(Z77=0,0,VLOOKUP(Z77,FAC_TOTALS_APTA!$A$4:$BQ$126,$L91,FALSE))</f>
        <v>#N/A</v>
      </c>
      <c r="AA91" s="30" t="e">
        <f>IF(AA77=0,0,VLOOKUP(AA77,FAC_TOTALS_APTA!$A$4:$BQ$126,$L91,FALSE))</f>
        <v>#N/A</v>
      </c>
      <c r="AB91" s="30" t="e">
        <f>IF(AB77=0,0,VLOOKUP(AB77,FAC_TOTALS_APTA!$A$4:$BQ$126,$L91,FALSE))</f>
        <v>#N/A</v>
      </c>
      <c r="AC91" s="33" t="e">
        <f t="shared" si="18"/>
        <v>#N/A</v>
      </c>
      <c r="AD91" s="34" t="e">
        <f>AC91/G99</f>
        <v>#N/A</v>
      </c>
    </row>
    <row r="92" spans="1:31" ht="34" x14ac:dyDescent="0.2">
      <c r="B92" s="13" t="s">
        <v>83</v>
      </c>
      <c r="C92" s="29"/>
      <c r="D92" s="6" t="s">
        <v>97</v>
      </c>
      <c r="E92" s="48">
        <v>-2.81E-2</v>
      </c>
      <c r="F92" s="8">
        <f>MATCH($D92,FAC_TOTALS_APTA!$A$2:$BQ$2,)</f>
        <v>24</v>
      </c>
      <c r="G92" s="35" t="e">
        <f>VLOOKUP(G77,FAC_TOTALS_APTA!$A$4:$BQ$126,$F92,FALSE)</f>
        <v>#N/A</v>
      </c>
      <c r="H92" s="35" t="e">
        <f>VLOOKUP(H77,FAC_TOTALS_APTA!$A$4:$BQ$126,$F92,FALSE)</f>
        <v>#N/A</v>
      </c>
      <c r="I92" s="31" t="str">
        <f t="shared" si="15"/>
        <v>-</v>
      </c>
      <c r="J92" s="32" t="str">
        <f t="shared" si="16"/>
        <v/>
      </c>
      <c r="K92" s="32" t="str">
        <f t="shared" si="17"/>
        <v>TNC_TRIPS_PER_CAPITA_CLUSTER_RAIL_MID_OPEX_FAC</v>
      </c>
      <c r="L92" s="8">
        <f>MATCH($K92,FAC_TOTALS_APTA!$A$2:$BO$2,)</f>
        <v>42</v>
      </c>
      <c r="M92" s="30" t="e">
        <f>IF(M77=0,0,VLOOKUP(M77,FAC_TOTALS_APTA!$A$4:$BQ$126,$L92,FALSE))</f>
        <v>#N/A</v>
      </c>
      <c r="N92" s="30" t="e">
        <f>IF(N77=0,0,VLOOKUP(N77,FAC_TOTALS_APTA!$A$4:$BQ$126,$L92,FALSE))</f>
        <v>#N/A</v>
      </c>
      <c r="O92" s="30" t="e">
        <f>IF(O77=0,0,VLOOKUP(O77,FAC_TOTALS_APTA!$A$4:$BQ$126,$L92,FALSE))</f>
        <v>#N/A</v>
      </c>
      <c r="P92" s="30" t="e">
        <f>IF(P77=0,0,VLOOKUP(P77,FAC_TOTALS_APTA!$A$4:$BQ$126,$L92,FALSE))</f>
        <v>#N/A</v>
      </c>
      <c r="Q92" s="30" t="e">
        <f>IF(Q77=0,0,VLOOKUP(Q77,FAC_TOTALS_APTA!$A$4:$BQ$126,$L92,FALSE))</f>
        <v>#N/A</v>
      </c>
      <c r="R92" s="30" t="e">
        <f>IF(R77=0,0,VLOOKUP(R77,FAC_TOTALS_APTA!$A$4:$BQ$126,$L92,FALSE))</f>
        <v>#N/A</v>
      </c>
      <c r="S92" s="30" t="e">
        <f>IF(S77=0,0,VLOOKUP(S77,FAC_TOTALS_APTA!$A$4:$BQ$126,$L92,FALSE))</f>
        <v>#N/A</v>
      </c>
      <c r="T92" s="30" t="e">
        <f>IF(T77=0,0,VLOOKUP(T77,FAC_TOTALS_APTA!$A$4:$BQ$126,$L92,FALSE))</f>
        <v>#N/A</v>
      </c>
      <c r="U92" s="30" t="e">
        <f>IF(U77=0,0,VLOOKUP(U77,FAC_TOTALS_APTA!$A$4:$BQ$126,$L92,FALSE))</f>
        <v>#N/A</v>
      </c>
      <c r="V92" s="30" t="e">
        <f>IF(V77=0,0,VLOOKUP(V77,FAC_TOTALS_APTA!$A$4:$BQ$126,$L92,FALSE))</f>
        <v>#N/A</v>
      </c>
      <c r="W92" s="30" t="e">
        <f>IF(W77=0,0,VLOOKUP(W77,FAC_TOTALS_APTA!$A$4:$BQ$126,$L92,FALSE))</f>
        <v>#N/A</v>
      </c>
      <c r="X92" s="30" t="e">
        <f>IF(X77=0,0,VLOOKUP(X77,FAC_TOTALS_APTA!$A$4:$BQ$126,$L92,FALSE))</f>
        <v>#N/A</v>
      </c>
      <c r="Y92" s="30" t="e">
        <f>IF(Y77=0,0,VLOOKUP(Y77,FAC_TOTALS_APTA!$A$4:$BQ$126,$L92,FALSE))</f>
        <v>#N/A</v>
      </c>
      <c r="Z92" s="30" t="e">
        <f>IF(Z77=0,0,VLOOKUP(Z77,FAC_TOTALS_APTA!$A$4:$BQ$126,$L92,FALSE))</f>
        <v>#N/A</v>
      </c>
      <c r="AA92" s="30" t="e">
        <f>IF(AA77=0,0,VLOOKUP(AA77,FAC_TOTALS_APTA!$A$4:$BQ$126,$L92,FALSE))</f>
        <v>#N/A</v>
      </c>
      <c r="AB92" s="30" t="e">
        <f>IF(AB77=0,0,VLOOKUP(AB77,FAC_TOTALS_APTA!$A$4:$BQ$126,$L92,FALSE))</f>
        <v>#N/A</v>
      </c>
      <c r="AC92" s="33" t="e">
        <f t="shared" si="18"/>
        <v>#N/A</v>
      </c>
      <c r="AD92" s="34" t="e">
        <f>AC92/G99</f>
        <v>#N/A</v>
      </c>
    </row>
    <row r="93" spans="1:31" ht="34" x14ac:dyDescent="0.2">
      <c r="B93" s="13" t="s">
        <v>83</v>
      </c>
      <c r="C93" s="29"/>
      <c r="D93" s="6" t="s">
        <v>98</v>
      </c>
      <c r="E93" s="48">
        <v>8.2000000000000007E-3</v>
      </c>
      <c r="F93" s="8">
        <f>MATCH($D93,FAC_TOTALS_APTA!$A$2:$BQ$2,)</f>
        <v>25</v>
      </c>
      <c r="G93" s="35" t="e">
        <f>VLOOKUP(G77,FAC_TOTALS_APTA!$A$4:$BQ$126,$F93,FALSE)</f>
        <v>#N/A</v>
      </c>
      <c r="H93" s="35" t="e">
        <f>VLOOKUP(H77,FAC_TOTALS_APTA!$A$4:$BQ$126,$F93,FALSE)</f>
        <v>#N/A</v>
      </c>
      <c r="I93" s="31" t="str">
        <f t="shared" si="15"/>
        <v>-</v>
      </c>
      <c r="J93" s="32" t="str">
        <f t="shared" si="16"/>
        <v/>
      </c>
      <c r="K93" s="32" t="str">
        <f t="shared" si="17"/>
        <v>TNC_TRIPS_PER_CAPITA_CLUSTER_RAIL_NEW_YORK_FAC</v>
      </c>
      <c r="L93" s="8">
        <f>MATCH($K93,FAC_TOTALS_APTA!$A$2:$BO$2,)</f>
        <v>43</v>
      </c>
      <c r="M93" s="30" t="e">
        <f>IF(M77=0,0,VLOOKUP(M77,FAC_TOTALS_APTA!$A$4:$BQ$126,$L93,FALSE))</f>
        <v>#N/A</v>
      </c>
      <c r="N93" s="30" t="e">
        <f>IF(N77=0,0,VLOOKUP(N77,FAC_TOTALS_APTA!$A$4:$BQ$126,$L93,FALSE))</f>
        <v>#N/A</v>
      </c>
      <c r="O93" s="30" t="e">
        <f>IF(O77=0,0,VLOOKUP(O77,FAC_TOTALS_APTA!$A$4:$BQ$126,$L93,FALSE))</f>
        <v>#N/A</v>
      </c>
      <c r="P93" s="30" t="e">
        <f>IF(P77=0,0,VLOOKUP(P77,FAC_TOTALS_APTA!$A$4:$BQ$126,$L93,FALSE))</f>
        <v>#N/A</v>
      </c>
      <c r="Q93" s="30" t="e">
        <f>IF(Q77=0,0,VLOOKUP(Q77,FAC_TOTALS_APTA!$A$4:$BQ$126,$L93,FALSE))</f>
        <v>#N/A</v>
      </c>
      <c r="R93" s="30" t="e">
        <f>IF(R77=0,0,VLOOKUP(R77,FAC_TOTALS_APTA!$A$4:$BQ$126,$L93,FALSE))</f>
        <v>#N/A</v>
      </c>
      <c r="S93" s="30" t="e">
        <f>IF(S77=0,0,VLOOKUP(S77,FAC_TOTALS_APTA!$A$4:$BQ$126,$L93,FALSE))</f>
        <v>#N/A</v>
      </c>
      <c r="T93" s="30" t="e">
        <f>IF(T77=0,0,VLOOKUP(T77,FAC_TOTALS_APTA!$A$4:$BQ$126,$L93,FALSE))</f>
        <v>#N/A</v>
      </c>
      <c r="U93" s="30" t="e">
        <f>IF(U77=0,0,VLOOKUP(U77,FAC_TOTALS_APTA!$A$4:$BQ$126,$L93,FALSE))</f>
        <v>#N/A</v>
      </c>
      <c r="V93" s="30" t="e">
        <f>IF(V77=0,0,VLOOKUP(V77,FAC_TOTALS_APTA!$A$4:$BQ$126,$L93,FALSE))</f>
        <v>#N/A</v>
      </c>
      <c r="W93" s="30" t="e">
        <f>IF(W77=0,0,VLOOKUP(W77,FAC_TOTALS_APTA!$A$4:$BQ$126,$L93,FALSE))</f>
        <v>#N/A</v>
      </c>
      <c r="X93" s="30" t="e">
        <f>IF(X77=0,0,VLOOKUP(X77,FAC_TOTALS_APTA!$A$4:$BQ$126,$L93,FALSE))</f>
        <v>#N/A</v>
      </c>
      <c r="Y93" s="30" t="e">
        <f>IF(Y77=0,0,VLOOKUP(Y77,FAC_TOTALS_APTA!$A$4:$BQ$126,$L93,FALSE))</f>
        <v>#N/A</v>
      </c>
      <c r="Z93" s="30" t="e">
        <f>IF(Z77=0,0,VLOOKUP(Z77,FAC_TOTALS_APTA!$A$4:$BQ$126,$L93,FALSE))</f>
        <v>#N/A</v>
      </c>
      <c r="AA93" s="30" t="e">
        <f>IF(AA77=0,0,VLOOKUP(AA77,FAC_TOTALS_APTA!$A$4:$BQ$126,$L93,FALSE))</f>
        <v>#N/A</v>
      </c>
      <c r="AB93" s="30" t="e">
        <f>IF(AB77=0,0,VLOOKUP(AB77,FAC_TOTALS_APTA!$A$4:$BQ$126,$L93,FALSE))</f>
        <v>#N/A</v>
      </c>
      <c r="AC93" s="33" t="e">
        <f t="shared" si="18"/>
        <v>#N/A</v>
      </c>
      <c r="AD93" s="34" t="e">
        <f>AC93/G99</f>
        <v>#N/A</v>
      </c>
    </row>
    <row r="94" spans="1:31" ht="15" x14ac:dyDescent="0.2">
      <c r="B94" s="27" t="s">
        <v>73</v>
      </c>
      <c r="C94" s="29"/>
      <c r="D94" s="8" t="s">
        <v>49</v>
      </c>
      <c r="E94" s="48">
        <v>-1.2999999999999999E-3</v>
      </c>
      <c r="F94" s="8">
        <f>MATCH($D94,FAC_TOTALS_APTA!$A$2:$BQ$2,)</f>
        <v>26</v>
      </c>
      <c r="G94" s="35" t="e">
        <f>VLOOKUP(G77,FAC_TOTALS_APTA!$A$4:$BQ$126,$F94,FALSE)</f>
        <v>#N/A</v>
      </c>
      <c r="H94" s="35" t="e">
        <f>VLOOKUP(H77,FAC_TOTALS_APTA!$A$4:$BQ$126,$F94,FALSE)</f>
        <v>#N/A</v>
      </c>
      <c r="I94" s="31" t="str">
        <f t="shared" si="15"/>
        <v>-</v>
      </c>
      <c r="J94" s="32" t="str">
        <f t="shared" si="16"/>
        <v/>
      </c>
      <c r="K94" s="32" t="str">
        <f t="shared" si="17"/>
        <v>BIKE_SHARE_FAC</v>
      </c>
      <c r="L94" s="8">
        <f>MATCH($K94,FAC_TOTALS_APTA!$A$2:$BO$2,)</f>
        <v>44</v>
      </c>
      <c r="M94" s="30" t="e">
        <f>IF(M77=0,0,VLOOKUP(M77,FAC_TOTALS_APTA!$A$4:$BQ$126,$L94,FALSE))</f>
        <v>#N/A</v>
      </c>
      <c r="N94" s="30" t="e">
        <f>IF(N77=0,0,VLOOKUP(N77,FAC_TOTALS_APTA!$A$4:$BQ$126,$L94,FALSE))</f>
        <v>#N/A</v>
      </c>
      <c r="O94" s="30" t="e">
        <f>IF(O77=0,0,VLOOKUP(O77,FAC_TOTALS_APTA!$A$4:$BQ$126,$L94,FALSE))</f>
        <v>#N/A</v>
      </c>
      <c r="P94" s="30" t="e">
        <f>IF(P77=0,0,VLOOKUP(P77,FAC_TOTALS_APTA!$A$4:$BQ$126,$L94,FALSE))</f>
        <v>#N/A</v>
      </c>
      <c r="Q94" s="30" t="e">
        <f>IF(Q77=0,0,VLOOKUP(Q77,FAC_TOTALS_APTA!$A$4:$BQ$126,$L94,FALSE))</f>
        <v>#N/A</v>
      </c>
      <c r="R94" s="30" t="e">
        <f>IF(R77=0,0,VLOOKUP(R77,FAC_TOTALS_APTA!$A$4:$BQ$126,$L94,FALSE))</f>
        <v>#N/A</v>
      </c>
      <c r="S94" s="30" t="e">
        <f>IF(S77=0,0,VLOOKUP(S77,FAC_TOTALS_APTA!$A$4:$BQ$126,$L94,FALSE))</f>
        <v>#N/A</v>
      </c>
      <c r="T94" s="30" t="e">
        <f>IF(T77=0,0,VLOOKUP(T77,FAC_TOTALS_APTA!$A$4:$BQ$126,$L94,FALSE))</f>
        <v>#N/A</v>
      </c>
      <c r="U94" s="30" t="e">
        <f>IF(U77=0,0,VLOOKUP(U77,FAC_TOTALS_APTA!$A$4:$BQ$126,$L94,FALSE))</f>
        <v>#N/A</v>
      </c>
      <c r="V94" s="30" t="e">
        <f>IF(V77=0,0,VLOOKUP(V77,FAC_TOTALS_APTA!$A$4:$BQ$126,$L94,FALSE))</f>
        <v>#N/A</v>
      </c>
      <c r="W94" s="30" t="e">
        <f>IF(W77=0,0,VLOOKUP(W77,FAC_TOTALS_APTA!$A$4:$BQ$126,$L94,FALSE))</f>
        <v>#N/A</v>
      </c>
      <c r="X94" s="30" t="e">
        <f>IF(X77=0,0,VLOOKUP(X77,FAC_TOTALS_APTA!$A$4:$BQ$126,$L94,FALSE))</f>
        <v>#N/A</v>
      </c>
      <c r="Y94" s="30" t="e">
        <f>IF(Y77=0,0,VLOOKUP(Y77,FAC_TOTALS_APTA!$A$4:$BQ$126,$L94,FALSE))</f>
        <v>#N/A</v>
      </c>
      <c r="Z94" s="30" t="e">
        <f>IF(Z77=0,0,VLOOKUP(Z77,FAC_TOTALS_APTA!$A$4:$BQ$126,$L94,FALSE))</f>
        <v>#N/A</v>
      </c>
      <c r="AA94" s="30" t="e">
        <f>IF(AA77=0,0,VLOOKUP(AA77,FAC_TOTALS_APTA!$A$4:$BQ$126,$L94,FALSE))</f>
        <v>#N/A</v>
      </c>
      <c r="AB94" s="30" t="e">
        <f>IF(AB77=0,0,VLOOKUP(AB77,FAC_TOTALS_APTA!$A$4:$BQ$126,$L94,FALSE))</f>
        <v>#N/A</v>
      </c>
      <c r="AC94" s="33" t="e">
        <f t="shared" si="18"/>
        <v>#N/A</v>
      </c>
      <c r="AD94" s="34" t="e">
        <f>AC94/G99</f>
        <v>#N/A</v>
      </c>
    </row>
    <row r="95" spans="1:31" s="12" customFormat="1" ht="15" x14ac:dyDescent="0.2">
      <c r="B95" s="27" t="s">
        <v>74</v>
      </c>
      <c r="C95" s="29"/>
      <c r="D95" s="8" t="s">
        <v>99</v>
      </c>
      <c r="E95" s="48">
        <v>-5.5500000000000001E-2</v>
      </c>
      <c r="F95" s="8">
        <f>MATCH($D95,FAC_TOTALS_APTA!$A$2:$BQ$2,)</f>
        <v>27</v>
      </c>
      <c r="G95" s="35" t="e">
        <f>VLOOKUP(G77,FAC_TOTALS_APTA!$A$4:$BQ$126,$F95,FALSE)</f>
        <v>#N/A</v>
      </c>
      <c r="H95" s="35" t="e">
        <f>VLOOKUP(H77,FAC_TOTALS_APTA!$A$4:$BQ$126,$F95,FALSE)</f>
        <v>#N/A</v>
      </c>
      <c r="I95" s="31" t="str">
        <f t="shared" si="15"/>
        <v>-</v>
      </c>
      <c r="J95" s="32" t="str">
        <f t="shared" si="16"/>
        <v/>
      </c>
      <c r="K95" s="32" t="str">
        <f t="shared" si="17"/>
        <v>scooter_flag_BUS_FAC</v>
      </c>
      <c r="L95" s="8">
        <f>MATCH($K95,FAC_TOTALS_APTA!$A$2:$BO$2,)</f>
        <v>45</v>
      </c>
      <c r="M95" s="30" t="e">
        <f>IF(M77=0,0,VLOOKUP(M77,FAC_TOTALS_APTA!$A$4:$BQ$126,$L95,FALSE))</f>
        <v>#N/A</v>
      </c>
      <c r="N95" s="30" t="e">
        <f>IF(N77=0,0,VLOOKUP(N77,FAC_TOTALS_APTA!$A$4:$BQ$126,$L95,FALSE))</f>
        <v>#N/A</v>
      </c>
      <c r="O95" s="30" t="e">
        <f>IF(O77=0,0,VLOOKUP(O77,FAC_TOTALS_APTA!$A$4:$BQ$126,$L95,FALSE))</f>
        <v>#N/A</v>
      </c>
      <c r="P95" s="30" t="e">
        <f>IF(P77=0,0,VLOOKUP(P77,FAC_TOTALS_APTA!$A$4:$BQ$126,$L95,FALSE))</f>
        <v>#N/A</v>
      </c>
      <c r="Q95" s="30" t="e">
        <f>IF(Q77=0,0,VLOOKUP(Q77,FAC_TOTALS_APTA!$A$4:$BQ$126,$L95,FALSE))</f>
        <v>#N/A</v>
      </c>
      <c r="R95" s="30" t="e">
        <f>IF(R77=0,0,VLOOKUP(R77,FAC_TOTALS_APTA!$A$4:$BQ$126,$L95,FALSE))</f>
        <v>#N/A</v>
      </c>
      <c r="S95" s="30" t="e">
        <f>IF(S77=0,0,VLOOKUP(S77,FAC_TOTALS_APTA!$A$4:$BQ$126,$L95,FALSE))</f>
        <v>#N/A</v>
      </c>
      <c r="T95" s="30" t="e">
        <f>IF(T77=0,0,VLOOKUP(T77,FAC_TOTALS_APTA!$A$4:$BQ$126,$L95,FALSE))</f>
        <v>#N/A</v>
      </c>
      <c r="U95" s="30" t="e">
        <f>IF(U77=0,0,VLOOKUP(U77,FAC_TOTALS_APTA!$A$4:$BQ$126,$L95,FALSE))</f>
        <v>#N/A</v>
      </c>
      <c r="V95" s="30" t="e">
        <f>IF(V77=0,0,VLOOKUP(V77,FAC_TOTALS_APTA!$A$4:$BQ$126,$L95,FALSE))</f>
        <v>#N/A</v>
      </c>
      <c r="W95" s="30" t="e">
        <f>IF(W77=0,0,VLOOKUP(W77,FAC_TOTALS_APTA!$A$4:$BQ$126,$L95,FALSE))</f>
        <v>#N/A</v>
      </c>
      <c r="X95" s="30" t="e">
        <f>IF(X77=0,0,VLOOKUP(X77,FAC_TOTALS_APTA!$A$4:$BQ$126,$L95,FALSE))</f>
        <v>#N/A</v>
      </c>
      <c r="Y95" s="30" t="e">
        <f>IF(Y77=0,0,VLOOKUP(Y77,FAC_TOTALS_APTA!$A$4:$BQ$126,$L95,FALSE))</f>
        <v>#N/A</v>
      </c>
      <c r="Z95" s="30" t="e">
        <f>IF(Z77=0,0,VLOOKUP(Z77,FAC_TOTALS_APTA!$A$4:$BQ$126,$L95,FALSE))</f>
        <v>#N/A</v>
      </c>
      <c r="AA95" s="30" t="e">
        <f>IF(AA77=0,0,VLOOKUP(AA77,FAC_TOTALS_APTA!$A$4:$BQ$126,$L95,FALSE))</f>
        <v>#N/A</v>
      </c>
      <c r="AB95" s="30" t="e">
        <f>IF(AB77=0,0,VLOOKUP(AB77,FAC_TOTALS_APTA!$A$4:$BQ$126,$L95,FALSE))</f>
        <v>#N/A</v>
      </c>
      <c r="AC95" s="33" t="e">
        <f t="shared" si="18"/>
        <v>#N/A</v>
      </c>
      <c r="AD95" s="34" t="e">
        <f>AC95/G99</f>
        <v>#N/A</v>
      </c>
    </row>
    <row r="96" spans="1:31" ht="15" x14ac:dyDescent="0.2">
      <c r="B96" s="10" t="s">
        <v>74</v>
      </c>
      <c r="C96" s="28"/>
      <c r="D96" s="9" t="s">
        <v>100</v>
      </c>
      <c r="E96" s="49">
        <v>5.1999999999999998E-3</v>
      </c>
      <c r="F96" s="9">
        <f>MATCH($D96,FAC_TOTALS_APTA!$A$2:$BQ$2,)</f>
        <v>28</v>
      </c>
      <c r="G96" s="37" t="e">
        <f>VLOOKUP(G77,FAC_TOTALS_APTA!$A$4:$BQ$126,$F96,FALSE)</f>
        <v>#N/A</v>
      </c>
      <c r="H96" s="37" t="e">
        <f>VLOOKUP(H77,FAC_TOTALS_APTA!$A$4:$BQ$126,$F96,FALSE)</f>
        <v>#N/A</v>
      </c>
      <c r="I96" s="38" t="str">
        <f t="shared" si="15"/>
        <v>-</v>
      </c>
      <c r="J96" s="39" t="str">
        <f t="shared" si="16"/>
        <v/>
      </c>
      <c r="K96" s="39" t="str">
        <f t="shared" si="17"/>
        <v>scooter_flag_RAIL_FAC</v>
      </c>
      <c r="L96" s="9">
        <f>MATCH($K96,FAC_TOTALS_APTA!$A$2:$BO$2,)</f>
        <v>46</v>
      </c>
      <c r="M96" s="40" t="e">
        <f>IF(M77=0,0,VLOOKUP(M77,FAC_TOTALS_APTA!$A$4:$BQ$126,$L96,FALSE))</f>
        <v>#N/A</v>
      </c>
      <c r="N96" s="40" t="e">
        <f>IF(N77=0,0,VLOOKUP(N77,FAC_TOTALS_APTA!$A$4:$BQ$126,$L96,FALSE))</f>
        <v>#N/A</v>
      </c>
      <c r="O96" s="40" t="e">
        <f>IF(O77=0,0,VLOOKUP(O77,FAC_TOTALS_APTA!$A$4:$BQ$126,$L96,FALSE))</f>
        <v>#N/A</v>
      </c>
      <c r="P96" s="40" t="e">
        <f>IF(P77=0,0,VLOOKUP(P77,FAC_TOTALS_APTA!$A$4:$BQ$126,$L96,FALSE))</f>
        <v>#N/A</v>
      </c>
      <c r="Q96" s="40" t="e">
        <f>IF(Q77=0,0,VLOOKUP(Q77,FAC_TOTALS_APTA!$A$4:$BQ$126,$L96,FALSE))</f>
        <v>#N/A</v>
      </c>
      <c r="R96" s="40" t="e">
        <f>IF(R77=0,0,VLOOKUP(R77,FAC_TOTALS_APTA!$A$4:$BQ$126,$L96,FALSE))</f>
        <v>#N/A</v>
      </c>
      <c r="S96" s="40" t="e">
        <f>IF(S77=0,0,VLOOKUP(S77,FAC_TOTALS_APTA!$A$4:$BQ$126,$L96,FALSE))</f>
        <v>#N/A</v>
      </c>
      <c r="T96" s="40" t="e">
        <f>IF(T77=0,0,VLOOKUP(T77,FAC_TOTALS_APTA!$A$4:$BQ$126,$L96,FALSE))</f>
        <v>#N/A</v>
      </c>
      <c r="U96" s="40" t="e">
        <f>IF(U77=0,0,VLOOKUP(U77,FAC_TOTALS_APTA!$A$4:$BQ$126,$L96,FALSE))</f>
        <v>#N/A</v>
      </c>
      <c r="V96" s="40" t="e">
        <f>IF(V77=0,0,VLOOKUP(V77,FAC_TOTALS_APTA!$A$4:$BQ$126,$L96,FALSE))</f>
        <v>#N/A</v>
      </c>
      <c r="W96" s="40" t="e">
        <f>IF(W77=0,0,VLOOKUP(W77,FAC_TOTALS_APTA!$A$4:$BQ$126,$L96,FALSE))</f>
        <v>#N/A</v>
      </c>
      <c r="X96" s="40" t="e">
        <f>IF(X77=0,0,VLOOKUP(X77,FAC_TOTALS_APTA!$A$4:$BQ$126,$L96,FALSE))</f>
        <v>#N/A</v>
      </c>
      <c r="Y96" s="40" t="e">
        <f>IF(Y77=0,0,VLOOKUP(Y77,FAC_TOTALS_APTA!$A$4:$BQ$126,$L96,FALSE))</f>
        <v>#N/A</v>
      </c>
      <c r="Z96" s="40" t="e">
        <f>IF(Z77=0,0,VLOOKUP(Z77,FAC_TOTALS_APTA!$A$4:$BQ$126,$L96,FALSE))</f>
        <v>#N/A</v>
      </c>
      <c r="AA96" s="40" t="e">
        <f>IF(AA77=0,0,VLOOKUP(AA77,FAC_TOTALS_APTA!$A$4:$BQ$126,$L96,FALSE))</f>
        <v>#N/A</v>
      </c>
      <c r="AB96" s="40" t="e">
        <f>IF(AB77=0,0,VLOOKUP(AB77,FAC_TOTALS_APTA!$A$4:$BQ$126,$L96,FALSE))</f>
        <v>#N/A</v>
      </c>
      <c r="AC96" s="41" t="e">
        <f t="shared" si="18"/>
        <v>#N/A</v>
      </c>
      <c r="AD96" s="42" t="e">
        <f>AC96/G99</f>
        <v>#N/A</v>
      </c>
    </row>
    <row r="97" spans="1:31" ht="15" x14ac:dyDescent="0.2">
      <c r="B97" s="10" t="s">
        <v>61</v>
      </c>
      <c r="C97" s="28"/>
      <c r="D97" s="10" t="s">
        <v>53</v>
      </c>
      <c r="E97" s="75"/>
      <c r="F97" s="9"/>
      <c r="G97" s="40"/>
      <c r="H97" s="40"/>
      <c r="I97" s="38"/>
      <c r="J97" s="39"/>
      <c r="K97" s="39" t="str">
        <f t="shared" si="17"/>
        <v>New_Reporter_FAC</v>
      </c>
      <c r="L97" s="9">
        <f>MATCH($K97,FAC_TOTALS_APTA!$A$2:$BO$2,)</f>
        <v>50</v>
      </c>
      <c r="M97" s="40" t="e">
        <f>IF(M77=0,0,VLOOKUP(M77,FAC_TOTALS_APTA!$A$4:$BQ$126,$L97,FALSE))</f>
        <v>#N/A</v>
      </c>
      <c r="N97" s="40" t="e">
        <f>IF(N77=0,0,VLOOKUP(N77,FAC_TOTALS_APTA!$A$4:$BQ$126,$L97,FALSE))</f>
        <v>#N/A</v>
      </c>
      <c r="O97" s="40" t="e">
        <f>IF(O77=0,0,VLOOKUP(O77,FAC_TOTALS_APTA!$A$4:$BQ$126,$L97,FALSE))</f>
        <v>#N/A</v>
      </c>
      <c r="P97" s="40" t="e">
        <f>IF(P77=0,0,VLOOKUP(P77,FAC_TOTALS_APTA!$A$4:$BQ$126,$L97,FALSE))</f>
        <v>#N/A</v>
      </c>
      <c r="Q97" s="40" t="e">
        <f>IF(Q77=0,0,VLOOKUP(Q77,FAC_TOTALS_APTA!$A$4:$BQ$126,$L97,FALSE))</f>
        <v>#N/A</v>
      </c>
      <c r="R97" s="40" t="e">
        <f>IF(R77=0,0,VLOOKUP(R77,FAC_TOTALS_APTA!$A$4:$BQ$126,$L97,FALSE))</f>
        <v>#N/A</v>
      </c>
      <c r="S97" s="40" t="e">
        <f>IF(S77=0,0,VLOOKUP(S77,FAC_TOTALS_APTA!$A$4:$BQ$126,$L97,FALSE))</f>
        <v>#N/A</v>
      </c>
      <c r="T97" s="40" t="e">
        <f>IF(T77=0,0,VLOOKUP(T77,FAC_TOTALS_APTA!$A$4:$BQ$126,$L97,FALSE))</f>
        <v>#N/A</v>
      </c>
      <c r="U97" s="40" t="e">
        <f>IF(U77=0,0,VLOOKUP(U77,FAC_TOTALS_APTA!$A$4:$BQ$126,$L97,FALSE))</f>
        <v>#N/A</v>
      </c>
      <c r="V97" s="40" t="e">
        <f>IF(V77=0,0,VLOOKUP(V77,FAC_TOTALS_APTA!$A$4:$BQ$126,$L97,FALSE))</f>
        <v>#N/A</v>
      </c>
      <c r="W97" s="40" t="e">
        <f>IF(W77=0,0,VLOOKUP(W77,FAC_TOTALS_APTA!$A$4:$BQ$126,$L97,FALSE))</f>
        <v>#N/A</v>
      </c>
      <c r="X97" s="40" t="e">
        <f>IF(X77=0,0,VLOOKUP(X77,FAC_TOTALS_APTA!$A$4:$BQ$126,$L97,FALSE))</f>
        <v>#N/A</v>
      </c>
      <c r="Y97" s="40" t="e">
        <f>IF(Y77=0,0,VLOOKUP(Y77,FAC_TOTALS_APTA!$A$4:$BQ$126,$L97,FALSE))</f>
        <v>#N/A</v>
      </c>
      <c r="Z97" s="40" t="e">
        <f>IF(Z77=0,0,VLOOKUP(Z77,FAC_TOTALS_APTA!$A$4:$BQ$126,$L97,FALSE))</f>
        <v>#N/A</v>
      </c>
      <c r="AA97" s="40" t="e">
        <f>IF(AA77=0,0,VLOOKUP(AA77,FAC_TOTALS_APTA!$A$4:$BQ$126,$L97,FALSE))</f>
        <v>#N/A</v>
      </c>
      <c r="AB97" s="40" t="e">
        <f>IF(AB77=0,0,VLOOKUP(AB77,FAC_TOTALS_APTA!$A$4:$BQ$126,$L97,FALSE))</f>
        <v>#N/A</v>
      </c>
      <c r="AC97" s="41" t="e">
        <f>SUM(M97:AB97)</f>
        <v>#N/A</v>
      </c>
      <c r="AD97" s="42" t="e">
        <f>AC97/G99</f>
        <v>#N/A</v>
      </c>
    </row>
    <row r="98" spans="1:31" ht="15" x14ac:dyDescent="0.2">
      <c r="B98" s="27" t="s">
        <v>75</v>
      </c>
      <c r="C98" s="29"/>
      <c r="D98" s="8" t="s">
        <v>6</v>
      </c>
      <c r="E98" s="48"/>
      <c r="F98" s="8">
        <f>MATCH($D98,FAC_TOTALS_APTA!$A$2:$BO$2,)</f>
        <v>9</v>
      </c>
      <c r="G98" s="66" t="e">
        <f>VLOOKUP(G77,FAC_TOTALS_APTA!$A$4:$BQ$126,$F98,FALSE)</f>
        <v>#N/A</v>
      </c>
      <c r="H98" s="66" t="e">
        <f>VLOOKUP(H77,FAC_TOTALS_APTA!$A$4:$BO$126,$F98,FALSE)</f>
        <v>#N/A</v>
      </c>
      <c r="I98" s="68" t="e">
        <f t="shared" ref="I98:I99" si="19">H98/G98-1</f>
        <v>#N/A</v>
      </c>
      <c r="J98" s="32"/>
      <c r="K98" s="32"/>
      <c r="L98" s="8"/>
      <c r="M98" s="30" t="e">
        <f>SUM(M79:M96)</f>
        <v>#N/A</v>
      </c>
      <c r="N98" s="30" t="e">
        <f t="shared" ref="N98:AB98" si="20">SUM(N79:N96)</f>
        <v>#N/A</v>
      </c>
      <c r="O98" s="30" t="e">
        <f t="shared" si="20"/>
        <v>#N/A</v>
      </c>
      <c r="P98" s="30" t="e">
        <f t="shared" si="20"/>
        <v>#N/A</v>
      </c>
      <c r="Q98" s="30" t="e">
        <f t="shared" si="20"/>
        <v>#N/A</v>
      </c>
      <c r="R98" s="30" t="e">
        <f t="shared" si="20"/>
        <v>#N/A</v>
      </c>
      <c r="S98" s="30" t="e">
        <f t="shared" si="20"/>
        <v>#N/A</v>
      </c>
      <c r="T98" s="30" t="e">
        <f t="shared" si="20"/>
        <v>#N/A</v>
      </c>
      <c r="U98" s="30" t="e">
        <f t="shared" si="20"/>
        <v>#N/A</v>
      </c>
      <c r="V98" s="30" t="e">
        <f t="shared" si="20"/>
        <v>#N/A</v>
      </c>
      <c r="W98" s="30" t="e">
        <f t="shared" si="20"/>
        <v>#N/A</v>
      </c>
      <c r="X98" s="30" t="e">
        <f t="shared" si="20"/>
        <v>#N/A</v>
      </c>
      <c r="Y98" s="30" t="e">
        <f t="shared" si="20"/>
        <v>#N/A</v>
      </c>
      <c r="Z98" s="30" t="e">
        <f t="shared" si="20"/>
        <v>#N/A</v>
      </c>
      <c r="AA98" s="30" t="e">
        <f t="shared" si="20"/>
        <v>#N/A</v>
      </c>
      <c r="AB98" s="30" t="e">
        <f t="shared" si="20"/>
        <v>#N/A</v>
      </c>
      <c r="AC98" s="33" t="e">
        <f>H98-G98</f>
        <v>#N/A</v>
      </c>
      <c r="AD98" s="34" t="e">
        <f>I98</f>
        <v>#N/A</v>
      </c>
    </row>
    <row r="99" spans="1:31" ht="16" thickBot="1" x14ac:dyDescent="0.25">
      <c r="B99" s="11" t="s">
        <v>58</v>
      </c>
      <c r="C99" s="25"/>
      <c r="D99" s="25" t="s">
        <v>4</v>
      </c>
      <c r="E99" s="25"/>
      <c r="F99" s="25">
        <f>MATCH($D99,FAC_TOTALS_APTA!$A$2:$BO$2,)</f>
        <v>7</v>
      </c>
      <c r="G99" s="67" t="e">
        <f>VLOOKUP(G77,FAC_TOTALS_APTA!$A$4:$BO$126,$F99,FALSE)</f>
        <v>#N/A</v>
      </c>
      <c r="H99" s="67" t="e">
        <f>VLOOKUP(H77,FAC_TOTALS_APTA!$A$4:$BO$126,$F99,FALSE)</f>
        <v>#N/A</v>
      </c>
      <c r="I99" s="69" t="e">
        <f t="shared" si="19"/>
        <v>#N/A</v>
      </c>
      <c r="J99" s="44"/>
      <c r="K99" s="44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45" t="e">
        <f>H99-G99</f>
        <v>#N/A</v>
      </c>
      <c r="AD99" s="46" t="e">
        <f>I99</f>
        <v>#N/A</v>
      </c>
    </row>
    <row r="100" spans="1:31" ht="17" thickTop="1" thickBot="1" x14ac:dyDescent="0.25">
      <c r="B100" s="50" t="s">
        <v>76</v>
      </c>
      <c r="C100" s="51"/>
      <c r="D100" s="51"/>
      <c r="E100" s="52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46" t="e">
        <f>AD99-AD98</f>
        <v>#N/A</v>
      </c>
    </row>
    <row r="101" spans="1:31" ht="15" thickTop="1" x14ac:dyDescent="0.2">
      <c r="B101" s="17"/>
      <c r="C101" s="12"/>
      <c r="D101" s="12"/>
      <c r="E101" s="8"/>
      <c r="F101" s="12"/>
      <c r="G101" s="12"/>
      <c r="H101" s="12"/>
      <c r="I101" s="1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34"/>
    </row>
    <row r="102" spans="1:31" s="15" customFormat="1" x14ac:dyDescent="0.2">
      <c r="A102" s="8"/>
      <c r="B102" s="17"/>
      <c r="C102" s="12"/>
      <c r="D102" s="12"/>
      <c r="E102" s="8"/>
      <c r="F102" s="12"/>
      <c r="G102" s="12"/>
      <c r="H102" s="12"/>
      <c r="I102" s="1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34"/>
      <c r="AE102" s="8"/>
    </row>
    <row r="103" spans="1:31" ht="15" x14ac:dyDescent="0.2">
      <c r="B103" s="17" t="s">
        <v>19</v>
      </c>
      <c r="C103" s="18" t="s">
        <v>20</v>
      </c>
      <c r="D103" s="12"/>
      <c r="E103" s="8"/>
      <c r="F103" s="12"/>
      <c r="G103" s="12"/>
      <c r="H103" s="12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1" x14ac:dyDescent="0.2">
      <c r="B104" s="17"/>
      <c r="C104" s="18"/>
      <c r="D104" s="12"/>
      <c r="E104" s="8"/>
      <c r="F104" s="12"/>
      <c r="G104" s="12"/>
      <c r="H104" s="12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1" s="15" customFormat="1" ht="15" x14ac:dyDescent="0.2">
      <c r="A105" s="8"/>
      <c r="B105" s="20" t="s">
        <v>30</v>
      </c>
      <c r="C105" s="21">
        <v>1</v>
      </c>
      <c r="D105" s="12"/>
      <c r="E105" s="8"/>
      <c r="F105" s="12"/>
      <c r="G105" s="12"/>
      <c r="H105" s="12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8"/>
    </row>
    <row r="106" spans="1:31" s="15" customFormat="1" ht="16" thickBot="1" x14ac:dyDescent="0.25">
      <c r="A106" s="8"/>
      <c r="B106" s="22" t="s">
        <v>41</v>
      </c>
      <c r="C106" s="23">
        <v>10</v>
      </c>
      <c r="D106" s="24"/>
      <c r="E106" s="25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8"/>
    </row>
    <row r="107" spans="1:31" s="15" customFormat="1" ht="15" thickTop="1" x14ac:dyDescent="0.2">
      <c r="A107" s="8"/>
      <c r="B107" s="54"/>
      <c r="C107" s="55"/>
      <c r="D107" s="55"/>
      <c r="E107" s="55"/>
      <c r="F107" s="55"/>
      <c r="G107" s="84" t="s">
        <v>59</v>
      </c>
      <c r="H107" s="84"/>
      <c r="I107" s="8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84" t="s">
        <v>63</v>
      </c>
      <c r="AD107" s="84"/>
      <c r="AE107" s="8"/>
    </row>
    <row r="108" spans="1:31" s="15" customFormat="1" ht="15" x14ac:dyDescent="0.2">
      <c r="A108" s="8"/>
      <c r="B108" s="10" t="s">
        <v>21</v>
      </c>
      <c r="C108" s="28" t="s">
        <v>22</v>
      </c>
      <c r="D108" s="9" t="s">
        <v>23</v>
      </c>
      <c r="E108" s="9" t="s">
        <v>29</v>
      </c>
      <c r="F108" s="9"/>
      <c r="G108" s="28">
        <f>$C$1</f>
        <v>2002</v>
      </c>
      <c r="H108" s="28">
        <f>$C$2</f>
        <v>2018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">
        <v>27</v>
      </c>
      <c r="AD108" s="28" t="s">
        <v>25</v>
      </c>
      <c r="AE108" s="8"/>
    </row>
    <row r="109" spans="1:31" s="15" customFormat="1" x14ac:dyDescent="0.2">
      <c r="A109" s="8"/>
      <c r="B109" s="27"/>
      <c r="C109" s="29"/>
      <c r="D109" s="8"/>
      <c r="E109" s="8"/>
      <c r="F109" s="8"/>
      <c r="G109" s="8"/>
      <c r="H109" s="8"/>
      <c r="I109" s="29"/>
      <c r="J109" s="8"/>
      <c r="K109" s="8"/>
      <c r="L109" s="8"/>
      <c r="M109" s="8">
        <v>1</v>
      </c>
      <c r="N109" s="8">
        <v>2</v>
      </c>
      <c r="O109" s="8">
        <v>3</v>
      </c>
      <c r="P109" s="8">
        <v>4</v>
      </c>
      <c r="Q109" s="8">
        <v>5</v>
      </c>
      <c r="R109" s="8">
        <v>6</v>
      </c>
      <c r="S109" s="8">
        <v>7</v>
      </c>
      <c r="T109" s="8">
        <v>8</v>
      </c>
      <c r="U109" s="8">
        <v>9</v>
      </c>
      <c r="V109" s="8">
        <v>10</v>
      </c>
      <c r="W109" s="8">
        <v>11</v>
      </c>
      <c r="X109" s="8">
        <v>12</v>
      </c>
      <c r="Y109" s="8">
        <v>13</v>
      </c>
      <c r="Z109" s="8">
        <v>14</v>
      </c>
      <c r="AA109" s="8">
        <v>15</v>
      </c>
      <c r="AB109" s="8">
        <v>16</v>
      </c>
      <c r="AC109" s="8"/>
      <c r="AD109" s="8"/>
      <c r="AE109" s="8"/>
    </row>
    <row r="110" spans="1:31" s="15" customFormat="1" x14ac:dyDescent="0.2">
      <c r="A110" s="8"/>
      <c r="B110" s="27"/>
      <c r="C110" s="29"/>
      <c r="D110" s="8"/>
      <c r="E110" s="8"/>
      <c r="F110" s="8"/>
      <c r="G110" s="8" t="str">
        <f>CONCATENATE($C105,"_",$C106,"_",G108)</f>
        <v>1_10_2002</v>
      </c>
      <c r="H110" s="8" t="str">
        <f>CONCATENATE($C105,"_",$C106,"_",H108)</f>
        <v>1_10_2018</v>
      </c>
      <c r="I110" s="29"/>
      <c r="J110" s="8"/>
      <c r="K110" s="8"/>
      <c r="L110" s="8"/>
      <c r="M110" s="8" t="str">
        <f>IF($G108+M109&gt;$H108,0,CONCATENATE($C105,"_",$C106,"_",$G108+M109))</f>
        <v>1_10_2003</v>
      </c>
      <c r="N110" s="8" t="str">
        <f t="shared" ref="N110:AB110" si="21">IF($G108+N109&gt;$H108,0,CONCATENATE($C105,"_",$C106,"_",$G108+N109))</f>
        <v>1_10_2004</v>
      </c>
      <c r="O110" s="8" t="str">
        <f t="shared" si="21"/>
        <v>1_10_2005</v>
      </c>
      <c r="P110" s="8" t="str">
        <f t="shared" si="21"/>
        <v>1_10_2006</v>
      </c>
      <c r="Q110" s="8" t="str">
        <f t="shared" si="21"/>
        <v>1_10_2007</v>
      </c>
      <c r="R110" s="8" t="str">
        <f t="shared" si="21"/>
        <v>1_10_2008</v>
      </c>
      <c r="S110" s="8" t="str">
        <f t="shared" si="21"/>
        <v>1_10_2009</v>
      </c>
      <c r="T110" s="8" t="str">
        <f t="shared" si="21"/>
        <v>1_10_2010</v>
      </c>
      <c r="U110" s="8" t="str">
        <f t="shared" si="21"/>
        <v>1_10_2011</v>
      </c>
      <c r="V110" s="8" t="str">
        <f t="shared" si="21"/>
        <v>1_10_2012</v>
      </c>
      <c r="W110" s="8" t="str">
        <f t="shared" si="21"/>
        <v>1_10_2013</v>
      </c>
      <c r="X110" s="8" t="str">
        <f t="shared" si="21"/>
        <v>1_10_2014</v>
      </c>
      <c r="Y110" s="8" t="str">
        <f t="shared" si="21"/>
        <v>1_10_2015</v>
      </c>
      <c r="Z110" s="8" t="str">
        <f t="shared" si="21"/>
        <v>1_10_2016</v>
      </c>
      <c r="AA110" s="8" t="str">
        <f t="shared" si="21"/>
        <v>1_10_2017</v>
      </c>
      <c r="AB110" s="8" t="str">
        <f t="shared" si="21"/>
        <v>1_10_2018</v>
      </c>
      <c r="AC110" s="8"/>
      <c r="AD110" s="8"/>
      <c r="AE110" s="8"/>
    </row>
    <row r="111" spans="1:31" s="15" customFormat="1" x14ac:dyDescent="0.2">
      <c r="A111" s="8"/>
      <c r="B111" s="27"/>
      <c r="C111" s="29"/>
      <c r="D111" s="8"/>
      <c r="E111" s="8"/>
      <c r="F111" s="8" t="s">
        <v>26</v>
      </c>
      <c r="G111" s="30"/>
      <c r="H111" s="30"/>
      <c r="I111" s="29"/>
      <c r="J111" s="8"/>
      <c r="K111" s="8"/>
      <c r="L111" s="8" t="s">
        <v>26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s="15" customFormat="1" ht="15" x14ac:dyDescent="0.2">
      <c r="A112" s="8"/>
      <c r="B112" s="27" t="s">
        <v>37</v>
      </c>
      <c r="C112" s="29" t="s">
        <v>24</v>
      </c>
      <c r="D112" s="8" t="s">
        <v>8</v>
      </c>
      <c r="E112" s="48">
        <v>0.70279999999999998</v>
      </c>
      <c r="F112" s="8">
        <f>MATCH($D112,FAC_TOTALS_APTA!$A$2:$BQ$2,)</f>
        <v>11</v>
      </c>
      <c r="G112" s="30">
        <f>VLOOKUP(G110,FAC_TOTALS_APTA!$A$4:$BQ$126,$F112,FALSE)</f>
        <v>474570591.5</v>
      </c>
      <c r="H112" s="30">
        <f>VLOOKUP(H110,FAC_TOTALS_APTA!$A$4:$BQ$126,$F112,FALSE)</f>
        <v>560645667.79999995</v>
      </c>
      <c r="I112" s="31">
        <f>IFERROR(H112/G112-1,"-")</f>
        <v>0.18137465287922283</v>
      </c>
      <c r="J112" s="32" t="str">
        <f>IF(C112="Log","_log","")</f>
        <v>_log</v>
      </c>
      <c r="K112" s="32" t="str">
        <f>CONCATENATE(D112,J112,"_FAC")</f>
        <v>VRM_ADJ_log_FAC</v>
      </c>
      <c r="L112" s="8">
        <f>MATCH($K112,FAC_TOTALS_APTA!$A$2:$BO$2,)</f>
        <v>29</v>
      </c>
      <c r="M112" s="30">
        <f>IF(M110=0,0,VLOOKUP(M110,FAC_TOTALS_APTA!$A$4:$BQ$126,$L112,FALSE))</f>
        <v>86292962.908353195</v>
      </c>
      <c r="N112" s="30">
        <f>IF(N110=0,0,VLOOKUP(N110,FAC_TOTALS_APTA!$A$4:$BQ$126,$L112,FALSE))</f>
        <v>50828356.219195098</v>
      </c>
      <c r="O112" s="30">
        <f>IF(O110=0,0,VLOOKUP(O110,FAC_TOTALS_APTA!$A$4:$BQ$126,$L112,FALSE))</f>
        <v>17455278.857452501</v>
      </c>
      <c r="P112" s="30">
        <f>IF(P110=0,0,VLOOKUP(P110,FAC_TOTALS_APTA!$A$4:$BQ$126,$L112,FALSE))</f>
        <v>39793161.3910347</v>
      </c>
      <c r="Q112" s="30">
        <f>IF(Q110=0,0,VLOOKUP(Q110,FAC_TOTALS_APTA!$A$4:$BQ$126,$L112,FALSE))</f>
        <v>10647991.1603847</v>
      </c>
      <c r="R112" s="30">
        <f>IF(R110=0,0,VLOOKUP(R110,FAC_TOTALS_APTA!$A$4:$BQ$126,$L112,FALSE))</f>
        <v>54245579.446703397</v>
      </c>
      <c r="S112" s="30">
        <f>IF(S110=0,0,VLOOKUP(S110,FAC_TOTALS_APTA!$A$4:$BQ$126,$L112,FALSE))</f>
        <v>13354481.064151701</v>
      </c>
      <c r="T112" s="30">
        <f>IF(T110=0,0,VLOOKUP(T110,FAC_TOTALS_APTA!$A$4:$BQ$126,$L112,FALSE))</f>
        <v>-33114673.4031187</v>
      </c>
      <c r="U112" s="30">
        <f>IF(U110=0,0,VLOOKUP(U110,FAC_TOTALS_APTA!$A$4:$BQ$126,$L112,FALSE))</f>
        <v>-34690336.160053097</v>
      </c>
      <c r="V112" s="30">
        <f>IF(V110=0,0,VLOOKUP(V110,FAC_TOTALS_APTA!$A$4:$BQ$126,$L112,FALSE))</f>
        <v>-1760163.2900930899</v>
      </c>
      <c r="W112" s="30">
        <f>IF(W110=0,0,VLOOKUP(W110,FAC_TOTALS_APTA!$A$4:$BQ$126,$L112,FALSE))</f>
        <v>45808856.725748397</v>
      </c>
      <c r="X112" s="30">
        <f>IF(X110=0,0,VLOOKUP(X110,FAC_TOTALS_APTA!$A$4:$BQ$126,$L112,FALSE))</f>
        <v>26554583.999179099</v>
      </c>
      <c r="Y112" s="30">
        <f>IF(Y110=0,0,VLOOKUP(Y110,FAC_TOTALS_APTA!$A$4:$BQ$126,$L112,FALSE))</f>
        <v>4689859.2568100002</v>
      </c>
      <c r="Z112" s="30">
        <f>IF(Z110=0,0,VLOOKUP(Z110,FAC_TOTALS_APTA!$A$4:$BQ$126,$L112,FALSE))</f>
        <v>-1990151.99622489</v>
      </c>
      <c r="AA112" s="30">
        <f>IF(AA110=0,0,VLOOKUP(AA110,FAC_TOTALS_APTA!$A$4:$BQ$126,$L112,FALSE))</f>
        <v>12410549.3507715</v>
      </c>
      <c r="AB112" s="30">
        <f>IF(AB110=0,0,VLOOKUP(AB110,FAC_TOTALS_APTA!$A$4:$BQ$126,$L112,FALSE))</f>
        <v>-17737026.272868901</v>
      </c>
      <c r="AC112" s="33">
        <f>SUM(M112:AB112)</f>
        <v>272789309.25742555</v>
      </c>
      <c r="AD112" s="34">
        <f>AC112/G132</f>
        <v>0.13448109296589567</v>
      </c>
      <c r="AE112" s="8"/>
    </row>
    <row r="113" spans="1:31" s="15" customFormat="1" ht="34" hidden="1" customHeight="1" x14ac:dyDescent="0.2">
      <c r="A113" s="8"/>
      <c r="B113" s="27" t="s">
        <v>60</v>
      </c>
      <c r="C113" s="29" t="s">
        <v>24</v>
      </c>
      <c r="D113" s="8" t="s">
        <v>18</v>
      </c>
      <c r="E113" s="48">
        <v>-0.41089999999999999</v>
      </c>
      <c r="F113" s="8">
        <f>MATCH($D113,FAC_TOTALS_APTA!$A$2:$BQ$2,)</f>
        <v>12</v>
      </c>
      <c r="G113" s="47">
        <f>VLOOKUP(G110,FAC_TOTALS_APTA!$A$4:$BQ$126,$F113,FALSE)</f>
        <v>1.7610024580000001</v>
      </c>
      <c r="H113" s="47">
        <f>VLOOKUP(H110,FAC_TOTALS_APTA!$A$4:$BQ$126,$F113,FALSE)</f>
        <v>1.9555512669999999</v>
      </c>
      <c r="I113" s="31">
        <f t="shared" ref="I113:I129" si="22">IFERROR(H113/G113-1,"-")</f>
        <v>0.11047617118090347</v>
      </c>
      <c r="J113" s="32" t="str">
        <f t="shared" ref="J113:J129" si="23">IF(C113="Log","_log","")</f>
        <v>_log</v>
      </c>
      <c r="K113" s="32" t="str">
        <f t="shared" ref="K113:K130" si="24">CONCATENATE(D113,J113,"_FAC")</f>
        <v>FARE_per_UPT_2018_log_FAC</v>
      </c>
      <c r="L113" s="8">
        <f>MATCH($K113,FAC_TOTALS_APTA!$A$2:$BO$2,)</f>
        <v>30</v>
      </c>
      <c r="M113" s="30">
        <f>IF(M110=0,0,VLOOKUP(M110,FAC_TOTALS_APTA!$A$4:$BQ$126,$L113,FALSE))</f>
        <v>-48694799.799684301</v>
      </c>
      <c r="N113" s="30">
        <f>IF(N110=0,0,VLOOKUP(N110,FAC_TOTALS_APTA!$A$4:$BQ$126,$L113,FALSE))</f>
        <v>7686766.3759349203</v>
      </c>
      <c r="O113" s="30">
        <f>IF(O110=0,0,VLOOKUP(O110,FAC_TOTALS_APTA!$A$4:$BQ$126,$L113,FALSE))</f>
        <v>94648276.028161794</v>
      </c>
      <c r="P113" s="30">
        <f>IF(P110=0,0,VLOOKUP(P110,FAC_TOTALS_APTA!$A$4:$BQ$126,$L113,FALSE))</f>
        <v>8360919.6313885897</v>
      </c>
      <c r="Q113" s="30">
        <f>IF(Q110=0,0,VLOOKUP(Q110,FAC_TOTALS_APTA!$A$4:$BQ$126,$L113,FALSE))</f>
        <v>26805078.555220801</v>
      </c>
      <c r="R113" s="30">
        <f>IF(R110=0,0,VLOOKUP(R110,FAC_TOTALS_APTA!$A$4:$BQ$126,$L113,FALSE))</f>
        <v>-11116947.200185699</v>
      </c>
      <c r="S113" s="30">
        <f>IF(S110=0,0,VLOOKUP(S110,FAC_TOTALS_APTA!$A$4:$BQ$126,$L113,FALSE))</f>
        <v>-37109141.237297997</v>
      </c>
      <c r="T113" s="30">
        <f>IF(T110=0,0,VLOOKUP(T110,FAC_TOTALS_APTA!$A$4:$BQ$126,$L113,FALSE))</f>
        <v>-619385.34046876</v>
      </c>
      <c r="U113" s="30">
        <f>IF(U110=0,0,VLOOKUP(U110,FAC_TOTALS_APTA!$A$4:$BQ$126,$L113,FALSE))</f>
        <v>-44956946.970748097</v>
      </c>
      <c r="V113" s="30">
        <f>IF(V110=0,0,VLOOKUP(V110,FAC_TOTALS_APTA!$A$4:$BQ$126,$L113,FALSE))</f>
        <v>18675323.817648601</v>
      </c>
      <c r="W113" s="30">
        <f>IF(W110=0,0,VLOOKUP(W110,FAC_TOTALS_APTA!$A$4:$BQ$126,$L113,FALSE))</f>
        <v>-26910789.6845375</v>
      </c>
      <c r="X113" s="30">
        <f>IF(X110=0,0,VLOOKUP(X110,FAC_TOTALS_APTA!$A$4:$BQ$126,$L113,FALSE))</f>
        <v>4134746.3784591998</v>
      </c>
      <c r="Y113" s="30">
        <f>IF(Y110=0,0,VLOOKUP(Y110,FAC_TOTALS_APTA!$A$4:$BQ$126,$L113,FALSE))</f>
        <v>-61413391.3577848</v>
      </c>
      <c r="Z113" s="30">
        <f>IF(Z110=0,0,VLOOKUP(Z110,FAC_TOTALS_APTA!$A$4:$BQ$126,$L113,FALSE))</f>
        <v>-4259307.25413696</v>
      </c>
      <c r="AA113" s="30">
        <f>IF(AA110=0,0,VLOOKUP(AA110,FAC_TOTALS_APTA!$A$4:$BQ$126,$L113,FALSE))</f>
        <v>-1716677.26873589</v>
      </c>
      <c r="AB113" s="30">
        <f>IF(AB110=0,0,VLOOKUP(AB110,FAC_TOTALS_APTA!$A$4:$BQ$126,$L113,FALSE))</f>
        <v>-24963246.327342499</v>
      </c>
      <c r="AC113" s="33">
        <f t="shared" ref="AC113:AC129" si="25">SUM(M113:AB113)</f>
        <v>-101449521.65410858</v>
      </c>
      <c r="AD113" s="34">
        <f>AC113/G132</f>
        <v>-5.0013113014033737E-2</v>
      </c>
      <c r="AE113" s="8"/>
    </row>
    <row r="114" spans="1:31" s="15" customFormat="1" ht="34" hidden="1" customHeight="1" x14ac:dyDescent="0.2">
      <c r="A114" s="8"/>
      <c r="B114" s="27" t="s">
        <v>56</v>
      </c>
      <c r="C114" s="29" t="s">
        <v>24</v>
      </c>
      <c r="D114" s="8" t="s">
        <v>9</v>
      </c>
      <c r="E114" s="48">
        <v>0.29060000000000002</v>
      </c>
      <c r="F114" s="8">
        <f>MATCH($D114,FAC_TOTALS_APTA!$A$2:$BQ$2,)</f>
        <v>13</v>
      </c>
      <c r="G114" s="30">
        <f>VLOOKUP(G110,FAC_TOTALS_APTA!$A$4:$BQ$126,$F114,FALSE)</f>
        <v>25697520.3899999</v>
      </c>
      <c r="H114" s="30">
        <f>VLOOKUP(H110,FAC_TOTALS_APTA!$A$4:$BQ$126,$F114,FALSE)</f>
        <v>29807700.839999899</v>
      </c>
      <c r="I114" s="31">
        <f t="shared" si="22"/>
        <v>0.15994463230777156</v>
      </c>
      <c r="J114" s="32" t="str">
        <f t="shared" si="23"/>
        <v>_log</v>
      </c>
      <c r="K114" s="32" t="str">
        <f t="shared" si="24"/>
        <v>POP_EMP_log_FAC</v>
      </c>
      <c r="L114" s="8">
        <f>MATCH($K114,FAC_TOTALS_APTA!$A$2:$BO$2,)</f>
        <v>31</v>
      </c>
      <c r="M114" s="30">
        <f>IF(M110=0,0,VLOOKUP(M110,FAC_TOTALS_APTA!$A$4:$BQ$126,$L114,FALSE))</f>
        <v>7870980.3857287504</v>
      </c>
      <c r="N114" s="30">
        <f>IF(N110=0,0,VLOOKUP(N110,FAC_TOTALS_APTA!$A$4:$BQ$126,$L114,FALSE))</f>
        <v>11557748.353045201</v>
      </c>
      <c r="O114" s="30">
        <f>IF(O110=0,0,VLOOKUP(O110,FAC_TOTALS_APTA!$A$4:$BQ$126,$L114,FALSE))</f>
        <v>11891160.7526807</v>
      </c>
      <c r="P114" s="30">
        <f>IF(P110=0,0,VLOOKUP(P110,FAC_TOTALS_APTA!$A$4:$BQ$126,$L114,FALSE))</f>
        <v>15325949.5664404</v>
      </c>
      <c r="Q114" s="30">
        <f>IF(Q110=0,0,VLOOKUP(Q110,FAC_TOTALS_APTA!$A$4:$BQ$126,$L114,FALSE))</f>
        <v>1616003.6791164901</v>
      </c>
      <c r="R114" s="30">
        <f>IF(R110=0,0,VLOOKUP(R110,FAC_TOTALS_APTA!$A$4:$BQ$126,$L114,FALSE))</f>
        <v>6979368.01381897</v>
      </c>
      <c r="S114" s="30">
        <f>IF(S110=0,0,VLOOKUP(S110,FAC_TOTALS_APTA!$A$4:$BQ$126,$L114,FALSE))</f>
        <v>-6531022.2895050403</v>
      </c>
      <c r="T114" s="30">
        <f>IF(T110=0,0,VLOOKUP(T110,FAC_TOTALS_APTA!$A$4:$BQ$126,$L114,FALSE))</f>
        <v>-5163975.2124114903</v>
      </c>
      <c r="U114" s="30">
        <f>IF(U110=0,0,VLOOKUP(U110,FAC_TOTALS_APTA!$A$4:$BQ$126,$L114,FALSE))</f>
        <v>3821892.4443425098</v>
      </c>
      <c r="V114" s="30">
        <f>IF(V110=0,0,VLOOKUP(V110,FAC_TOTALS_APTA!$A$4:$BQ$126,$L114,FALSE))</f>
        <v>6817035.3787837001</v>
      </c>
      <c r="W114" s="30">
        <f>IF(W110=0,0,VLOOKUP(W110,FAC_TOTALS_APTA!$A$4:$BQ$126,$L114,FALSE))</f>
        <v>27413709.438430801</v>
      </c>
      <c r="X114" s="30">
        <f>IF(X110=0,0,VLOOKUP(X110,FAC_TOTALS_APTA!$A$4:$BQ$126,$L114,FALSE))</f>
        <v>8904199.19332215</v>
      </c>
      <c r="Y114" s="30">
        <f>IF(Y110=0,0,VLOOKUP(Y110,FAC_TOTALS_APTA!$A$4:$BQ$126,$L114,FALSE))</f>
        <v>8357944.1133413697</v>
      </c>
      <c r="Z114" s="30">
        <f>IF(Z110=0,0,VLOOKUP(Z110,FAC_TOTALS_APTA!$A$4:$BQ$126,$L114,FALSE))</f>
        <v>1790332.85305555</v>
      </c>
      <c r="AA114" s="30">
        <f>IF(AA110=0,0,VLOOKUP(AA110,FAC_TOTALS_APTA!$A$4:$BQ$126,$L114,FALSE))</f>
        <v>6978189.7312484197</v>
      </c>
      <c r="AB114" s="30">
        <f>IF(AB110=0,0,VLOOKUP(AB110,FAC_TOTALS_APTA!$A$4:$BQ$126,$L114,FALSE))</f>
        <v>4214231.8137381095</v>
      </c>
      <c r="AC114" s="33">
        <f t="shared" si="25"/>
        <v>111843748.2151766</v>
      </c>
      <c r="AD114" s="34">
        <f>AC114/G132</f>
        <v>5.5137312903951227E-2</v>
      </c>
      <c r="AE114" s="8"/>
    </row>
    <row r="115" spans="1:31" s="15" customFormat="1" ht="34" hidden="1" customHeight="1" x14ac:dyDescent="0.2">
      <c r="A115" s="8"/>
      <c r="B115" s="27" t="s">
        <v>82</v>
      </c>
      <c r="C115" s="29"/>
      <c r="D115" s="6" t="s">
        <v>78</v>
      </c>
      <c r="E115" s="48">
        <v>2.7099999999999999E-2</v>
      </c>
      <c r="F115" s="8">
        <f>MATCH($D115,FAC_TOTALS_APTA!$A$2:$BQ$2,)</f>
        <v>17</v>
      </c>
      <c r="G115" s="47">
        <f>VLOOKUP(G110,FAC_TOTALS_APTA!$A$4:$BQ$126,$F115,FALSE)</f>
        <v>0.50002661492511502</v>
      </c>
      <c r="H115" s="47">
        <f>VLOOKUP(H110,FAC_TOTALS_APTA!$A$4:$BQ$126,$F115,FALSE)</f>
        <v>0.47627332414381301</v>
      </c>
      <c r="I115" s="31">
        <f t="shared" si="22"/>
        <v>-4.75040529289813E-2</v>
      </c>
      <c r="J115" s="32" t="str">
        <f t="shared" si="23"/>
        <v/>
      </c>
      <c r="K115" s="32" t="str">
        <f t="shared" si="24"/>
        <v>TSD_POP_EMP_PCT_FAC</v>
      </c>
      <c r="L115" s="8">
        <f>MATCH($K115,FAC_TOTALS_APTA!$A$2:$BO$2,)</f>
        <v>35</v>
      </c>
      <c r="M115" s="30">
        <f>IF(M110=0,0,VLOOKUP(M110,FAC_TOTALS_APTA!$A$4:$BQ$126,$L115,FALSE))</f>
        <v>-29114.1244421437</v>
      </c>
      <c r="N115" s="30">
        <f>IF(N110=0,0,VLOOKUP(N110,FAC_TOTALS_APTA!$A$4:$BQ$126,$L115,FALSE))</f>
        <v>-289026.84792624298</v>
      </c>
      <c r="O115" s="30">
        <f>IF(O110=0,0,VLOOKUP(O110,FAC_TOTALS_APTA!$A$4:$BQ$126,$L115,FALSE))</f>
        <v>-227895.854787563</v>
      </c>
      <c r="P115" s="30">
        <f>IF(P110=0,0,VLOOKUP(P110,FAC_TOTALS_APTA!$A$4:$BQ$126,$L115,FALSE))</f>
        <v>189446.922499562</v>
      </c>
      <c r="Q115" s="30">
        <f>IF(Q110=0,0,VLOOKUP(Q110,FAC_TOTALS_APTA!$A$4:$BQ$126,$L115,FALSE))</f>
        <v>-328973.169634566</v>
      </c>
      <c r="R115" s="30">
        <f>IF(R110=0,0,VLOOKUP(R110,FAC_TOTALS_APTA!$A$4:$BQ$126,$L115,FALSE))</f>
        <v>-98463.219965314202</v>
      </c>
      <c r="S115" s="30">
        <f>IF(S110=0,0,VLOOKUP(S110,FAC_TOTALS_APTA!$A$4:$BQ$126,$L115,FALSE))</f>
        <v>-170058.45548855199</v>
      </c>
      <c r="T115" s="30">
        <f>IF(T110=0,0,VLOOKUP(T110,FAC_TOTALS_APTA!$A$4:$BQ$126,$L115,FALSE))</f>
        <v>710540.90710322896</v>
      </c>
      <c r="U115" s="30">
        <f>IF(U110=0,0,VLOOKUP(U110,FAC_TOTALS_APTA!$A$4:$BQ$126,$L115,FALSE))</f>
        <v>-197228.70616734301</v>
      </c>
      <c r="V115" s="30">
        <f>IF(V110=0,0,VLOOKUP(V110,FAC_TOTALS_APTA!$A$4:$BQ$126,$L115,FALSE))</f>
        <v>-1037290.93451292</v>
      </c>
      <c r="W115" s="30">
        <f>IF(W110=0,0,VLOOKUP(W110,FAC_TOTALS_APTA!$A$4:$BQ$126,$L115,FALSE))</f>
        <v>-19846.6711347247</v>
      </c>
      <c r="X115" s="30">
        <f>IF(X110=0,0,VLOOKUP(X110,FAC_TOTALS_APTA!$A$4:$BQ$126,$L115,FALSE))</f>
        <v>-48547.209609196703</v>
      </c>
      <c r="Y115" s="30">
        <f>IF(Y110=0,0,VLOOKUP(Y110,FAC_TOTALS_APTA!$A$4:$BQ$126,$L115,FALSE))</f>
        <v>-129420.71157535299</v>
      </c>
      <c r="Z115" s="30">
        <f>IF(Z110=0,0,VLOOKUP(Z110,FAC_TOTALS_APTA!$A$4:$BQ$126,$L115,FALSE))</f>
        <v>43052.209360087698</v>
      </c>
      <c r="AA115" s="30">
        <f>IF(AA110=0,0,VLOOKUP(AA110,FAC_TOTALS_APTA!$A$4:$BQ$126,$L115,FALSE))</f>
        <v>-50090.639417218001</v>
      </c>
      <c r="AB115" s="30">
        <f>IF(AB110=0,0,VLOOKUP(AB110,FAC_TOTALS_APTA!$A$4:$BQ$126,$L115,FALSE))</f>
        <v>18485.6370768708</v>
      </c>
      <c r="AC115" s="33">
        <f t="shared" si="25"/>
        <v>-1664430.868621388</v>
      </c>
      <c r="AD115" s="34">
        <f>AC115/G132</f>
        <v>-8.2053978943563168E-4</v>
      </c>
      <c r="AE115" s="8"/>
    </row>
    <row r="116" spans="1:31" s="15" customFormat="1" ht="15" x14ac:dyDescent="0.2">
      <c r="A116" s="8"/>
      <c r="B116" s="27" t="s">
        <v>57</v>
      </c>
      <c r="C116" s="29" t="s">
        <v>24</v>
      </c>
      <c r="D116" s="36" t="s">
        <v>17</v>
      </c>
      <c r="E116" s="48">
        <v>0.16850000000000001</v>
      </c>
      <c r="F116" s="8">
        <f>MATCH($D116,FAC_TOTALS_APTA!$A$2:$BQ$2,)</f>
        <v>14</v>
      </c>
      <c r="G116" s="35">
        <f>VLOOKUP(G110,FAC_TOTALS_APTA!$A$4:$BQ$126,$F116,FALSE)</f>
        <v>1.974</v>
      </c>
      <c r="H116" s="35">
        <f>VLOOKUP(H110,FAC_TOTALS_APTA!$A$4:$BQ$126,$F116,FALSE)</f>
        <v>2.9199999999999902</v>
      </c>
      <c r="I116" s="31">
        <f t="shared" si="22"/>
        <v>0.4792299898682828</v>
      </c>
      <c r="J116" s="32" t="str">
        <f t="shared" si="23"/>
        <v>_log</v>
      </c>
      <c r="K116" s="32" t="str">
        <f t="shared" si="24"/>
        <v>GAS_PRICE_2018_log_FAC</v>
      </c>
      <c r="L116" s="8">
        <f>MATCH($K116,FAC_TOTALS_APTA!$A$2:$BO$2,)</f>
        <v>32</v>
      </c>
      <c r="M116" s="30">
        <f>IF(M110=0,0,VLOOKUP(M110,FAC_TOTALS_APTA!$A$4:$BQ$126,$L116,FALSE))</f>
        <v>30225072.8217026</v>
      </c>
      <c r="N116" s="30">
        <f>IF(N110=0,0,VLOOKUP(N110,FAC_TOTALS_APTA!$A$4:$BQ$126,$L116,FALSE))</f>
        <v>31942903.854616702</v>
      </c>
      <c r="O116" s="30">
        <f>IF(O110=0,0,VLOOKUP(O110,FAC_TOTALS_APTA!$A$4:$BQ$126,$L116,FALSE))</f>
        <v>44099981.083100803</v>
      </c>
      <c r="P116" s="30">
        <f>IF(P110=0,0,VLOOKUP(P110,FAC_TOTALS_APTA!$A$4:$BQ$126,$L116,FALSE))</f>
        <v>32335712.398442999</v>
      </c>
      <c r="Q116" s="30">
        <f>IF(Q110=0,0,VLOOKUP(Q110,FAC_TOTALS_APTA!$A$4:$BQ$126,$L116,FALSE))</f>
        <v>11040344.7372419</v>
      </c>
      <c r="R116" s="30">
        <f>IF(R110=0,0,VLOOKUP(R110,FAC_TOTALS_APTA!$A$4:$BQ$126,$L116,FALSE))</f>
        <v>45777225.523409799</v>
      </c>
      <c r="S116" s="30">
        <f>IF(S110=0,0,VLOOKUP(S110,FAC_TOTALS_APTA!$A$4:$BQ$126,$L116,FALSE))</f>
        <v>-114890927.422093</v>
      </c>
      <c r="T116" s="30">
        <f>IF(T110=0,0,VLOOKUP(T110,FAC_TOTALS_APTA!$A$4:$BQ$126,$L116,FALSE))</f>
        <v>50738257.939134702</v>
      </c>
      <c r="U116" s="30">
        <f>IF(U110=0,0,VLOOKUP(U110,FAC_TOTALS_APTA!$A$4:$BQ$126,$L116,FALSE))</f>
        <v>80005942.404617101</v>
      </c>
      <c r="V116" s="30">
        <f>IF(V110=0,0,VLOOKUP(V110,FAC_TOTALS_APTA!$A$4:$BQ$126,$L116,FALSE))</f>
        <v>4165692.96689911</v>
      </c>
      <c r="W116" s="30">
        <f>IF(W110=0,0,VLOOKUP(W110,FAC_TOTALS_APTA!$A$4:$BQ$126,$L116,FALSE))</f>
        <v>-16390735.983062699</v>
      </c>
      <c r="X116" s="30">
        <f>IF(X110=0,0,VLOOKUP(X110,FAC_TOTALS_APTA!$A$4:$BQ$126,$L116,FALSE))</f>
        <v>-19902676.249669898</v>
      </c>
      <c r="Y116" s="30">
        <f>IF(Y110=0,0,VLOOKUP(Y110,FAC_TOTALS_APTA!$A$4:$BQ$126,$L116,FALSE))</f>
        <v>-129190128.219285</v>
      </c>
      <c r="Z116" s="30">
        <f>IF(Z110=0,0,VLOOKUP(Z110,FAC_TOTALS_APTA!$A$4:$BQ$126,$L116,FALSE))</f>
        <v>-39777980.061074503</v>
      </c>
      <c r="AA116" s="30">
        <f>IF(AA110=0,0,VLOOKUP(AA110,FAC_TOTALS_APTA!$A$4:$BQ$126,$L116,FALSE))</f>
        <v>39152479.884421498</v>
      </c>
      <c r="AB116" s="30">
        <f>IF(AB110=0,0,VLOOKUP(AB110,FAC_TOTALS_APTA!$A$4:$BQ$126,$L116,FALSE))</f>
        <v>31283527.624314401</v>
      </c>
      <c r="AC116" s="33">
        <f t="shared" si="25"/>
        <v>80614693.302716509</v>
      </c>
      <c r="AD116" s="34">
        <f>AC116/G132</f>
        <v>3.9741850932395663E-2</v>
      </c>
      <c r="AE116" s="8"/>
    </row>
    <row r="117" spans="1:31" s="15" customFormat="1" ht="34" hidden="1" customHeight="1" x14ac:dyDescent="0.2">
      <c r="A117" s="8"/>
      <c r="B117" s="27" t="s">
        <v>54</v>
      </c>
      <c r="C117" s="29" t="s">
        <v>24</v>
      </c>
      <c r="D117" s="8" t="s">
        <v>16</v>
      </c>
      <c r="E117" s="48">
        <v>-0.24160000000000001</v>
      </c>
      <c r="F117" s="8">
        <f>MATCH($D117,FAC_TOTALS_APTA!$A$2:$BQ$2,)</f>
        <v>15</v>
      </c>
      <c r="G117" s="47">
        <f>VLOOKUP(G110,FAC_TOTALS_APTA!$A$4:$BQ$126,$F117,FALSE)</f>
        <v>42439.074999999903</v>
      </c>
      <c r="H117" s="47">
        <f>VLOOKUP(H110,FAC_TOTALS_APTA!$A$4:$BQ$126,$F117,FALSE)</f>
        <v>36801.5</v>
      </c>
      <c r="I117" s="31">
        <f t="shared" si="22"/>
        <v>-0.13283925250491235</v>
      </c>
      <c r="J117" s="32" t="str">
        <f t="shared" si="23"/>
        <v>_log</v>
      </c>
      <c r="K117" s="32" t="str">
        <f t="shared" si="24"/>
        <v>TOTAL_MED_INC_INDIV_2018_log_FAC</v>
      </c>
      <c r="L117" s="8">
        <f>MATCH($K117,FAC_TOTALS_APTA!$A$2:$BO$2,)</f>
        <v>33</v>
      </c>
      <c r="M117" s="30">
        <f>IF(M110=0,0,VLOOKUP(M110,FAC_TOTALS_APTA!$A$4:$BQ$126,$L117,FALSE))</f>
        <v>15191835.4355129</v>
      </c>
      <c r="N117" s="30">
        <f>IF(N110=0,0,VLOOKUP(N110,FAC_TOTALS_APTA!$A$4:$BQ$126,$L117,FALSE))</f>
        <v>19467431.412416499</v>
      </c>
      <c r="O117" s="30">
        <f>IF(O110=0,0,VLOOKUP(O110,FAC_TOTALS_APTA!$A$4:$BQ$126,$L117,FALSE))</f>
        <v>18707583.244311001</v>
      </c>
      <c r="P117" s="30">
        <f>IF(P110=0,0,VLOOKUP(P110,FAC_TOTALS_APTA!$A$4:$BQ$126,$L117,FALSE))</f>
        <v>34366660.934495501</v>
      </c>
      <c r="Q117" s="30">
        <f>IF(Q110=0,0,VLOOKUP(Q110,FAC_TOTALS_APTA!$A$4:$BQ$126,$L117,FALSE))</f>
        <v>-10914461.508335199</v>
      </c>
      <c r="R117" s="30">
        <f>IF(R110=0,0,VLOOKUP(R110,FAC_TOTALS_APTA!$A$4:$BQ$126,$L117,FALSE))</f>
        <v>-1020971.68040278</v>
      </c>
      <c r="S117" s="30">
        <f>IF(S110=0,0,VLOOKUP(S110,FAC_TOTALS_APTA!$A$4:$BQ$126,$L117,FALSE))</f>
        <v>23160666.3200281</v>
      </c>
      <c r="T117" s="30">
        <f>IF(T110=0,0,VLOOKUP(T110,FAC_TOTALS_APTA!$A$4:$BQ$126,$L117,FALSE))</f>
        <v>5229181.8338570297</v>
      </c>
      <c r="U117" s="30">
        <f>IF(U110=0,0,VLOOKUP(U110,FAC_TOTALS_APTA!$A$4:$BQ$126,$L117,FALSE))</f>
        <v>20957562.337296501</v>
      </c>
      <c r="V117" s="30">
        <f>IF(V110=0,0,VLOOKUP(V110,FAC_TOTALS_APTA!$A$4:$BQ$126,$L117,FALSE))</f>
        <v>3764081.1158805499</v>
      </c>
      <c r="W117" s="30">
        <f>IF(W110=0,0,VLOOKUP(W110,FAC_TOTALS_APTA!$A$4:$BQ$126,$L117,FALSE))</f>
        <v>5507801.3005444398</v>
      </c>
      <c r="X117" s="30">
        <f>IF(X110=0,0,VLOOKUP(X110,FAC_TOTALS_APTA!$A$4:$BQ$126,$L117,FALSE))</f>
        <v>2601270.4561518501</v>
      </c>
      <c r="Y117" s="30">
        <f>IF(Y110=0,0,VLOOKUP(Y110,FAC_TOTALS_APTA!$A$4:$BQ$126,$L117,FALSE))</f>
        <v>-13232250.2941385</v>
      </c>
      <c r="Z117" s="30">
        <f>IF(Z110=0,0,VLOOKUP(Z110,FAC_TOTALS_APTA!$A$4:$BQ$126,$L117,FALSE))</f>
        <v>-23854684.968471199</v>
      </c>
      <c r="AA117" s="30">
        <f>IF(AA110=0,0,VLOOKUP(AA110,FAC_TOTALS_APTA!$A$4:$BQ$126,$L117,FALSE))</f>
        <v>-13387050.4555417</v>
      </c>
      <c r="AB117" s="30">
        <f>IF(AB110=0,0,VLOOKUP(AB110,FAC_TOTALS_APTA!$A$4:$BQ$126,$L117,FALSE))</f>
        <v>-17534735.061716601</v>
      </c>
      <c r="AC117" s="33">
        <f t="shared" si="25"/>
        <v>69009920.421888351</v>
      </c>
      <c r="AD117" s="34">
        <f>AC117/G132</f>
        <v>3.402086961944388E-2</v>
      </c>
      <c r="AE117" s="8"/>
    </row>
    <row r="118" spans="1:31" s="15" customFormat="1" ht="15" x14ac:dyDescent="0.2">
      <c r="A118" s="8"/>
      <c r="B118" s="27" t="s">
        <v>72</v>
      </c>
      <c r="C118" s="29"/>
      <c r="D118" s="8" t="s">
        <v>10</v>
      </c>
      <c r="E118" s="48">
        <v>1.03E-2</v>
      </c>
      <c r="F118" s="8">
        <f>MATCH($D118,FAC_TOTALS_APTA!$A$2:$BQ$2,)</f>
        <v>16</v>
      </c>
      <c r="G118" s="30">
        <f>VLOOKUP(G110,FAC_TOTALS_APTA!$A$4:$BQ$126,$F118,FALSE)</f>
        <v>31.71</v>
      </c>
      <c r="H118" s="30">
        <f>VLOOKUP(H110,FAC_TOTALS_APTA!$A$4:$BQ$126,$F118,FALSE)</f>
        <v>30.01</v>
      </c>
      <c r="I118" s="31">
        <f t="shared" si="22"/>
        <v>-5.3610848312835024E-2</v>
      </c>
      <c r="J118" s="32" t="str">
        <f t="shared" si="23"/>
        <v/>
      </c>
      <c r="K118" s="32" t="str">
        <f t="shared" si="24"/>
        <v>PCT_HH_NO_VEH_FAC</v>
      </c>
      <c r="L118" s="8">
        <f>MATCH($K118,FAC_TOTALS_APTA!$A$2:$BO$2,)</f>
        <v>34</v>
      </c>
      <c r="M118" s="30">
        <f>IF(M110=0,0,VLOOKUP(M110,FAC_TOTALS_APTA!$A$4:$BQ$126,$L118,FALSE))</f>
        <v>-7297068.5646635098</v>
      </c>
      <c r="N118" s="30">
        <f>IF(N110=0,0,VLOOKUP(N110,FAC_TOTALS_APTA!$A$4:$BQ$126,$L118,FALSE))</f>
        <v>-7399323.2916491004</v>
      </c>
      <c r="O118" s="30">
        <f>IF(O110=0,0,VLOOKUP(O110,FAC_TOTALS_APTA!$A$4:$BQ$126,$L118,FALSE))</f>
        <v>-6957819.5879702996</v>
      </c>
      <c r="P118" s="30">
        <f>IF(P110=0,0,VLOOKUP(P110,FAC_TOTALS_APTA!$A$4:$BQ$126,$L118,FALSE))</f>
        <v>-12874793.735520599</v>
      </c>
      <c r="Q118" s="30">
        <f>IF(Q110=0,0,VLOOKUP(Q110,FAC_TOTALS_APTA!$A$4:$BQ$126,$L118,FALSE))</f>
        <v>5904640.9738704301</v>
      </c>
      <c r="R118" s="30">
        <f>IF(R110=0,0,VLOOKUP(R110,FAC_TOTALS_APTA!$A$4:$BQ$126,$L118,FALSE))</f>
        <v>566586.22631195595</v>
      </c>
      <c r="S118" s="30">
        <f>IF(S110=0,0,VLOOKUP(S110,FAC_TOTALS_APTA!$A$4:$BQ$126,$L118,FALSE))</f>
        <v>5519727.7671030099</v>
      </c>
      <c r="T118" s="30">
        <f>IF(T110=0,0,VLOOKUP(T110,FAC_TOTALS_APTA!$A$4:$BQ$126,$L118,FALSE))</f>
        <v>8967986.63579515</v>
      </c>
      <c r="U118" s="30">
        <f>IF(U110=0,0,VLOOKUP(U110,FAC_TOTALS_APTA!$A$4:$BQ$126,$L118,FALSE))</f>
        <v>10736480.607740199</v>
      </c>
      <c r="V118" s="30">
        <f>IF(V110=0,0,VLOOKUP(V110,FAC_TOTALS_APTA!$A$4:$BQ$126,$L118,FALSE))</f>
        <v>6224373.2471581697</v>
      </c>
      <c r="W118" s="30">
        <f>IF(W110=0,0,VLOOKUP(W110,FAC_TOTALS_APTA!$A$4:$BQ$126,$L118,FALSE))</f>
        <v>-47273678.854787998</v>
      </c>
      <c r="X118" s="30">
        <f>IF(X110=0,0,VLOOKUP(X110,FAC_TOTALS_APTA!$A$4:$BQ$126,$L118,FALSE))</f>
        <v>8431890.4536711592</v>
      </c>
      <c r="Y118" s="30">
        <f>IF(Y110=0,0,VLOOKUP(Y110,FAC_TOTALS_APTA!$A$4:$BQ$126,$L118,FALSE))</f>
        <v>-968988.13329637097</v>
      </c>
      <c r="Z118" s="30">
        <f>IF(Z110=0,0,VLOOKUP(Z110,FAC_TOTALS_APTA!$A$4:$BQ$126,$L118,FALSE))</f>
        <v>-9093759.7705112994</v>
      </c>
      <c r="AA118" s="30">
        <f>IF(AA110=0,0,VLOOKUP(AA110,FAC_TOTALS_APTA!$A$4:$BQ$126,$L118,FALSE))</f>
        <v>3798543.4562383299</v>
      </c>
      <c r="AB118" s="30">
        <f>IF(AB110=0,0,VLOOKUP(AB110,FAC_TOTALS_APTA!$A$4:$BQ$126,$L118,FALSE))</f>
        <v>318526.90947298601</v>
      </c>
      <c r="AC118" s="33">
        <f t="shared" si="25"/>
        <v>-41396675.661037795</v>
      </c>
      <c r="AD118" s="34">
        <f>AC118/G132</f>
        <v>-2.0407948549030296E-2</v>
      </c>
      <c r="AE118" s="8"/>
    </row>
    <row r="119" spans="1:31" s="15" customFormat="1" ht="15" x14ac:dyDescent="0.2">
      <c r="A119" s="8"/>
      <c r="B119" s="27" t="s">
        <v>55</v>
      </c>
      <c r="C119" s="29"/>
      <c r="D119" s="8" t="s">
        <v>32</v>
      </c>
      <c r="E119" s="48">
        <v>-4.0000000000000001E-3</v>
      </c>
      <c r="F119" s="8">
        <f>MATCH($D119,FAC_TOTALS_APTA!$A$2:$BQ$2,)</f>
        <v>18</v>
      </c>
      <c r="G119" s="35">
        <f>VLOOKUP(G110,FAC_TOTALS_APTA!$A$4:$BQ$126,$F119,FALSE)</f>
        <v>3.5</v>
      </c>
      <c r="H119" s="35">
        <f>VLOOKUP(H110,FAC_TOTALS_APTA!$A$4:$BQ$126,$F119,FALSE)</f>
        <v>4.5999999999999996</v>
      </c>
      <c r="I119" s="31">
        <f t="shared" si="22"/>
        <v>0.31428571428571428</v>
      </c>
      <c r="J119" s="32" t="str">
        <f t="shared" si="23"/>
        <v/>
      </c>
      <c r="K119" s="32" t="str">
        <f t="shared" si="24"/>
        <v>JTW_HOME_PCT_FAC</v>
      </c>
      <c r="L119" s="8">
        <f>MATCH($K119,FAC_TOTALS_APTA!$A$2:$BO$2,)</f>
        <v>36</v>
      </c>
      <c r="M119" s="30">
        <f>IF(M110=0,0,VLOOKUP(M110,FAC_TOTALS_APTA!$A$4:$BQ$126,$L119,FALSE))</f>
        <v>0</v>
      </c>
      <c r="N119" s="30">
        <f>IF(N110=0,0,VLOOKUP(N110,FAC_TOTALS_APTA!$A$4:$BQ$126,$L119,FALSE))</f>
        <v>0</v>
      </c>
      <c r="O119" s="30">
        <f>IF(O110=0,0,VLOOKUP(O110,FAC_TOTALS_APTA!$A$4:$BQ$126,$L119,FALSE))</f>
        <v>0</v>
      </c>
      <c r="P119" s="30">
        <f>IF(P110=0,0,VLOOKUP(P110,FAC_TOTALS_APTA!$A$4:$BQ$126,$L119,FALSE))</f>
        <v>-2008784.9572292899</v>
      </c>
      <c r="Q119" s="30">
        <f>IF(Q110=0,0,VLOOKUP(Q110,FAC_TOTALS_APTA!$A$4:$BQ$126,$L119,FALSE))</f>
        <v>1043651.73559144</v>
      </c>
      <c r="R119" s="30">
        <f>IF(R110=0,0,VLOOKUP(R110,FAC_TOTALS_APTA!$A$4:$BQ$126,$L119,FALSE))</f>
        <v>-1102285.3197524501</v>
      </c>
      <c r="S119" s="30">
        <f>IF(S110=0,0,VLOOKUP(S110,FAC_TOTALS_APTA!$A$4:$BQ$126,$L119,FALSE))</f>
        <v>-2258316.8466642899</v>
      </c>
      <c r="T119" s="30">
        <f>IF(T110=0,0,VLOOKUP(T110,FAC_TOTALS_APTA!$A$4:$BQ$126,$L119,FALSE))</f>
        <v>0</v>
      </c>
      <c r="U119" s="30">
        <f>IF(U110=0,0,VLOOKUP(U110,FAC_TOTALS_APTA!$A$4:$BQ$126,$L119,FALSE))</f>
        <v>0</v>
      </c>
      <c r="V119" s="30">
        <f>IF(V110=0,0,VLOOKUP(V110,FAC_TOTALS_APTA!$A$4:$BQ$126,$L119,FALSE))</f>
        <v>-2303840.5385193001</v>
      </c>
      <c r="W119" s="30">
        <f>IF(W110=0,0,VLOOKUP(W110,FAC_TOTALS_APTA!$A$4:$BQ$126,$L119,FALSE))</f>
        <v>-1173796.90341517</v>
      </c>
      <c r="X119" s="30">
        <f>IF(X110=0,0,VLOOKUP(X110,FAC_TOTALS_APTA!$A$4:$BQ$126,$L119,FALSE))</f>
        <v>0</v>
      </c>
      <c r="Y119" s="30">
        <f>IF(Y110=0,0,VLOOKUP(Y110,FAC_TOTALS_APTA!$A$4:$BQ$126,$L119,FALSE))</f>
        <v>1257595.7257405999</v>
      </c>
      <c r="Z119" s="30">
        <f>IF(Z110=0,0,VLOOKUP(Z110,FAC_TOTALS_APTA!$A$4:$BQ$126,$L119,FALSE))</f>
        <v>-4885346.9710168801</v>
      </c>
      <c r="AA119" s="30">
        <f>IF(AA110=0,0,VLOOKUP(AA110,FAC_TOTALS_APTA!$A$4:$BQ$126,$L119,FALSE))</f>
        <v>0</v>
      </c>
      <c r="AB119" s="30">
        <f>IF(AB110=0,0,VLOOKUP(AB110,FAC_TOTALS_APTA!$A$4:$BQ$126,$L119,FALSE))</f>
        <v>-1239442.81405539</v>
      </c>
      <c r="AC119" s="33">
        <f t="shared" si="25"/>
        <v>-12670566.889320729</v>
      </c>
      <c r="AD119" s="34">
        <f>AC119/G132</f>
        <v>-6.2464019884494711E-3</v>
      </c>
      <c r="AE119" s="8"/>
    </row>
    <row r="120" spans="1:31" s="15" customFormat="1" ht="34" x14ac:dyDescent="0.2">
      <c r="A120" s="8"/>
      <c r="B120" s="13" t="s">
        <v>83</v>
      </c>
      <c r="C120" s="29"/>
      <c r="D120" s="6" t="s">
        <v>92</v>
      </c>
      <c r="E120" s="48">
        <v>-6.8999999999999999E-3</v>
      </c>
      <c r="F120" s="8">
        <f>MATCH($D120,FAC_TOTALS_APTA!$A$2:$BQ$2,)</f>
        <v>19</v>
      </c>
      <c r="G120" s="35">
        <f>VLOOKUP(G110,FAC_TOTALS_APTA!$A$4:$BQ$126,$F120,FALSE)</f>
        <v>0</v>
      </c>
      <c r="H120" s="35">
        <f>VLOOKUP(H110,FAC_TOTALS_APTA!$A$4:$BQ$126,$F120,FALSE)</f>
        <v>0</v>
      </c>
      <c r="I120" s="31" t="str">
        <f t="shared" si="22"/>
        <v>-</v>
      </c>
      <c r="J120" s="32" t="str">
        <f t="shared" si="23"/>
        <v/>
      </c>
      <c r="K120" s="32" t="str">
        <f t="shared" si="24"/>
        <v>TNC_TRIPS_PER_CAPITA_CLUSTER_BUS_HI_OPEX_FAC</v>
      </c>
      <c r="L120" s="8">
        <f>MATCH($K120,FAC_TOTALS_APTA!$A$2:$BO$2,)</f>
        <v>37</v>
      </c>
      <c r="M120" s="30">
        <f>IF(M110=0,0,VLOOKUP(M110,FAC_TOTALS_APTA!$A$4:$BQ$126,$L120,FALSE))</f>
        <v>0</v>
      </c>
      <c r="N120" s="30">
        <f>IF(N110=0,0,VLOOKUP(N110,FAC_TOTALS_APTA!$A$4:$BQ$126,$L120,FALSE))</f>
        <v>0</v>
      </c>
      <c r="O120" s="30">
        <f>IF(O110=0,0,VLOOKUP(O110,FAC_TOTALS_APTA!$A$4:$BQ$126,$L120,FALSE))</f>
        <v>0</v>
      </c>
      <c r="P120" s="30">
        <f>IF(P110=0,0,VLOOKUP(P110,FAC_TOTALS_APTA!$A$4:$BQ$126,$L120,FALSE))</f>
        <v>0</v>
      </c>
      <c r="Q120" s="30">
        <f>IF(Q110=0,0,VLOOKUP(Q110,FAC_TOTALS_APTA!$A$4:$BQ$126,$L120,FALSE))</f>
        <v>0</v>
      </c>
      <c r="R120" s="30">
        <f>IF(R110=0,0,VLOOKUP(R110,FAC_TOTALS_APTA!$A$4:$BQ$126,$L120,FALSE))</f>
        <v>0</v>
      </c>
      <c r="S120" s="30">
        <f>IF(S110=0,0,VLOOKUP(S110,FAC_TOTALS_APTA!$A$4:$BQ$126,$L120,FALSE))</f>
        <v>0</v>
      </c>
      <c r="T120" s="30">
        <f>IF(T110=0,0,VLOOKUP(T110,FAC_TOTALS_APTA!$A$4:$BQ$126,$L120,FALSE))</f>
        <v>0</v>
      </c>
      <c r="U120" s="30">
        <f>IF(U110=0,0,VLOOKUP(U110,FAC_TOTALS_APTA!$A$4:$BQ$126,$L120,FALSE))</f>
        <v>0</v>
      </c>
      <c r="V120" s="30">
        <f>IF(V110=0,0,VLOOKUP(V110,FAC_TOTALS_APTA!$A$4:$BQ$126,$L120,FALSE))</f>
        <v>0</v>
      </c>
      <c r="W120" s="30">
        <f>IF(W110=0,0,VLOOKUP(W110,FAC_TOTALS_APTA!$A$4:$BQ$126,$L120,FALSE))</f>
        <v>0</v>
      </c>
      <c r="X120" s="30">
        <f>IF(X110=0,0,VLOOKUP(X110,FAC_TOTALS_APTA!$A$4:$BQ$126,$L120,FALSE))</f>
        <v>0</v>
      </c>
      <c r="Y120" s="30">
        <f>IF(Y110=0,0,VLOOKUP(Y110,FAC_TOTALS_APTA!$A$4:$BQ$126,$L120,FALSE))</f>
        <v>0</v>
      </c>
      <c r="Z120" s="30">
        <f>IF(Z110=0,0,VLOOKUP(Z110,FAC_TOTALS_APTA!$A$4:$BQ$126,$L120,FALSE))</f>
        <v>0</v>
      </c>
      <c r="AA120" s="30">
        <f>IF(AA110=0,0,VLOOKUP(AA110,FAC_TOTALS_APTA!$A$4:$BQ$126,$L120,FALSE))</f>
        <v>0</v>
      </c>
      <c r="AB120" s="30">
        <f>IF(AB110=0,0,VLOOKUP(AB110,FAC_TOTALS_APTA!$A$4:$BQ$126,$L120,FALSE))</f>
        <v>0</v>
      </c>
      <c r="AC120" s="33">
        <f t="shared" si="25"/>
        <v>0</v>
      </c>
      <c r="AD120" s="34">
        <f>AC120/G132</f>
        <v>0</v>
      </c>
      <c r="AE120" s="8"/>
    </row>
    <row r="121" spans="1:31" s="65" customFormat="1" ht="34" x14ac:dyDescent="0.2">
      <c r="A121" s="64"/>
      <c r="B121" s="13" t="s">
        <v>83</v>
      </c>
      <c r="C121" s="29"/>
      <c r="D121" s="6" t="s">
        <v>93</v>
      </c>
      <c r="E121" s="48">
        <v>-3.3099999999999997E-2</v>
      </c>
      <c r="F121" s="8">
        <f>MATCH($D121,FAC_TOTALS_APTA!$A$2:$BQ$2,)</f>
        <v>20</v>
      </c>
      <c r="G121" s="35">
        <f>VLOOKUP(G110,FAC_TOTALS_APTA!$A$4:$BQ$126,$F121,FALSE)</f>
        <v>0</v>
      </c>
      <c r="H121" s="35">
        <f>VLOOKUP(H110,FAC_TOTALS_APTA!$A$4:$BQ$126,$F121,FALSE)</f>
        <v>0</v>
      </c>
      <c r="I121" s="31" t="str">
        <f t="shared" si="22"/>
        <v>-</v>
      </c>
      <c r="J121" s="32" t="str">
        <f t="shared" si="23"/>
        <v/>
      </c>
      <c r="K121" s="32" t="str">
        <f t="shared" si="24"/>
        <v>TNC_TRIPS_PER_CAPITA_CLUSTER_BUS_MID_OPEX_FAC</v>
      </c>
      <c r="L121" s="8">
        <f>MATCH($K121,FAC_TOTALS_APTA!$A$2:$BO$2,)</f>
        <v>38</v>
      </c>
      <c r="M121" s="30">
        <f>IF(M110=0,0,VLOOKUP(M110,FAC_TOTALS_APTA!$A$4:$BQ$126,$L121,FALSE))</f>
        <v>0</v>
      </c>
      <c r="N121" s="30">
        <f>IF(N110=0,0,VLOOKUP(N110,FAC_TOTALS_APTA!$A$4:$BQ$126,$L121,FALSE))</f>
        <v>0</v>
      </c>
      <c r="O121" s="30">
        <f>IF(O110=0,0,VLOOKUP(O110,FAC_TOTALS_APTA!$A$4:$BQ$126,$L121,FALSE))</f>
        <v>0</v>
      </c>
      <c r="P121" s="30">
        <f>IF(P110=0,0,VLOOKUP(P110,FAC_TOTALS_APTA!$A$4:$BQ$126,$L121,FALSE))</f>
        <v>0</v>
      </c>
      <c r="Q121" s="30">
        <f>IF(Q110=0,0,VLOOKUP(Q110,FAC_TOTALS_APTA!$A$4:$BQ$126,$L121,FALSE))</f>
        <v>0</v>
      </c>
      <c r="R121" s="30">
        <f>IF(R110=0,0,VLOOKUP(R110,FAC_TOTALS_APTA!$A$4:$BQ$126,$L121,FALSE))</f>
        <v>0</v>
      </c>
      <c r="S121" s="30">
        <f>IF(S110=0,0,VLOOKUP(S110,FAC_TOTALS_APTA!$A$4:$BQ$126,$L121,FALSE))</f>
        <v>0</v>
      </c>
      <c r="T121" s="30">
        <f>IF(T110=0,0,VLOOKUP(T110,FAC_TOTALS_APTA!$A$4:$BQ$126,$L121,FALSE))</f>
        <v>0</v>
      </c>
      <c r="U121" s="30">
        <f>IF(U110=0,0,VLOOKUP(U110,FAC_TOTALS_APTA!$A$4:$BQ$126,$L121,FALSE))</f>
        <v>0</v>
      </c>
      <c r="V121" s="30">
        <f>IF(V110=0,0,VLOOKUP(V110,FAC_TOTALS_APTA!$A$4:$BQ$126,$L121,FALSE))</f>
        <v>0</v>
      </c>
      <c r="W121" s="30">
        <f>IF(W110=0,0,VLOOKUP(W110,FAC_TOTALS_APTA!$A$4:$BQ$126,$L121,FALSE))</f>
        <v>0</v>
      </c>
      <c r="X121" s="30">
        <f>IF(X110=0,0,VLOOKUP(X110,FAC_TOTALS_APTA!$A$4:$BQ$126,$L121,FALSE))</f>
        <v>0</v>
      </c>
      <c r="Y121" s="30">
        <f>IF(Y110=0,0,VLOOKUP(Y110,FAC_TOTALS_APTA!$A$4:$BQ$126,$L121,FALSE))</f>
        <v>0</v>
      </c>
      <c r="Z121" s="30">
        <f>IF(Z110=0,0,VLOOKUP(Z110,FAC_TOTALS_APTA!$A$4:$BQ$126,$L121,FALSE))</f>
        <v>0</v>
      </c>
      <c r="AA121" s="30">
        <f>IF(AA110=0,0,VLOOKUP(AA110,FAC_TOTALS_APTA!$A$4:$BQ$126,$L121,FALSE))</f>
        <v>0</v>
      </c>
      <c r="AB121" s="30">
        <f>IF(AB110=0,0,VLOOKUP(AB110,FAC_TOTALS_APTA!$A$4:$BQ$126,$L121,FALSE))</f>
        <v>0</v>
      </c>
      <c r="AC121" s="33">
        <f t="shared" si="25"/>
        <v>0</v>
      </c>
      <c r="AD121" s="34">
        <f>AC121/G132</f>
        <v>0</v>
      </c>
      <c r="AE121" s="64"/>
    </row>
    <row r="122" spans="1:31" ht="34" x14ac:dyDescent="0.2">
      <c r="B122" s="13" t="s">
        <v>83</v>
      </c>
      <c r="C122" s="29"/>
      <c r="D122" s="6" t="s">
        <v>94</v>
      </c>
      <c r="E122" s="48">
        <v>-2.2200000000000001E-2</v>
      </c>
      <c r="F122" s="8">
        <f>MATCH($D122,FAC_TOTALS_APTA!$A$2:$BQ$2,)</f>
        <v>21</v>
      </c>
      <c r="G122" s="35">
        <f>VLOOKUP(G110,FAC_TOTALS_APTA!$A$4:$BQ$126,$F122,FALSE)</f>
        <v>0</v>
      </c>
      <c r="H122" s="35">
        <f>VLOOKUP(H110,FAC_TOTALS_APTA!$A$4:$BQ$126,$F122,FALSE)</f>
        <v>0</v>
      </c>
      <c r="I122" s="31" t="str">
        <f t="shared" si="22"/>
        <v>-</v>
      </c>
      <c r="J122" s="32" t="str">
        <f t="shared" si="23"/>
        <v/>
      </c>
      <c r="K122" s="32" t="str">
        <f t="shared" si="24"/>
        <v>TNC_TRIPS_PER_CAPITA_CLUSTER_BUS_LOW_OPEX_FAC</v>
      </c>
      <c r="L122" s="8">
        <f>MATCH($K122,FAC_TOTALS_APTA!$A$2:$BO$2,)</f>
        <v>39</v>
      </c>
      <c r="M122" s="30">
        <f>IF(M110=0,0,VLOOKUP(M110,FAC_TOTALS_APTA!$A$4:$BQ$126,$L122,FALSE))</f>
        <v>0</v>
      </c>
      <c r="N122" s="30">
        <f>IF(N110=0,0,VLOOKUP(N110,FAC_TOTALS_APTA!$A$4:$BQ$126,$L122,FALSE))</f>
        <v>0</v>
      </c>
      <c r="O122" s="30">
        <f>IF(O110=0,0,VLOOKUP(O110,FAC_TOTALS_APTA!$A$4:$BQ$126,$L122,FALSE))</f>
        <v>0</v>
      </c>
      <c r="P122" s="30">
        <f>IF(P110=0,0,VLOOKUP(P110,FAC_TOTALS_APTA!$A$4:$BQ$126,$L122,FALSE))</f>
        <v>0</v>
      </c>
      <c r="Q122" s="30">
        <f>IF(Q110=0,0,VLOOKUP(Q110,FAC_TOTALS_APTA!$A$4:$BQ$126,$L122,FALSE))</f>
        <v>0</v>
      </c>
      <c r="R122" s="30">
        <f>IF(R110=0,0,VLOOKUP(R110,FAC_TOTALS_APTA!$A$4:$BQ$126,$L122,FALSE))</f>
        <v>0</v>
      </c>
      <c r="S122" s="30">
        <f>IF(S110=0,0,VLOOKUP(S110,FAC_TOTALS_APTA!$A$4:$BQ$126,$L122,FALSE))</f>
        <v>0</v>
      </c>
      <c r="T122" s="30">
        <f>IF(T110=0,0,VLOOKUP(T110,FAC_TOTALS_APTA!$A$4:$BQ$126,$L122,FALSE))</f>
        <v>0</v>
      </c>
      <c r="U122" s="30">
        <f>IF(U110=0,0,VLOOKUP(U110,FAC_TOTALS_APTA!$A$4:$BQ$126,$L122,FALSE))</f>
        <v>0</v>
      </c>
      <c r="V122" s="30">
        <f>IF(V110=0,0,VLOOKUP(V110,FAC_TOTALS_APTA!$A$4:$BQ$126,$L122,FALSE))</f>
        <v>0</v>
      </c>
      <c r="W122" s="30">
        <f>IF(W110=0,0,VLOOKUP(W110,FAC_TOTALS_APTA!$A$4:$BQ$126,$L122,FALSE))</f>
        <v>0</v>
      </c>
      <c r="X122" s="30">
        <f>IF(X110=0,0,VLOOKUP(X110,FAC_TOTALS_APTA!$A$4:$BQ$126,$L122,FALSE))</f>
        <v>0</v>
      </c>
      <c r="Y122" s="30">
        <f>IF(Y110=0,0,VLOOKUP(Y110,FAC_TOTALS_APTA!$A$4:$BQ$126,$L122,FALSE))</f>
        <v>0</v>
      </c>
      <c r="Z122" s="30">
        <f>IF(Z110=0,0,VLOOKUP(Z110,FAC_TOTALS_APTA!$A$4:$BQ$126,$L122,FALSE))</f>
        <v>0</v>
      </c>
      <c r="AA122" s="30">
        <f>IF(AA110=0,0,VLOOKUP(AA110,FAC_TOTALS_APTA!$A$4:$BQ$126,$L122,FALSE))</f>
        <v>0</v>
      </c>
      <c r="AB122" s="30">
        <f>IF(AB110=0,0,VLOOKUP(AB110,FAC_TOTALS_APTA!$A$4:$BQ$126,$L122,FALSE))</f>
        <v>0</v>
      </c>
      <c r="AC122" s="33">
        <f t="shared" si="25"/>
        <v>0</v>
      </c>
      <c r="AD122" s="34">
        <f>AC122/G132</f>
        <v>0</v>
      </c>
    </row>
    <row r="123" spans="1:31" ht="34" x14ac:dyDescent="0.2">
      <c r="B123" s="13" t="s">
        <v>83</v>
      </c>
      <c r="C123" s="29"/>
      <c r="D123" s="6" t="s">
        <v>95</v>
      </c>
      <c r="E123" s="48">
        <v>-1.1000000000000001E-3</v>
      </c>
      <c r="F123" s="8">
        <f>MATCH($D123,FAC_TOTALS_APTA!$A$2:$BQ$2,)</f>
        <v>22</v>
      </c>
      <c r="G123" s="35">
        <f>VLOOKUP(G110,FAC_TOTALS_APTA!$A$4:$BQ$126,$F123,FALSE)</f>
        <v>0</v>
      </c>
      <c r="H123" s="35">
        <f>VLOOKUP(H110,FAC_TOTALS_APTA!$A$4:$BQ$126,$F123,FALSE)</f>
        <v>0</v>
      </c>
      <c r="I123" s="31" t="str">
        <f t="shared" si="22"/>
        <v>-</v>
      </c>
      <c r="J123" s="32" t="str">
        <f t="shared" si="23"/>
        <v/>
      </c>
      <c r="K123" s="32" t="str">
        <f t="shared" si="24"/>
        <v>TNC_TRIPS_PER_CAPITA_CLUSTER_BUS_NEW_YORK_FAC</v>
      </c>
      <c r="L123" s="8">
        <f>MATCH($K123,FAC_TOTALS_APTA!$A$2:$BO$2,)</f>
        <v>40</v>
      </c>
      <c r="M123" s="30">
        <f>IF(M110=0,0,VLOOKUP(M110,FAC_TOTALS_APTA!$A$4:$BQ$126,$L123,FALSE))</f>
        <v>0</v>
      </c>
      <c r="N123" s="30">
        <f>IF(N110=0,0,VLOOKUP(N110,FAC_TOTALS_APTA!$A$4:$BQ$126,$L123,FALSE))</f>
        <v>0</v>
      </c>
      <c r="O123" s="30">
        <f>IF(O110=0,0,VLOOKUP(O110,FAC_TOTALS_APTA!$A$4:$BQ$126,$L123,FALSE))</f>
        <v>0</v>
      </c>
      <c r="P123" s="30">
        <f>IF(P110=0,0,VLOOKUP(P110,FAC_TOTALS_APTA!$A$4:$BQ$126,$L123,FALSE))</f>
        <v>0</v>
      </c>
      <c r="Q123" s="30">
        <f>IF(Q110=0,0,VLOOKUP(Q110,FAC_TOTALS_APTA!$A$4:$BQ$126,$L123,FALSE))</f>
        <v>0</v>
      </c>
      <c r="R123" s="30">
        <f>IF(R110=0,0,VLOOKUP(R110,FAC_TOTALS_APTA!$A$4:$BQ$126,$L123,FALSE))</f>
        <v>0</v>
      </c>
      <c r="S123" s="30">
        <f>IF(S110=0,0,VLOOKUP(S110,FAC_TOTALS_APTA!$A$4:$BQ$126,$L123,FALSE))</f>
        <v>0</v>
      </c>
      <c r="T123" s="30">
        <f>IF(T110=0,0,VLOOKUP(T110,FAC_TOTALS_APTA!$A$4:$BQ$126,$L123,FALSE))</f>
        <v>0</v>
      </c>
      <c r="U123" s="30">
        <f>IF(U110=0,0,VLOOKUP(U110,FAC_TOTALS_APTA!$A$4:$BQ$126,$L123,FALSE))</f>
        <v>0</v>
      </c>
      <c r="V123" s="30">
        <f>IF(V110=0,0,VLOOKUP(V110,FAC_TOTALS_APTA!$A$4:$BQ$126,$L123,FALSE))</f>
        <v>0</v>
      </c>
      <c r="W123" s="30">
        <f>IF(W110=0,0,VLOOKUP(W110,FAC_TOTALS_APTA!$A$4:$BQ$126,$L123,FALSE))</f>
        <v>0</v>
      </c>
      <c r="X123" s="30">
        <f>IF(X110=0,0,VLOOKUP(X110,FAC_TOTALS_APTA!$A$4:$BQ$126,$L123,FALSE))</f>
        <v>0</v>
      </c>
      <c r="Y123" s="30">
        <f>IF(Y110=0,0,VLOOKUP(Y110,FAC_TOTALS_APTA!$A$4:$BQ$126,$L123,FALSE))</f>
        <v>0</v>
      </c>
      <c r="Z123" s="30">
        <f>IF(Z110=0,0,VLOOKUP(Z110,FAC_TOTALS_APTA!$A$4:$BQ$126,$L123,FALSE))</f>
        <v>0</v>
      </c>
      <c r="AA123" s="30">
        <f>IF(AA110=0,0,VLOOKUP(AA110,FAC_TOTALS_APTA!$A$4:$BQ$126,$L123,FALSE))</f>
        <v>0</v>
      </c>
      <c r="AB123" s="30">
        <f>IF(AB110=0,0,VLOOKUP(AB110,FAC_TOTALS_APTA!$A$4:$BQ$126,$L123,FALSE))</f>
        <v>0</v>
      </c>
      <c r="AC123" s="33">
        <f t="shared" si="25"/>
        <v>0</v>
      </c>
      <c r="AD123" s="34">
        <f>AC123/G132</f>
        <v>0</v>
      </c>
    </row>
    <row r="124" spans="1:31" ht="34" x14ac:dyDescent="0.2">
      <c r="B124" s="13" t="s">
        <v>83</v>
      </c>
      <c r="C124" s="29"/>
      <c r="D124" s="6" t="s">
        <v>96</v>
      </c>
      <c r="E124" s="48">
        <v>-1.5E-3</v>
      </c>
      <c r="F124" s="8">
        <f>MATCH($D124,FAC_TOTALS_APTA!$A$2:$BQ$2,)</f>
        <v>23</v>
      </c>
      <c r="G124" s="35">
        <f>VLOOKUP(G110,FAC_TOTALS_APTA!$A$4:$BQ$126,$F124,FALSE)</f>
        <v>0</v>
      </c>
      <c r="H124" s="35">
        <f>VLOOKUP(H110,FAC_TOTALS_APTA!$A$4:$BQ$126,$F124,FALSE)</f>
        <v>0</v>
      </c>
      <c r="I124" s="31" t="str">
        <f t="shared" si="22"/>
        <v>-</v>
      </c>
      <c r="J124" s="32" t="str">
        <f t="shared" si="23"/>
        <v/>
      </c>
      <c r="K124" s="32" t="str">
        <f t="shared" si="24"/>
        <v>TNC_TRIPS_PER_CAPITA_CLUSTER_RAIL_HI_OPEX_FAC</v>
      </c>
      <c r="L124" s="8">
        <f>MATCH($K124,FAC_TOTALS_APTA!$A$2:$BO$2,)</f>
        <v>41</v>
      </c>
      <c r="M124" s="30">
        <f>IF(M110=0,0,VLOOKUP(M110,FAC_TOTALS_APTA!$A$4:$BQ$126,$L124,FALSE))</f>
        <v>0</v>
      </c>
      <c r="N124" s="30">
        <f>IF(N110=0,0,VLOOKUP(N110,FAC_TOTALS_APTA!$A$4:$BQ$126,$L124,FALSE))</f>
        <v>0</v>
      </c>
      <c r="O124" s="30">
        <f>IF(O110=0,0,VLOOKUP(O110,FAC_TOTALS_APTA!$A$4:$BQ$126,$L124,FALSE))</f>
        <v>0</v>
      </c>
      <c r="P124" s="30">
        <f>IF(P110=0,0,VLOOKUP(P110,FAC_TOTALS_APTA!$A$4:$BQ$126,$L124,FALSE))</f>
        <v>0</v>
      </c>
      <c r="Q124" s="30">
        <f>IF(Q110=0,0,VLOOKUP(Q110,FAC_TOTALS_APTA!$A$4:$BQ$126,$L124,FALSE))</f>
        <v>0</v>
      </c>
      <c r="R124" s="30">
        <f>IF(R110=0,0,VLOOKUP(R110,FAC_TOTALS_APTA!$A$4:$BQ$126,$L124,FALSE))</f>
        <v>0</v>
      </c>
      <c r="S124" s="30">
        <f>IF(S110=0,0,VLOOKUP(S110,FAC_TOTALS_APTA!$A$4:$BQ$126,$L124,FALSE))</f>
        <v>0</v>
      </c>
      <c r="T124" s="30">
        <f>IF(T110=0,0,VLOOKUP(T110,FAC_TOTALS_APTA!$A$4:$BQ$126,$L124,FALSE))</f>
        <v>0</v>
      </c>
      <c r="U124" s="30">
        <f>IF(U110=0,0,VLOOKUP(U110,FAC_TOTALS_APTA!$A$4:$BQ$126,$L124,FALSE))</f>
        <v>0</v>
      </c>
      <c r="V124" s="30">
        <f>IF(V110=0,0,VLOOKUP(V110,FAC_TOTALS_APTA!$A$4:$BQ$126,$L124,FALSE))</f>
        <v>0</v>
      </c>
      <c r="W124" s="30">
        <f>IF(W110=0,0,VLOOKUP(W110,FAC_TOTALS_APTA!$A$4:$BQ$126,$L124,FALSE))</f>
        <v>0</v>
      </c>
      <c r="X124" s="30">
        <f>IF(X110=0,0,VLOOKUP(X110,FAC_TOTALS_APTA!$A$4:$BQ$126,$L124,FALSE))</f>
        <v>0</v>
      </c>
      <c r="Y124" s="30">
        <f>IF(Y110=0,0,VLOOKUP(Y110,FAC_TOTALS_APTA!$A$4:$BQ$126,$L124,FALSE))</f>
        <v>0</v>
      </c>
      <c r="Z124" s="30">
        <f>IF(Z110=0,0,VLOOKUP(Z110,FAC_TOTALS_APTA!$A$4:$BQ$126,$L124,FALSE))</f>
        <v>0</v>
      </c>
      <c r="AA124" s="30">
        <f>IF(AA110=0,0,VLOOKUP(AA110,FAC_TOTALS_APTA!$A$4:$BQ$126,$L124,FALSE))</f>
        <v>0</v>
      </c>
      <c r="AB124" s="30">
        <f>IF(AB110=0,0,VLOOKUP(AB110,FAC_TOTALS_APTA!$A$4:$BQ$126,$L124,FALSE))</f>
        <v>0</v>
      </c>
      <c r="AC124" s="33">
        <f t="shared" si="25"/>
        <v>0</v>
      </c>
      <c r="AD124" s="34">
        <f>AC124/G132</f>
        <v>0</v>
      </c>
    </row>
    <row r="125" spans="1:31" ht="34" x14ac:dyDescent="0.2">
      <c r="B125" s="13" t="s">
        <v>83</v>
      </c>
      <c r="C125" s="29"/>
      <c r="D125" s="6" t="s">
        <v>97</v>
      </c>
      <c r="E125" s="48">
        <v>-2.81E-2</v>
      </c>
      <c r="F125" s="8">
        <f>MATCH($D125,FAC_TOTALS_APTA!$A$2:$BQ$2,)</f>
        <v>24</v>
      </c>
      <c r="G125" s="35">
        <f>VLOOKUP(G110,FAC_TOTALS_APTA!$A$4:$BQ$126,$F125,FALSE)</f>
        <v>0</v>
      </c>
      <c r="H125" s="35">
        <f>VLOOKUP(H110,FAC_TOTALS_APTA!$A$4:$BQ$126,$F125,FALSE)</f>
        <v>0</v>
      </c>
      <c r="I125" s="31" t="str">
        <f t="shared" si="22"/>
        <v>-</v>
      </c>
      <c r="J125" s="32" t="str">
        <f t="shared" si="23"/>
        <v/>
      </c>
      <c r="K125" s="32" t="str">
        <f t="shared" si="24"/>
        <v>TNC_TRIPS_PER_CAPITA_CLUSTER_RAIL_MID_OPEX_FAC</v>
      </c>
      <c r="L125" s="8">
        <f>MATCH($K125,FAC_TOTALS_APTA!$A$2:$BO$2,)</f>
        <v>42</v>
      </c>
      <c r="M125" s="30">
        <f>IF(M110=0,0,VLOOKUP(M110,FAC_TOTALS_APTA!$A$4:$BQ$126,$L125,FALSE))</f>
        <v>0</v>
      </c>
      <c r="N125" s="30">
        <f>IF(N110=0,0,VLOOKUP(N110,FAC_TOTALS_APTA!$A$4:$BQ$126,$L125,FALSE))</f>
        <v>0</v>
      </c>
      <c r="O125" s="30">
        <f>IF(O110=0,0,VLOOKUP(O110,FAC_TOTALS_APTA!$A$4:$BQ$126,$L125,FALSE))</f>
        <v>0</v>
      </c>
      <c r="P125" s="30">
        <f>IF(P110=0,0,VLOOKUP(P110,FAC_TOTALS_APTA!$A$4:$BQ$126,$L125,FALSE))</f>
        <v>0</v>
      </c>
      <c r="Q125" s="30">
        <f>IF(Q110=0,0,VLOOKUP(Q110,FAC_TOTALS_APTA!$A$4:$BQ$126,$L125,FALSE))</f>
        <v>0</v>
      </c>
      <c r="R125" s="30">
        <f>IF(R110=0,0,VLOOKUP(R110,FAC_TOTALS_APTA!$A$4:$BQ$126,$L125,FALSE))</f>
        <v>0</v>
      </c>
      <c r="S125" s="30">
        <f>IF(S110=0,0,VLOOKUP(S110,FAC_TOTALS_APTA!$A$4:$BQ$126,$L125,FALSE))</f>
        <v>0</v>
      </c>
      <c r="T125" s="30">
        <f>IF(T110=0,0,VLOOKUP(T110,FAC_TOTALS_APTA!$A$4:$BQ$126,$L125,FALSE))</f>
        <v>0</v>
      </c>
      <c r="U125" s="30">
        <f>IF(U110=0,0,VLOOKUP(U110,FAC_TOTALS_APTA!$A$4:$BQ$126,$L125,FALSE))</f>
        <v>0</v>
      </c>
      <c r="V125" s="30">
        <f>IF(V110=0,0,VLOOKUP(V110,FAC_TOTALS_APTA!$A$4:$BQ$126,$L125,FALSE))</f>
        <v>0</v>
      </c>
      <c r="W125" s="30">
        <f>IF(W110=0,0,VLOOKUP(W110,FAC_TOTALS_APTA!$A$4:$BQ$126,$L125,FALSE))</f>
        <v>0</v>
      </c>
      <c r="X125" s="30">
        <f>IF(X110=0,0,VLOOKUP(X110,FAC_TOTALS_APTA!$A$4:$BQ$126,$L125,FALSE))</f>
        <v>0</v>
      </c>
      <c r="Y125" s="30">
        <f>IF(Y110=0,0,VLOOKUP(Y110,FAC_TOTALS_APTA!$A$4:$BQ$126,$L125,FALSE))</f>
        <v>0</v>
      </c>
      <c r="Z125" s="30">
        <f>IF(Z110=0,0,VLOOKUP(Z110,FAC_TOTALS_APTA!$A$4:$BQ$126,$L125,FALSE))</f>
        <v>0</v>
      </c>
      <c r="AA125" s="30">
        <f>IF(AA110=0,0,VLOOKUP(AA110,FAC_TOTALS_APTA!$A$4:$BQ$126,$L125,FALSE))</f>
        <v>0</v>
      </c>
      <c r="AB125" s="30">
        <f>IF(AB110=0,0,VLOOKUP(AB110,FAC_TOTALS_APTA!$A$4:$BQ$126,$L125,FALSE))</f>
        <v>0</v>
      </c>
      <c r="AC125" s="33">
        <f t="shared" si="25"/>
        <v>0</v>
      </c>
      <c r="AD125" s="34">
        <f>AC125/G132</f>
        <v>0</v>
      </c>
    </row>
    <row r="126" spans="1:31" ht="34" x14ac:dyDescent="0.2">
      <c r="B126" s="13" t="s">
        <v>83</v>
      </c>
      <c r="C126" s="29"/>
      <c r="D126" s="6" t="s">
        <v>98</v>
      </c>
      <c r="E126" s="48">
        <v>8.2000000000000007E-3</v>
      </c>
      <c r="F126" s="8">
        <f>MATCH($D126,FAC_TOTALS_APTA!$A$2:$BQ$2,)</f>
        <v>25</v>
      </c>
      <c r="G126" s="35">
        <f>VLOOKUP(G110,FAC_TOTALS_APTA!$A$4:$BQ$126,$F126,FALSE)</f>
        <v>0</v>
      </c>
      <c r="H126" s="35">
        <f>VLOOKUP(H110,FAC_TOTALS_APTA!$A$4:$BQ$126,$F126,FALSE)</f>
        <v>28.6</v>
      </c>
      <c r="I126" s="31" t="str">
        <f t="shared" si="22"/>
        <v>-</v>
      </c>
      <c r="J126" s="32" t="str">
        <f t="shared" si="23"/>
        <v/>
      </c>
      <c r="K126" s="32" t="str">
        <f t="shared" si="24"/>
        <v>TNC_TRIPS_PER_CAPITA_CLUSTER_RAIL_NEW_YORK_FAC</v>
      </c>
      <c r="L126" s="8">
        <f>MATCH($K126,FAC_TOTALS_APTA!$A$2:$BO$2,)</f>
        <v>43</v>
      </c>
      <c r="M126" s="30">
        <f>IF(M110=0,0,VLOOKUP(M110,FAC_TOTALS_APTA!$A$4:$BQ$126,$L126,FALSE))</f>
        <v>0</v>
      </c>
      <c r="N126" s="30">
        <f>IF(N110=0,0,VLOOKUP(N110,FAC_TOTALS_APTA!$A$4:$BQ$126,$L126,FALSE))</f>
        <v>0</v>
      </c>
      <c r="O126" s="30">
        <f>IF(O110=0,0,VLOOKUP(O110,FAC_TOTALS_APTA!$A$4:$BQ$126,$L126,FALSE))</f>
        <v>0</v>
      </c>
      <c r="P126" s="30">
        <f>IF(P110=0,0,VLOOKUP(P110,FAC_TOTALS_APTA!$A$4:$BQ$126,$L126,FALSE))</f>
        <v>0</v>
      </c>
      <c r="Q126" s="30">
        <f>IF(Q110=0,0,VLOOKUP(Q110,FAC_TOTALS_APTA!$A$4:$BQ$126,$L126,FALSE))</f>
        <v>0</v>
      </c>
      <c r="R126" s="30">
        <f>IF(R110=0,0,VLOOKUP(R110,FAC_TOTALS_APTA!$A$4:$BQ$126,$L126,FALSE))</f>
        <v>0</v>
      </c>
      <c r="S126" s="30">
        <f>IF(S110=0,0,VLOOKUP(S110,FAC_TOTALS_APTA!$A$4:$BQ$126,$L126,FALSE))</f>
        <v>0</v>
      </c>
      <c r="T126" s="30">
        <f>IF(T110=0,0,VLOOKUP(T110,FAC_TOTALS_APTA!$A$4:$BQ$126,$L126,FALSE))</f>
        <v>0</v>
      </c>
      <c r="U126" s="30">
        <f>IF(U110=0,0,VLOOKUP(U110,FAC_TOTALS_APTA!$A$4:$BQ$126,$L126,FALSE))</f>
        <v>0</v>
      </c>
      <c r="V126" s="30">
        <f>IF(V110=0,0,VLOOKUP(V110,FAC_TOTALS_APTA!$A$4:$BQ$126,$L126,FALSE))</f>
        <v>23783025.254525699</v>
      </c>
      <c r="W126" s="30">
        <f>IF(W110=0,0,VLOOKUP(W110,FAC_TOTALS_APTA!$A$4:$BQ$126,$L126,FALSE))</f>
        <v>38863839.051058903</v>
      </c>
      <c r="X126" s="30">
        <f>IF(X110=0,0,VLOOKUP(X110,FAC_TOTALS_APTA!$A$4:$BQ$126,$L126,FALSE))</f>
        <v>65563175.605354004</v>
      </c>
      <c r="Y126" s="30">
        <f>IF(Y110=0,0,VLOOKUP(Y110,FAC_TOTALS_APTA!$A$4:$BQ$126,$L126,FALSE))</f>
        <v>39004236.027891196</v>
      </c>
      <c r="Z126" s="30">
        <f>IF(Z110=0,0,VLOOKUP(Z110,FAC_TOTALS_APTA!$A$4:$BQ$126,$L126,FALSE))</f>
        <v>123003995.33348</v>
      </c>
      <c r="AA126" s="30">
        <f>IF(AA110=0,0,VLOOKUP(AA110,FAC_TOTALS_APTA!$A$4:$BQ$126,$L126,FALSE))</f>
        <v>158315788.32606199</v>
      </c>
      <c r="AB126" s="30">
        <f>IF(AB110=0,0,VLOOKUP(AB110,FAC_TOTALS_APTA!$A$4:$BQ$126,$L126,FALSE))</f>
        <v>293366484.94821298</v>
      </c>
      <c r="AC126" s="33">
        <f t="shared" si="25"/>
        <v>741900544.54658473</v>
      </c>
      <c r="AD126" s="34">
        <f>AC126/G132</f>
        <v>0.36574599046499112</v>
      </c>
    </row>
    <row r="127" spans="1:31" ht="15" x14ac:dyDescent="0.2">
      <c r="B127" s="27" t="s">
        <v>73</v>
      </c>
      <c r="C127" s="29"/>
      <c r="D127" s="8" t="s">
        <v>49</v>
      </c>
      <c r="E127" s="48">
        <v>-1.2999999999999999E-3</v>
      </c>
      <c r="F127" s="8">
        <f>MATCH($D127,FAC_TOTALS_APTA!$A$2:$BQ$2,)</f>
        <v>26</v>
      </c>
      <c r="G127" s="35">
        <f>VLOOKUP(G110,FAC_TOTALS_APTA!$A$4:$BQ$126,$F127,FALSE)</f>
        <v>0</v>
      </c>
      <c r="H127" s="35">
        <f>VLOOKUP(H110,FAC_TOTALS_APTA!$A$4:$BQ$126,$F127,FALSE)</f>
        <v>1</v>
      </c>
      <c r="I127" s="31" t="str">
        <f t="shared" si="22"/>
        <v>-</v>
      </c>
      <c r="J127" s="32" t="str">
        <f t="shared" si="23"/>
        <v/>
      </c>
      <c r="K127" s="32" t="str">
        <f t="shared" si="24"/>
        <v>BIKE_SHARE_FAC</v>
      </c>
      <c r="L127" s="8">
        <f>MATCH($K127,FAC_TOTALS_APTA!$A$2:$BO$2,)</f>
        <v>44</v>
      </c>
      <c r="M127" s="30">
        <f>IF(M110=0,0,VLOOKUP(M110,FAC_TOTALS_APTA!$A$4:$BQ$126,$L127,FALSE))</f>
        <v>0</v>
      </c>
      <c r="N127" s="30">
        <f>IF(N110=0,0,VLOOKUP(N110,FAC_TOTALS_APTA!$A$4:$BQ$126,$L127,FALSE))</f>
        <v>0</v>
      </c>
      <c r="O127" s="30">
        <f>IF(O110=0,0,VLOOKUP(O110,FAC_TOTALS_APTA!$A$4:$BQ$126,$L127,FALSE))</f>
        <v>0</v>
      </c>
      <c r="P127" s="30">
        <f>IF(P110=0,0,VLOOKUP(P110,FAC_TOTALS_APTA!$A$4:$BQ$126,$L127,FALSE))</f>
        <v>0</v>
      </c>
      <c r="Q127" s="30">
        <f>IF(Q110=0,0,VLOOKUP(Q110,FAC_TOTALS_APTA!$A$4:$BQ$126,$L127,FALSE))</f>
        <v>0</v>
      </c>
      <c r="R127" s="30">
        <f>IF(R110=0,0,VLOOKUP(R110,FAC_TOTALS_APTA!$A$4:$BQ$126,$L127,FALSE))</f>
        <v>0</v>
      </c>
      <c r="S127" s="30">
        <f>IF(S110=0,0,VLOOKUP(S110,FAC_TOTALS_APTA!$A$4:$BQ$126,$L127,FALSE))</f>
        <v>0</v>
      </c>
      <c r="T127" s="30">
        <f>IF(T110=0,0,VLOOKUP(T110,FAC_TOTALS_APTA!$A$4:$BQ$126,$L127,FALSE))</f>
        <v>0</v>
      </c>
      <c r="U127" s="30">
        <f>IF(U110=0,0,VLOOKUP(U110,FAC_TOTALS_APTA!$A$4:$BQ$126,$L127,FALSE))</f>
        <v>0</v>
      </c>
      <c r="V127" s="30">
        <f>IF(V110=0,0,VLOOKUP(V110,FAC_TOTALS_APTA!$A$4:$BQ$126,$L127,FALSE))</f>
        <v>0</v>
      </c>
      <c r="W127" s="30">
        <f>IF(W110=0,0,VLOOKUP(W110,FAC_TOTALS_APTA!$A$4:$BQ$126,$L127,FALSE))</f>
        <v>-3748907.28376697</v>
      </c>
      <c r="X127" s="30">
        <f>IF(X110=0,0,VLOOKUP(X110,FAC_TOTALS_APTA!$A$4:$BQ$126,$L127,FALSE))</f>
        <v>0</v>
      </c>
      <c r="Y127" s="30">
        <f>IF(Y110=0,0,VLOOKUP(Y110,FAC_TOTALS_APTA!$A$4:$BQ$126,$L127,FALSE))</f>
        <v>0</v>
      </c>
      <c r="Z127" s="30">
        <f>IF(Z110=0,0,VLOOKUP(Z110,FAC_TOTALS_APTA!$A$4:$BQ$126,$L127,FALSE))</f>
        <v>0</v>
      </c>
      <c r="AA127" s="30">
        <f>IF(AA110=0,0,VLOOKUP(AA110,FAC_TOTALS_APTA!$A$4:$BQ$126,$L127,FALSE))</f>
        <v>0</v>
      </c>
      <c r="AB127" s="30">
        <f>IF(AB110=0,0,VLOOKUP(AB110,FAC_TOTALS_APTA!$A$4:$BQ$126,$L127,FALSE))</f>
        <v>0</v>
      </c>
      <c r="AC127" s="33">
        <f t="shared" si="25"/>
        <v>-3748907.28376697</v>
      </c>
      <c r="AD127" s="34">
        <f>AC127/G132</f>
        <v>-1.848155817840452E-3</v>
      </c>
    </row>
    <row r="128" spans="1:31" ht="15" x14ac:dyDescent="0.2">
      <c r="B128" s="27" t="s">
        <v>74</v>
      </c>
      <c r="C128" s="29"/>
      <c r="D128" s="8" t="s">
        <v>99</v>
      </c>
      <c r="E128" s="48">
        <v>-5.5500000000000001E-2</v>
      </c>
      <c r="F128" s="8">
        <f>MATCH($D128,FAC_TOTALS_APTA!$A$2:$BQ$2,)</f>
        <v>27</v>
      </c>
      <c r="G128" s="35">
        <f>VLOOKUP(G110,FAC_TOTALS_APTA!$A$4:$BQ$126,$F128,FALSE)</f>
        <v>0</v>
      </c>
      <c r="H128" s="35">
        <f>VLOOKUP(H110,FAC_TOTALS_APTA!$A$4:$BQ$126,$F128,FALSE)</f>
        <v>0</v>
      </c>
      <c r="I128" s="31" t="str">
        <f t="shared" si="22"/>
        <v>-</v>
      </c>
      <c r="J128" s="32" t="str">
        <f t="shared" si="23"/>
        <v/>
      </c>
      <c r="K128" s="32" t="str">
        <f t="shared" si="24"/>
        <v>scooter_flag_BUS_FAC</v>
      </c>
      <c r="L128" s="8">
        <f>MATCH($K128,FAC_TOTALS_APTA!$A$2:$BO$2,)</f>
        <v>45</v>
      </c>
      <c r="M128" s="30">
        <f>IF(M110=0,0,VLOOKUP(M110,FAC_TOTALS_APTA!$A$4:$BQ$126,$L128,FALSE))</f>
        <v>0</v>
      </c>
      <c r="N128" s="30">
        <f>IF(N110=0,0,VLOOKUP(N110,FAC_TOTALS_APTA!$A$4:$BQ$126,$L128,FALSE))</f>
        <v>0</v>
      </c>
      <c r="O128" s="30">
        <f>IF(O110=0,0,VLOOKUP(O110,FAC_TOTALS_APTA!$A$4:$BQ$126,$L128,FALSE))</f>
        <v>0</v>
      </c>
      <c r="P128" s="30">
        <f>IF(P110=0,0,VLOOKUP(P110,FAC_TOTALS_APTA!$A$4:$BQ$126,$L128,FALSE))</f>
        <v>0</v>
      </c>
      <c r="Q128" s="30">
        <f>IF(Q110=0,0,VLOOKUP(Q110,FAC_TOTALS_APTA!$A$4:$BQ$126,$L128,FALSE))</f>
        <v>0</v>
      </c>
      <c r="R128" s="30">
        <f>IF(R110=0,0,VLOOKUP(R110,FAC_TOTALS_APTA!$A$4:$BQ$126,$L128,FALSE))</f>
        <v>0</v>
      </c>
      <c r="S128" s="30">
        <f>IF(S110=0,0,VLOOKUP(S110,FAC_TOTALS_APTA!$A$4:$BQ$126,$L128,FALSE))</f>
        <v>0</v>
      </c>
      <c r="T128" s="30">
        <f>IF(T110=0,0,VLOOKUP(T110,FAC_TOTALS_APTA!$A$4:$BQ$126,$L128,FALSE))</f>
        <v>0</v>
      </c>
      <c r="U128" s="30">
        <f>IF(U110=0,0,VLOOKUP(U110,FAC_TOTALS_APTA!$A$4:$BQ$126,$L128,FALSE))</f>
        <v>0</v>
      </c>
      <c r="V128" s="30">
        <f>IF(V110=0,0,VLOOKUP(V110,FAC_TOTALS_APTA!$A$4:$BQ$126,$L128,FALSE))</f>
        <v>0</v>
      </c>
      <c r="W128" s="30">
        <f>IF(W110=0,0,VLOOKUP(W110,FAC_TOTALS_APTA!$A$4:$BQ$126,$L128,FALSE))</f>
        <v>0</v>
      </c>
      <c r="X128" s="30">
        <f>IF(X110=0,0,VLOOKUP(X110,FAC_TOTALS_APTA!$A$4:$BQ$126,$L128,FALSE))</f>
        <v>0</v>
      </c>
      <c r="Y128" s="30">
        <f>IF(Y110=0,0,VLOOKUP(Y110,FAC_TOTALS_APTA!$A$4:$BQ$126,$L128,FALSE))</f>
        <v>0</v>
      </c>
      <c r="Z128" s="30">
        <f>IF(Z110=0,0,VLOOKUP(Z110,FAC_TOTALS_APTA!$A$4:$BQ$126,$L128,FALSE))</f>
        <v>0</v>
      </c>
      <c r="AA128" s="30">
        <f>IF(AA110=0,0,VLOOKUP(AA110,FAC_TOTALS_APTA!$A$4:$BQ$126,$L128,FALSE))</f>
        <v>0</v>
      </c>
      <c r="AB128" s="30">
        <f>IF(AB110=0,0,VLOOKUP(AB110,FAC_TOTALS_APTA!$A$4:$BQ$126,$L128,FALSE))</f>
        <v>0</v>
      </c>
      <c r="AC128" s="33">
        <f t="shared" si="25"/>
        <v>0</v>
      </c>
      <c r="AD128" s="34">
        <f>AC128/G132</f>
        <v>0</v>
      </c>
    </row>
    <row r="129" spans="2:30" ht="15" x14ac:dyDescent="0.2">
      <c r="B129" s="10" t="s">
        <v>74</v>
      </c>
      <c r="C129" s="28"/>
      <c r="D129" s="9" t="s">
        <v>100</v>
      </c>
      <c r="E129" s="49">
        <v>5.1999999999999998E-3</v>
      </c>
      <c r="F129" s="9">
        <f>MATCH($D129,FAC_TOTALS_APTA!$A$2:$BQ$2,)</f>
        <v>28</v>
      </c>
      <c r="G129" s="37">
        <f>VLOOKUP(G110,FAC_TOTALS_APTA!$A$4:$BQ$126,$F129,FALSE)</f>
        <v>0</v>
      </c>
      <c r="H129" s="37">
        <f>VLOOKUP(H110,FAC_TOTALS_APTA!$A$4:$BQ$126,$F129,FALSE)</f>
        <v>1</v>
      </c>
      <c r="I129" s="38" t="str">
        <f t="shared" si="22"/>
        <v>-</v>
      </c>
      <c r="J129" s="39" t="str">
        <f t="shared" si="23"/>
        <v/>
      </c>
      <c r="K129" s="39" t="str">
        <f t="shared" si="24"/>
        <v>scooter_flag_RAIL_FAC</v>
      </c>
      <c r="L129" s="9">
        <f>MATCH($K129,FAC_TOTALS_APTA!$A$2:$BO$2,)</f>
        <v>46</v>
      </c>
      <c r="M129" s="40">
        <f>IF(M110=0,0,VLOOKUP(M110,FAC_TOTALS_APTA!$A$4:$BQ$126,$L129,FALSE))</f>
        <v>0</v>
      </c>
      <c r="N129" s="40">
        <f>IF(N110=0,0,VLOOKUP(N110,FAC_TOTALS_APTA!$A$4:$BQ$126,$L129,FALSE))</f>
        <v>0</v>
      </c>
      <c r="O129" s="40">
        <f>IF(O110=0,0,VLOOKUP(O110,FAC_TOTALS_APTA!$A$4:$BQ$126,$L129,FALSE))</f>
        <v>0</v>
      </c>
      <c r="P129" s="40">
        <f>IF(P110=0,0,VLOOKUP(P110,FAC_TOTALS_APTA!$A$4:$BQ$126,$L129,FALSE))</f>
        <v>0</v>
      </c>
      <c r="Q129" s="40">
        <f>IF(Q110=0,0,VLOOKUP(Q110,FAC_TOTALS_APTA!$A$4:$BQ$126,$L129,FALSE))</f>
        <v>0</v>
      </c>
      <c r="R129" s="40">
        <f>IF(R110=0,0,VLOOKUP(R110,FAC_TOTALS_APTA!$A$4:$BQ$126,$L129,FALSE))</f>
        <v>0</v>
      </c>
      <c r="S129" s="40">
        <f>IF(S110=0,0,VLOOKUP(S110,FAC_TOTALS_APTA!$A$4:$BQ$126,$L129,FALSE))</f>
        <v>0</v>
      </c>
      <c r="T129" s="40">
        <f>IF(T110=0,0,VLOOKUP(T110,FAC_TOTALS_APTA!$A$4:$BQ$126,$L129,FALSE))</f>
        <v>0</v>
      </c>
      <c r="U129" s="40">
        <f>IF(U110=0,0,VLOOKUP(U110,FAC_TOTALS_APTA!$A$4:$BQ$126,$L129,FALSE))</f>
        <v>0</v>
      </c>
      <c r="V129" s="40">
        <f>IF(V110=0,0,VLOOKUP(V110,FAC_TOTALS_APTA!$A$4:$BQ$126,$L129,FALSE))</f>
        <v>0</v>
      </c>
      <c r="W129" s="40">
        <f>IF(W110=0,0,VLOOKUP(W110,FAC_TOTALS_APTA!$A$4:$BQ$126,$L129,FALSE))</f>
        <v>0</v>
      </c>
      <c r="X129" s="40">
        <f>IF(X110=0,0,VLOOKUP(X110,FAC_TOTALS_APTA!$A$4:$BQ$126,$L129,FALSE))</f>
        <v>0</v>
      </c>
      <c r="Y129" s="40">
        <f>IF(Y110=0,0,VLOOKUP(Y110,FAC_TOTALS_APTA!$A$4:$BQ$126,$L129,FALSE))</f>
        <v>0</v>
      </c>
      <c r="Z129" s="40">
        <f>IF(Z110=0,0,VLOOKUP(Z110,FAC_TOTALS_APTA!$A$4:$BQ$126,$L129,FALSE))</f>
        <v>0</v>
      </c>
      <c r="AA129" s="40">
        <f>IF(AA110=0,0,VLOOKUP(AA110,FAC_TOTALS_APTA!$A$4:$BQ$126,$L129,FALSE))</f>
        <v>0</v>
      </c>
      <c r="AB129" s="40">
        <f>IF(AB110=0,0,VLOOKUP(AB110,FAC_TOTALS_APTA!$A$4:$BQ$126,$L129,FALSE))</f>
        <v>16196629.9147263</v>
      </c>
      <c r="AC129" s="41">
        <f t="shared" si="25"/>
        <v>16196629.9147263</v>
      </c>
      <c r="AD129" s="42">
        <f>AC129/G132</f>
        <v>7.9846988843725146E-3</v>
      </c>
    </row>
    <row r="130" spans="2:30" ht="15" x14ac:dyDescent="0.2">
      <c r="B130" s="10" t="s">
        <v>61</v>
      </c>
      <c r="C130" s="28"/>
      <c r="D130" s="10" t="s">
        <v>53</v>
      </c>
      <c r="E130" s="75"/>
      <c r="F130" s="9"/>
      <c r="G130" s="40"/>
      <c r="H130" s="40"/>
      <c r="I130" s="38"/>
      <c r="J130" s="39"/>
      <c r="K130" s="39" t="str">
        <f t="shared" si="24"/>
        <v>New_Reporter_FAC</v>
      </c>
      <c r="L130" s="9">
        <f>MATCH($K130,FAC_TOTALS_APTA!$A$2:$BO$2,)</f>
        <v>50</v>
      </c>
      <c r="M130" s="40">
        <f>IF(M110=0,0,VLOOKUP(M110,FAC_TOTALS_APTA!$A$4:$BQ$126,$L130,FALSE))</f>
        <v>0</v>
      </c>
      <c r="N130" s="40">
        <f>IF(N110=0,0,VLOOKUP(N110,FAC_TOTALS_APTA!$A$4:$BQ$126,$L130,FALSE))</f>
        <v>0</v>
      </c>
      <c r="O130" s="40">
        <f>IF(O110=0,0,VLOOKUP(O110,FAC_TOTALS_APTA!$A$4:$BQ$126,$L130,FALSE))</f>
        <v>0</v>
      </c>
      <c r="P130" s="40">
        <f>IF(P110=0,0,VLOOKUP(P110,FAC_TOTALS_APTA!$A$4:$BQ$126,$L130,FALSE))</f>
        <v>0</v>
      </c>
      <c r="Q130" s="40">
        <f>IF(Q110=0,0,VLOOKUP(Q110,FAC_TOTALS_APTA!$A$4:$BQ$126,$L130,FALSE))</f>
        <v>0</v>
      </c>
      <c r="R130" s="40">
        <f>IF(R110=0,0,VLOOKUP(R110,FAC_TOTALS_APTA!$A$4:$BQ$126,$L130,FALSE))</f>
        <v>0</v>
      </c>
      <c r="S130" s="40">
        <f>IF(S110=0,0,VLOOKUP(S110,FAC_TOTALS_APTA!$A$4:$BQ$126,$L130,FALSE))</f>
        <v>0</v>
      </c>
      <c r="T130" s="40">
        <f>IF(T110=0,0,VLOOKUP(T110,FAC_TOTALS_APTA!$A$4:$BQ$126,$L130,FALSE))</f>
        <v>0</v>
      </c>
      <c r="U130" s="40">
        <f>IF(U110=0,0,VLOOKUP(U110,FAC_TOTALS_APTA!$A$4:$BQ$126,$L130,FALSE))</f>
        <v>0</v>
      </c>
      <c r="V130" s="40">
        <f>IF(V110=0,0,VLOOKUP(V110,FAC_TOTALS_APTA!$A$4:$BQ$126,$L130,FALSE))</f>
        <v>0</v>
      </c>
      <c r="W130" s="40">
        <f>IF(W110=0,0,VLOOKUP(W110,FAC_TOTALS_APTA!$A$4:$BQ$126,$L130,FALSE))</f>
        <v>0</v>
      </c>
      <c r="X130" s="40">
        <f>IF(X110=0,0,VLOOKUP(X110,FAC_TOTALS_APTA!$A$4:$BQ$126,$L130,FALSE))</f>
        <v>0</v>
      </c>
      <c r="Y130" s="40">
        <f>IF(Y110=0,0,VLOOKUP(Y110,FAC_TOTALS_APTA!$A$4:$BQ$126,$L130,FALSE))</f>
        <v>0</v>
      </c>
      <c r="Z130" s="40">
        <f>IF(Z110=0,0,VLOOKUP(Z110,FAC_TOTALS_APTA!$A$4:$BQ$126,$L130,FALSE))</f>
        <v>0</v>
      </c>
      <c r="AA130" s="40">
        <f>IF(AA110=0,0,VLOOKUP(AA110,FAC_TOTALS_APTA!$A$4:$BQ$126,$L130,FALSE))</f>
        <v>0</v>
      </c>
      <c r="AB130" s="40">
        <f>IF(AB110=0,0,VLOOKUP(AB110,FAC_TOTALS_APTA!$A$4:$BQ$126,$L130,FALSE))</f>
        <v>0</v>
      </c>
      <c r="AC130" s="41">
        <f>SUM(M130:AB130)</f>
        <v>0</v>
      </c>
      <c r="AD130" s="42">
        <f>AC130/G132</f>
        <v>0</v>
      </c>
    </row>
    <row r="131" spans="2:30" ht="15" x14ac:dyDescent="0.2">
      <c r="B131" s="27" t="s">
        <v>75</v>
      </c>
      <c r="C131" s="29"/>
      <c r="D131" s="8" t="s">
        <v>6</v>
      </c>
      <c r="E131" s="48"/>
      <c r="F131" s="8">
        <f>MATCH($D131,FAC_TOTALS_APTA!$A$2:$BO$2,)</f>
        <v>9</v>
      </c>
      <c r="G131" s="66">
        <f>VLOOKUP(G110,FAC_TOTALS_APTA!$A$4:$BQ$126,$F131,FALSE)</f>
        <v>2146167468.3624401</v>
      </c>
      <c r="H131" s="66">
        <f>VLOOKUP(H110,FAC_TOTALS_APTA!$A$4:$BO$126,$F131,FALSE)</f>
        <v>3299994133.1388898</v>
      </c>
      <c r="I131" s="68">
        <f t="shared" ref="I131:I132" si="26">H131/G131-1</f>
        <v>0.53762191524449765</v>
      </c>
      <c r="J131" s="32"/>
      <c r="K131" s="32"/>
      <c r="L131" s="8"/>
      <c r="M131" s="30">
        <f>SUM(M112:M129)</f>
        <v>83559869.06250748</v>
      </c>
      <c r="N131" s="30">
        <f t="shared" ref="N131:AB131" si="27">SUM(N112:N129)</f>
        <v>113794856.07563308</v>
      </c>
      <c r="O131" s="30">
        <f t="shared" si="27"/>
        <v>179616564.52294895</v>
      </c>
      <c r="P131" s="30">
        <f t="shared" si="27"/>
        <v>115488272.15155187</v>
      </c>
      <c r="Q131" s="30">
        <f t="shared" si="27"/>
        <v>45814276.163455993</v>
      </c>
      <c r="R131" s="30">
        <f t="shared" si="27"/>
        <v>94230091.789937854</v>
      </c>
      <c r="S131" s="30">
        <f t="shared" si="27"/>
        <v>-118924591.09976606</v>
      </c>
      <c r="T131" s="30">
        <f t="shared" si="27"/>
        <v>26747933.359891158</v>
      </c>
      <c r="U131" s="30">
        <f t="shared" si="27"/>
        <v>35677365.957027771</v>
      </c>
      <c r="V131" s="30">
        <f t="shared" si="27"/>
        <v>58328237.017770514</v>
      </c>
      <c r="W131" s="30">
        <f t="shared" si="27"/>
        <v>22076451.13507748</v>
      </c>
      <c r="X131" s="30">
        <f t="shared" si="27"/>
        <v>96238642.626858369</v>
      </c>
      <c r="Y131" s="30">
        <f t="shared" si="27"/>
        <v>-151624543.59229684</v>
      </c>
      <c r="Z131" s="30">
        <f t="shared" si="27"/>
        <v>40976149.374459893</v>
      </c>
      <c r="AA131" s="30">
        <f t="shared" si="27"/>
        <v>205501732.38504693</v>
      </c>
      <c r="AB131" s="30">
        <f t="shared" si="27"/>
        <v>283923436.37155825</v>
      </c>
      <c r="AC131" s="33">
        <f>H131-G131</f>
        <v>1153826664.7764497</v>
      </c>
      <c r="AD131" s="34">
        <f>I131</f>
        <v>0.53762191524449765</v>
      </c>
    </row>
    <row r="132" spans="2:30" ht="16" thickBot="1" x14ac:dyDescent="0.25">
      <c r="B132" s="11" t="s">
        <v>58</v>
      </c>
      <c r="C132" s="25"/>
      <c r="D132" s="25" t="s">
        <v>4</v>
      </c>
      <c r="E132" s="25"/>
      <c r="F132" s="25">
        <f>MATCH($D132,FAC_TOTALS_APTA!$A$2:$BO$2,)</f>
        <v>7</v>
      </c>
      <c r="G132" s="67">
        <f>VLOOKUP(G110,FAC_TOTALS_APTA!$A$4:$BO$126,$F132,FALSE)</f>
        <v>2028458449</v>
      </c>
      <c r="H132" s="67">
        <f>VLOOKUP(H110,FAC_TOTALS_APTA!$A$4:$BO$126,$F132,FALSE)</f>
        <v>3028681761</v>
      </c>
      <c r="I132" s="69">
        <f t="shared" si="26"/>
        <v>0.49309529238476402</v>
      </c>
      <c r="J132" s="44"/>
      <c r="K132" s="4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45">
        <f>H132-G132</f>
        <v>1000223312</v>
      </c>
      <c r="AD132" s="46">
        <f>I132</f>
        <v>0.49309529238476402</v>
      </c>
    </row>
    <row r="133" spans="2:30" ht="17" thickTop="1" thickBot="1" x14ac:dyDescent="0.25">
      <c r="B133" s="50" t="s">
        <v>76</v>
      </c>
      <c r="C133" s="51"/>
      <c r="D133" s="51"/>
      <c r="E133" s="52"/>
      <c r="F133" s="51"/>
      <c r="G133" s="51"/>
      <c r="H133" s="51"/>
      <c r="I133" s="5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46">
        <f>AD132-AD131</f>
        <v>-4.4526622859733633E-2</v>
      </c>
    </row>
    <row r="134" spans="2:30" ht="15" thickTop="1" x14ac:dyDescent="0.2"/>
  </sheetData>
  <mergeCells count="8">
    <mergeCell ref="G107:I107"/>
    <mergeCell ref="AC107:AD107"/>
    <mergeCell ref="G8:I8"/>
    <mergeCell ref="AC8:AD8"/>
    <mergeCell ref="G41:I41"/>
    <mergeCell ref="AC41:AD41"/>
    <mergeCell ref="G74:I74"/>
    <mergeCell ref="AC74:AD7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34"/>
  <sheetViews>
    <sheetView showGridLines="0" workbookViewId="0">
      <selection activeCell="C2" sqref="C2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31.83203125" style="14" hidden="1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2012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1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54"/>
      <c r="C8" s="55"/>
      <c r="D8" s="55"/>
      <c r="E8" s="55"/>
      <c r="F8" s="55"/>
      <c r="G8" s="84" t="s">
        <v>59</v>
      </c>
      <c r="H8" s="84"/>
      <c r="I8" s="8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84" t="s">
        <v>63</v>
      </c>
      <c r="AD8" s="84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2012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1_1_2012</v>
      </c>
      <c r="H11" s="8" t="str">
        <f>CONCATENATE($C6,"_",$C7,"_",H9)</f>
        <v>1_1_2018</v>
      </c>
      <c r="I11" s="29"/>
      <c r="J11" s="8"/>
      <c r="K11" s="8"/>
      <c r="L11" s="8"/>
      <c r="M11" s="8" t="str">
        <f>IF($G9+M10&gt;$H9,0,CONCATENATE($C6,"_",$C7,"_",$G9+M10))</f>
        <v>1_1_2013</v>
      </c>
      <c r="N11" s="8" t="str">
        <f t="shared" ref="N11:AB11" si="0">IF($G9+N10&gt;$H9,0,CONCATENATE($C6,"_",$C7,"_",$G9+N10))</f>
        <v>1_1_2014</v>
      </c>
      <c r="O11" s="8" t="str">
        <f t="shared" si="0"/>
        <v>1_1_2015</v>
      </c>
      <c r="P11" s="8" t="str">
        <f t="shared" si="0"/>
        <v>1_1_2016</v>
      </c>
      <c r="Q11" s="8" t="str">
        <f t="shared" si="0"/>
        <v>1_1_2017</v>
      </c>
      <c r="R11" s="8" t="str">
        <f t="shared" si="0"/>
        <v>1_1_2018</v>
      </c>
      <c r="S11" s="8">
        <f t="shared" si="0"/>
        <v>0</v>
      </c>
      <c r="T11" s="8">
        <f t="shared" si="0"/>
        <v>0</v>
      </c>
      <c r="U11" s="8">
        <f t="shared" si="0"/>
        <v>0</v>
      </c>
      <c r="V11" s="8">
        <f t="shared" si="0"/>
        <v>0</v>
      </c>
      <c r="W11" s="8">
        <f t="shared" si="0"/>
        <v>0</v>
      </c>
      <c r="X11" s="8">
        <f t="shared" si="0"/>
        <v>0</v>
      </c>
      <c r="Y11" s="8">
        <f t="shared" si="0"/>
        <v>0</v>
      </c>
      <c r="Z11" s="8">
        <f t="shared" si="0"/>
        <v>0</v>
      </c>
      <c r="AA11" s="8">
        <f t="shared" si="0"/>
        <v>0</v>
      </c>
      <c r="AB11" s="8">
        <f t="shared" si="0"/>
        <v>0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48">
        <v>0.70279999999999998</v>
      </c>
      <c r="F13" s="8">
        <f>MATCH($D13,FAC_TOTALS_APTA!$A$2:$BQ$2,)</f>
        <v>11</v>
      </c>
      <c r="G13" s="30">
        <f>VLOOKUP(G11,FAC_TOTALS_APTA!$A$4:$BQ$126,$F13,FALSE)</f>
        <v>62745841.878348701</v>
      </c>
      <c r="H13" s="30">
        <f>VLOOKUP(H11,FAC_TOTALS_APTA!$A$4:$BQ$126,$F13,FALSE)</f>
        <v>70841490.929246098</v>
      </c>
      <c r="I13" s="31">
        <f>IFERROR(H13/G13-1,"-")</f>
        <v>0.12902287719070205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MATCH($K13,FAC_TOTALS_APTA!$A$2:$BO$2,)</f>
        <v>29</v>
      </c>
      <c r="M13" s="30">
        <f>IF(M11=0,0,VLOOKUP(M11,FAC_TOTALS_APTA!$A$4:$BQ$126,$L13,FALSE))</f>
        <v>32878338.311335102</v>
      </c>
      <c r="N13" s="30">
        <f>IF(N11=0,0,VLOOKUP(N11,FAC_TOTALS_APTA!$A$4:$BQ$126,$L13,FALSE))</f>
        <v>45212383.096880898</v>
      </c>
      <c r="O13" s="30">
        <f>IF(O11=0,0,VLOOKUP(O11,FAC_TOTALS_APTA!$A$4:$BQ$126,$L13,FALSE))</f>
        <v>22680151.315575302</v>
      </c>
      <c r="P13" s="30">
        <f>IF(P11=0,0,VLOOKUP(P11,FAC_TOTALS_APTA!$A$4:$BQ$126,$L13,FALSE))</f>
        <v>28832574.996252</v>
      </c>
      <c r="Q13" s="30">
        <f>IF(Q11=0,0,VLOOKUP(Q11,FAC_TOTALS_APTA!$A$4:$BQ$126,$L13,FALSE))</f>
        <v>36686602.979943998</v>
      </c>
      <c r="R13" s="30">
        <f>IF(R11=0,0,VLOOKUP(R11,FAC_TOTALS_APTA!$A$4:$BQ$126,$L13,FALSE))</f>
        <v>13713323.696942599</v>
      </c>
      <c r="S13" s="30">
        <f>IF(S11=0,0,VLOOKUP(S11,FAC_TOTALS_APTA!$A$4:$BQ$126,$L13,FALSE))</f>
        <v>0</v>
      </c>
      <c r="T13" s="30">
        <f>IF(T11=0,0,VLOOKUP(T11,FAC_TOTALS_APTA!$A$4:$BQ$126,$L13,FALSE))</f>
        <v>0</v>
      </c>
      <c r="U13" s="30">
        <f>IF(U11=0,0,VLOOKUP(U11,FAC_TOTALS_APTA!$A$4:$BQ$126,$L13,FALSE))</f>
        <v>0</v>
      </c>
      <c r="V13" s="30">
        <f>IF(V11=0,0,VLOOKUP(V11,FAC_TOTALS_APTA!$A$4:$BQ$126,$L13,FALSE))</f>
        <v>0</v>
      </c>
      <c r="W13" s="30">
        <f>IF(W11=0,0,VLOOKUP(W11,FAC_TOTALS_APTA!$A$4:$BQ$126,$L13,FALSE))</f>
        <v>0</v>
      </c>
      <c r="X13" s="30">
        <f>IF(X11=0,0,VLOOKUP(X11,FAC_TOTALS_APTA!$A$4:$BQ$126,$L13,FALSE))</f>
        <v>0</v>
      </c>
      <c r="Y13" s="30">
        <f>IF(Y11=0,0,VLOOKUP(Y11,FAC_TOTALS_APTA!$A$4:$BQ$126,$L13,FALSE))</f>
        <v>0</v>
      </c>
      <c r="Z13" s="30">
        <f>IF(Z11=0,0,VLOOKUP(Z11,FAC_TOTALS_APTA!$A$4:$BQ$126,$L13,FALSE))</f>
        <v>0</v>
      </c>
      <c r="AA13" s="30">
        <f>IF(AA11=0,0,VLOOKUP(AA11,FAC_TOTALS_APTA!$A$4:$BQ$126,$L13,FALSE))</f>
        <v>0</v>
      </c>
      <c r="AB13" s="30">
        <f>IF(AB11=0,0,VLOOKUP(AB11,FAC_TOTALS_APTA!$A$4:$BQ$126,$L13,FALSE))</f>
        <v>0</v>
      </c>
      <c r="AC13" s="33">
        <f>SUM(M13:AB13)</f>
        <v>180003374.39692989</v>
      </c>
      <c r="AD13" s="34">
        <f>AC13/G33</f>
        <v>0.10687066174465523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48">
        <v>-0.41089999999999999</v>
      </c>
      <c r="F14" s="8">
        <f>MATCH($D14,FAC_TOTALS_APTA!$A$2:$BQ$2,)</f>
        <v>12</v>
      </c>
      <c r="G14" s="47">
        <f>VLOOKUP(G11,FAC_TOTALS_APTA!$A$4:$BQ$126,$F14,FALSE)</f>
        <v>1.9471072922743899</v>
      </c>
      <c r="H14" s="47">
        <f>VLOOKUP(H11,FAC_TOTALS_APTA!$A$4:$BQ$126,$F14,FALSE)</f>
        <v>2.08687793775696</v>
      </c>
      <c r="I14" s="31">
        <f t="shared" ref="I14:I30" si="1">IFERROR(H14/G14-1,"-")</f>
        <v>7.1783740956208764E-2</v>
      </c>
      <c r="J14" s="32" t="str">
        <f t="shared" ref="J14:J30" si="2">IF(C14="Log","_log","")</f>
        <v>_log</v>
      </c>
      <c r="K14" s="32" t="str">
        <f t="shared" ref="K14:K31" si="3">CONCATENATE(D14,J14,"_FAC")</f>
        <v>FARE_per_UPT_2018_log_FAC</v>
      </c>
      <c r="L14" s="8">
        <f>MATCH($K14,FAC_TOTALS_APTA!$A$2:$BO$2,)</f>
        <v>30</v>
      </c>
      <c r="M14" s="30">
        <f>IF(M11=0,0,VLOOKUP(M11,FAC_TOTALS_APTA!$A$4:$BQ$126,$L14,FALSE))</f>
        <v>-30094836.770559002</v>
      </c>
      <c r="N14" s="30">
        <f>IF(N11=0,0,VLOOKUP(N11,FAC_TOTALS_APTA!$A$4:$BQ$126,$L14,FALSE))</f>
        <v>5652512.6575567797</v>
      </c>
      <c r="O14" s="30">
        <f>IF(O11=0,0,VLOOKUP(O11,FAC_TOTALS_APTA!$A$4:$BQ$126,$L14,FALSE))</f>
        <v>-29358871.2736164</v>
      </c>
      <c r="P14" s="30">
        <f>IF(P11=0,0,VLOOKUP(P11,FAC_TOTALS_APTA!$A$4:$BQ$126,$L14,FALSE))</f>
        <v>-9363125.1135873497</v>
      </c>
      <c r="Q14" s="30">
        <f>IF(Q11=0,0,VLOOKUP(Q11,FAC_TOTALS_APTA!$A$4:$BQ$126,$L14,FALSE))</f>
        <v>6925917.3127012998</v>
      </c>
      <c r="R14" s="30">
        <f>IF(R11=0,0,VLOOKUP(R11,FAC_TOTALS_APTA!$A$4:$BQ$126,$L14,FALSE))</f>
        <v>295516.541532289</v>
      </c>
      <c r="S14" s="30">
        <f>IF(S11=0,0,VLOOKUP(S11,FAC_TOTALS_APTA!$A$4:$BQ$126,$L14,FALSE))</f>
        <v>0</v>
      </c>
      <c r="T14" s="30">
        <f>IF(T11=0,0,VLOOKUP(T11,FAC_TOTALS_APTA!$A$4:$BQ$126,$L14,FALSE))</f>
        <v>0</v>
      </c>
      <c r="U14" s="30">
        <f>IF(U11=0,0,VLOOKUP(U11,FAC_TOTALS_APTA!$A$4:$BQ$126,$L14,FALSE))</f>
        <v>0</v>
      </c>
      <c r="V14" s="30">
        <f>IF(V11=0,0,VLOOKUP(V11,FAC_TOTALS_APTA!$A$4:$BQ$126,$L14,FALSE))</f>
        <v>0</v>
      </c>
      <c r="W14" s="30">
        <f>IF(W11=0,0,VLOOKUP(W11,FAC_TOTALS_APTA!$A$4:$BQ$126,$L14,FALSE))</f>
        <v>0</v>
      </c>
      <c r="X14" s="30">
        <f>IF(X11=0,0,VLOOKUP(X11,FAC_TOTALS_APTA!$A$4:$BQ$126,$L14,FALSE))</f>
        <v>0</v>
      </c>
      <c r="Y14" s="30">
        <f>IF(Y11=0,0,VLOOKUP(Y11,FAC_TOTALS_APTA!$A$4:$BQ$126,$L14,FALSE))</f>
        <v>0</v>
      </c>
      <c r="Z14" s="30">
        <f>IF(Z11=0,0,VLOOKUP(Z11,FAC_TOTALS_APTA!$A$4:$BQ$126,$L14,FALSE))</f>
        <v>0</v>
      </c>
      <c r="AA14" s="30">
        <f>IF(AA11=0,0,VLOOKUP(AA11,FAC_TOTALS_APTA!$A$4:$BQ$126,$L14,FALSE))</f>
        <v>0</v>
      </c>
      <c r="AB14" s="30">
        <f>IF(AB11=0,0,VLOOKUP(AB11,FAC_TOTALS_APTA!$A$4:$BQ$126,$L14,FALSE))</f>
        <v>0</v>
      </c>
      <c r="AC14" s="33">
        <f t="shared" ref="AC14:AC30" si="4">SUM(M14:AB14)</f>
        <v>-55942886.645972386</v>
      </c>
      <c r="AD14" s="34">
        <f>AC14/G33</f>
        <v>-3.3214117989686286E-2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48">
        <v>0.29060000000000002</v>
      </c>
      <c r="F15" s="8">
        <f>MATCH($D15,FAC_TOTALS_APTA!$A$2:$BQ$2,)</f>
        <v>13</v>
      </c>
      <c r="G15" s="30">
        <f>VLOOKUP(G11,FAC_TOTALS_APTA!$A$4:$BQ$126,$F15,FALSE)</f>
        <v>9748238.1939888895</v>
      </c>
      <c r="H15" s="30">
        <f>VLOOKUP(H11,FAC_TOTALS_APTA!$A$4:$BQ$126,$F15,FALSE)</f>
        <v>10308804.210226901</v>
      </c>
      <c r="I15" s="31">
        <f t="shared" si="1"/>
        <v>5.7504341305865569E-2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MATCH($K15,FAC_TOTALS_APTA!$A$2:$BO$2,)</f>
        <v>31</v>
      </c>
      <c r="M15" s="30">
        <f>IF(M11=0,0,VLOOKUP(M11,FAC_TOTALS_APTA!$A$4:$BQ$126,$L15,FALSE))</f>
        <v>5459441.9320676802</v>
      </c>
      <c r="N15" s="30">
        <f>IF(N11=0,0,VLOOKUP(N11,FAC_TOTALS_APTA!$A$4:$BQ$126,$L15,FALSE))</f>
        <v>6442281.0493253199</v>
      </c>
      <c r="O15" s="30">
        <f>IF(O11=0,0,VLOOKUP(O11,FAC_TOTALS_APTA!$A$4:$BQ$126,$L15,FALSE))</f>
        <v>5966027.2824224196</v>
      </c>
      <c r="P15" s="30">
        <f>IF(P11=0,0,VLOOKUP(P11,FAC_TOTALS_APTA!$A$4:$BQ$126,$L15,FALSE))</f>
        <v>4494121.7163969697</v>
      </c>
      <c r="Q15" s="30">
        <f>IF(Q11=0,0,VLOOKUP(Q11,FAC_TOTALS_APTA!$A$4:$BQ$126,$L15,FALSE))</f>
        <v>5499026.4435296496</v>
      </c>
      <c r="R15" s="30">
        <f>IF(R11=0,0,VLOOKUP(R11,FAC_TOTALS_APTA!$A$4:$BQ$126,$L15,FALSE))</f>
        <v>4798345.1205377895</v>
      </c>
      <c r="S15" s="30">
        <f>IF(S11=0,0,VLOOKUP(S11,FAC_TOTALS_APTA!$A$4:$BQ$126,$L15,FALSE))</f>
        <v>0</v>
      </c>
      <c r="T15" s="30">
        <f>IF(T11=0,0,VLOOKUP(T11,FAC_TOTALS_APTA!$A$4:$BQ$126,$L15,FALSE))</f>
        <v>0</v>
      </c>
      <c r="U15" s="30">
        <f>IF(U11=0,0,VLOOKUP(U11,FAC_TOTALS_APTA!$A$4:$BQ$126,$L15,FALSE))</f>
        <v>0</v>
      </c>
      <c r="V15" s="30">
        <f>IF(V11=0,0,VLOOKUP(V11,FAC_TOTALS_APTA!$A$4:$BQ$126,$L15,FALSE))</f>
        <v>0</v>
      </c>
      <c r="W15" s="30">
        <f>IF(W11=0,0,VLOOKUP(W11,FAC_TOTALS_APTA!$A$4:$BQ$126,$L15,FALSE))</f>
        <v>0</v>
      </c>
      <c r="X15" s="30">
        <f>IF(X11=0,0,VLOOKUP(X11,FAC_TOTALS_APTA!$A$4:$BQ$126,$L15,FALSE))</f>
        <v>0</v>
      </c>
      <c r="Y15" s="30">
        <f>IF(Y11=0,0,VLOOKUP(Y11,FAC_TOTALS_APTA!$A$4:$BQ$126,$L15,FALSE))</f>
        <v>0</v>
      </c>
      <c r="Z15" s="30">
        <f>IF(Z11=0,0,VLOOKUP(Z11,FAC_TOTALS_APTA!$A$4:$BQ$126,$L15,FALSE))</f>
        <v>0</v>
      </c>
      <c r="AA15" s="30">
        <f>IF(AA11=0,0,VLOOKUP(AA11,FAC_TOTALS_APTA!$A$4:$BQ$126,$L15,FALSE))</f>
        <v>0</v>
      </c>
      <c r="AB15" s="30">
        <f>IF(AB11=0,0,VLOOKUP(AB11,FAC_TOTALS_APTA!$A$4:$BQ$126,$L15,FALSE))</f>
        <v>0</v>
      </c>
      <c r="AC15" s="33">
        <f t="shared" si="4"/>
        <v>32659243.544279829</v>
      </c>
      <c r="AD15" s="34">
        <f>AC15/G33</f>
        <v>1.9390275217621558E-2</v>
      </c>
      <c r="AE15" s="8"/>
    </row>
    <row r="16" spans="1:31" s="15" customFormat="1" ht="30" x14ac:dyDescent="0.2">
      <c r="A16" s="8"/>
      <c r="B16" s="27" t="s">
        <v>82</v>
      </c>
      <c r="C16" s="29"/>
      <c r="D16" s="6" t="s">
        <v>78</v>
      </c>
      <c r="E16" s="48">
        <v>2.7099999999999999E-2</v>
      </c>
      <c r="F16" s="8">
        <f>MATCH($D16,FAC_TOTALS_APTA!$A$2:$BQ$2,)</f>
        <v>17</v>
      </c>
      <c r="G16" s="47">
        <f>VLOOKUP(G11,FAC_TOTALS_APTA!$A$4:$BQ$126,$F16,FALSE)</f>
        <v>0.60563992749806195</v>
      </c>
      <c r="H16" s="47">
        <f>VLOOKUP(H11,FAC_TOTALS_APTA!$A$4:$BQ$126,$F16,FALSE)</f>
        <v>0.60498335359032396</v>
      </c>
      <c r="I16" s="31">
        <f t="shared" si="1"/>
        <v>-1.084099442469566E-3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MATCH($K16,FAC_TOTALS_APTA!$A$2:$BO$2,)</f>
        <v>35</v>
      </c>
      <c r="M16" s="30">
        <f>IF(M11=0,0,VLOOKUP(M11,FAC_TOTALS_APTA!$A$4:$BQ$126,$L16,FALSE))</f>
        <v>38010.646562655602</v>
      </c>
      <c r="N16" s="30">
        <f>IF(N11=0,0,VLOOKUP(N11,FAC_TOTALS_APTA!$A$4:$BQ$126,$L16,FALSE))</f>
        <v>-58677.208091604502</v>
      </c>
      <c r="O16" s="30">
        <f>IF(O11=0,0,VLOOKUP(O11,FAC_TOTALS_APTA!$A$4:$BQ$126,$L16,FALSE))</f>
        <v>48828.6566913356</v>
      </c>
      <c r="P16" s="30">
        <f>IF(P11=0,0,VLOOKUP(P11,FAC_TOTALS_APTA!$A$4:$BQ$126,$L16,FALSE))</f>
        <v>-23275.678830706001</v>
      </c>
      <c r="Q16" s="30">
        <f>IF(Q11=0,0,VLOOKUP(Q11,FAC_TOTALS_APTA!$A$4:$BQ$126,$L16,FALSE))</f>
        <v>-76953.426235065504</v>
      </c>
      <c r="R16" s="30">
        <f>IF(R11=0,0,VLOOKUP(R11,FAC_TOTALS_APTA!$A$4:$BQ$126,$L16,FALSE))</f>
        <v>56005.099209872002</v>
      </c>
      <c r="S16" s="30">
        <f>IF(S11=0,0,VLOOKUP(S11,FAC_TOTALS_APTA!$A$4:$BQ$126,$L16,FALSE))</f>
        <v>0</v>
      </c>
      <c r="T16" s="30">
        <f>IF(T11=0,0,VLOOKUP(T11,FAC_TOTALS_APTA!$A$4:$BQ$126,$L16,FALSE))</f>
        <v>0</v>
      </c>
      <c r="U16" s="30">
        <f>IF(U11=0,0,VLOOKUP(U11,FAC_TOTALS_APTA!$A$4:$BQ$126,$L16,FALSE))</f>
        <v>0</v>
      </c>
      <c r="V16" s="30">
        <f>IF(V11=0,0,VLOOKUP(V11,FAC_TOTALS_APTA!$A$4:$BQ$126,$L16,FALSE))</f>
        <v>0</v>
      </c>
      <c r="W16" s="30">
        <f>IF(W11=0,0,VLOOKUP(W11,FAC_TOTALS_APTA!$A$4:$BQ$126,$L16,FALSE))</f>
        <v>0</v>
      </c>
      <c r="X16" s="30">
        <f>IF(X11=0,0,VLOOKUP(X11,FAC_TOTALS_APTA!$A$4:$BQ$126,$L16,FALSE))</f>
        <v>0</v>
      </c>
      <c r="Y16" s="30">
        <f>IF(Y11=0,0,VLOOKUP(Y11,FAC_TOTALS_APTA!$A$4:$BQ$126,$L16,FALSE))</f>
        <v>0</v>
      </c>
      <c r="Z16" s="30">
        <f>IF(Z11=0,0,VLOOKUP(Z11,FAC_TOTALS_APTA!$A$4:$BQ$126,$L16,FALSE))</f>
        <v>0</v>
      </c>
      <c r="AA16" s="30">
        <f>IF(AA11=0,0,VLOOKUP(AA11,FAC_TOTALS_APTA!$A$4:$BQ$126,$L16,FALSE))</f>
        <v>0</v>
      </c>
      <c r="AB16" s="30">
        <f>IF(AB11=0,0,VLOOKUP(AB11,FAC_TOTALS_APTA!$A$4:$BQ$126,$L16,FALSE))</f>
        <v>0</v>
      </c>
      <c r="AC16" s="33">
        <f t="shared" si="4"/>
        <v>-16061.910693512807</v>
      </c>
      <c r="AD16" s="34">
        <f>AC16/G33</f>
        <v>-9.5361935877605695E-6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48">
        <v>0.16850000000000001</v>
      </c>
      <c r="F17" s="8">
        <f>MATCH($D17,FAC_TOTALS_APTA!$A$2:$BQ$2,)</f>
        <v>14</v>
      </c>
      <c r="G17" s="35">
        <f>VLOOKUP(G11,FAC_TOTALS_APTA!$A$4:$BQ$126,$F17,FALSE)</f>
        <v>4.07378123547866</v>
      </c>
      <c r="H17" s="35">
        <f>VLOOKUP(H11,FAC_TOTALS_APTA!$A$4:$BQ$126,$F17,FALSE)</f>
        <v>2.92983999319934</v>
      </c>
      <c r="I17" s="31">
        <f t="shared" si="1"/>
        <v>-0.28080576156537518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MATCH($K17,FAC_TOTALS_APTA!$A$2:$BO$2,)</f>
        <v>32</v>
      </c>
      <c r="M17" s="30">
        <f>IF(M11=0,0,VLOOKUP(M11,FAC_TOTALS_APTA!$A$4:$BQ$126,$L17,FALSE))</f>
        <v>-9035204.4207492992</v>
      </c>
      <c r="N17" s="30">
        <f>IF(N11=0,0,VLOOKUP(N11,FAC_TOTALS_APTA!$A$4:$BQ$126,$L17,FALSE))</f>
        <v>-12395798.715025701</v>
      </c>
      <c r="O17" s="30">
        <f>IF(O11=0,0,VLOOKUP(O11,FAC_TOTALS_APTA!$A$4:$BQ$126,$L17,FALSE))</f>
        <v>-66350578.411790103</v>
      </c>
      <c r="P17" s="30">
        <f>IF(P11=0,0,VLOOKUP(P11,FAC_TOTALS_APTA!$A$4:$BQ$126,$L17,FALSE))</f>
        <v>-24595117.772169702</v>
      </c>
      <c r="Q17" s="30">
        <f>IF(Q11=0,0,VLOOKUP(Q11,FAC_TOTALS_APTA!$A$4:$BQ$126,$L17,FALSE))</f>
        <v>17423382.8921372</v>
      </c>
      <c r="R17" s="30">
        <f>IF(R11=0,0,VLOOKUP(R11,FAC_TOTALS_APTA!$A$4:$BQ$126,$L17,FALSE))</f>
        <v>20848050.021916799</v>
      </c>
      <c r="S17" s="30">
        <f>IF(S11=0,0,VLOOKUP(S11,FAC_TOTALS_APTA!$A$4:$BQ$126,$L17,FALSE))</f>
        <v>0</v>
      </c>
      <c r="T17" s="30">
        <f>IF(T11=0,0,VLOOKUP(T11,FAC_TOTALS_APTA!$A$4:$BQ$126,$L17,FALSE))</f>
        <v>0</v>
      </c>
      <c r="U17" s="30">
        <f>IF(U11=0,0,VLOOKUP(U11,FAC_TOTALS_APTA!$A$4:$BQ$126,$L17,FALSE))</f>
        <v>0</v>
      </c>
      <c r="V17" s="30">
        <f>IF(V11=0,0,VLOOKUP(V11,FAC_TOTALS_APTA!$A$4:$BQ$126,$L17,FALSE))</f>
        <v>0</v>
      </c>
      <c r="W17" s="30">
        <f>IF(W11=0,0,VLOOKUP(W11,FAC_TOTALS_APTA!$A$4:$BQ$126,$L17,FALSE))</f>
        <v>0</v>
      </c>
      <c r="X17" s="30">
        <f>IF(X11=0,0,VLOOKUP(X11,FAC_TOTALS_APTA!$A$4:$BQ$126,$L17,FALSE))</f>
        <v>0</v>
      </c>
      <c r="Y17" s="30">
        <f>IF(Y11=0,0,VLOOKUP(Y11,FAC_TOTALS_APTA!$A$4:$BQ$126,$L17,FALSE))</f>
        <v>0</v>
      </c>
      <c r="Z17" s="30">
        <f>IF(Z11=0,0,VLOOKUP(Z11,FAC_TOTALS_APTA!$A$4:$BQ$126,$L17,FALSE))</f>
        <v>0</v>
      </c>
      <c r="AA17" s="30">
        <f>IF(AA11=0,0,VLOOKUP(AA11,FAC_TOTALS_APTA!$A$4:$BQ$126,$L17,FALSE))</f>
        <v>0</v>
      </c>
      <c r="AB17" s="30">
        <f>IF(AB11=0,0,VLOOKUP(AB11,FAC_TOTALS_APTA!$A$4:$BQ$126,$L17,FALSE))</f>
        <v>0</v>
      </c>
      <c r="AC17" s="33">
        <f t="shared" si="4"/>
        <v>-74105266.405680805</v>
      </c>
      <c r="AD17" s="34">
        <f>AC17/G33</f>
        <v>-4.3997391082653797E-2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48">
        <v>-0.24160000000000001</v>
      </c>
      <c r="F18" s="8">
        <f>MATCH($D18,FAC_TOTALS_APTA!$A$2:$BQ$2,)</f>
        <v>15</v>
      </c>
      <c r="G18" s="47">
        <f>VLOOKUP(G11,FAC_TOTALS_APTA!$A$4:$BQ$126,$F18,FALSE)</f>
        <v>35261.352835851299</v>
      </c>
      <c r="H18" s="47">
        <f>VLOOKUP(H11,FAC_TOTALS_APTA!$A$4:$BQ$126,$F18,FALSE)</f>
        <v>38913.811951356198</v>
      </c>
      <c r="I18" s="31">
        <f t="shared" si="1"/>
        <v>0.10358250100351607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MATCH($K18,FAC_TOTALS_APTA!$A$2:$BO$2,)</f>
        <v>33</v>
      </c>
      <c r="M18" s="30">
        <f>IF(M11=0,0,VLOOKUP(M11,FAC_TOTALS_APTA!$A$4:$BQ$126,$L18,FALSE))</f>
        <v>-3505380.7783057499</v>
      </c>
      <c r="N18" s="30">
        <f>IF(N11=0,0,VLOOKUP(N11,FAC_TOTALS_APTA!$A$4:$BQ$126,$L18,FALSE))</f>
        <v>-2121595.9348510099</v>
      </c>
      <c r="O18" s="30">
        <f>IF(O11=0,0,VLOOKUP(O11,FAC_TOTALS_APTA!$A$4:$BQ$126,$L18,FALSE))</f>
        <v>-12284830.8969908</v>
      </c>
      <c r="P18" s="30">
        <f>IF(P11=0,0,VLOOKUP(P11,FAC_TOTALS_APTA!$A$4:$BQ$126,$L18,FALSE))</f>
        <v>-8970400.6132503003</v>
      </c>
      <c r="Q18" s="30">
        <f>IF(Q11=0,0,VLOOKUP(Q11,FAC_TOTALS_APTA!$A$4:$BQ$126,$L18,FALSE))</f>
        <v>-9075428.3362001404</v>
      </c>
      <c r="R18" s="30">
        <f>IF(R11=0,0,VLOOKUP(R11,FAC_TOTALS_APTA!$A$4:$BQ$126,$L18,FALSE))</f>
        <v>-9588200.2731273901</v>
      </c>
      <c r="S18" s="30">
        <f>IF(S11=0,0,VLOOKUP(S11,FAC_TOTALS_APTA!$A$4:$BQ$126,$L18,FALSE))</f>
        <v>0</v>
      </c>
      <c r="T18" s="30">
        <f>IF(T11=0,0,VLOOKUP(T11,FAC_TOTALS_APTA!$A$4:$BQ$126,$L18,FALSE))</f>
        <v>0</v>
      </c>
      <c r="U18" s="30">
        <f>IF(U11=0,0,VLOOKUP(U11,FAC_TOTALS_APTA!$A$4:$BQ$126,$L18,FALSE))</f>
        <v>0</v>
      </c>
      <c r="V18" s="30">
        <f>IF(V11=0,0,VLOOKUP(V11,FAC_TOTALS_APTA!$A$4:$BQ$126,$L18,FALSE))</f>
        <v>0</v>
      </c>
      <c r="W18" s="30">
        <f>IF(W11=0,0,VLOOKUP(W11,FAC_TOTALS_APTA!$A$4:$BQ$126,$L18,FALSE))</f>
        <v>0</v>
      </c>
      <c r="X18" s="30">
        <f>IF(X11=0,0,VLOOKUP(X11,FAC_TOTALS_APTA!$A$4:$BQ$126,$L18,FALSE))</f>
        <v>0</v>
      </c>
      <c r="Y18" s="30">
        <f>IF(Y11=0,0,VLOOKUP(Y11,FAC_TOTALS_APTA!$A$4:$BQ$126,$L18,FALSE))</f>
        <v>0</v>
      </c>
      <c r="Z18" s="30">
        <f>IF(Z11=0,0,VLOOKUP(Z11,FAC_TOTALS_APTA!$A$4:$BQ$126,$L18,FALSE))</f>
        <v>0</v>
      </c>
      <c r="AA18" s="30">
        <f>IF(AA11=0,0,VLOOKUP(AA11,FAC_TOTALS_APTA!$A$4:$BQ$126,$L18,FALSE))</f>
        <v>0</v>
      </c>
      <c r="AB18" s="30">
        <f>IF(AB11=0,0,VLOOKUP(AB11,FAC_TOTALS_APTA!$A$4:$BQ$126,$L18,FALSE))</f>
        <v>0</v>
      </c>
      <c r="AC18" s="33">
        <f t="shared" si="4"/>
        <v>-45545836.832725391</v>
      </c>
      <c r="AD18" s="34">
        <f>AC18/G33</f>
        <v>-2.7041235967576807E-2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48">
        <v>1.03E-2</v>
      </c>
      <c r="F19" s="8">
        <f>MATCH($D19,FAC_TOTALS_APTA!$A$2:$BQ$2,)</f>
        <v>16</v>
      </c>
      <c r="G19" s="30">
        <f>VLOOKUP(G11,FAC_TOTALS_APTA!$A$4:$BQ$126,$F19,FALSE)</f>
        <v>10.8946309682562</v>
      </c>
      <c r="H19" s="30">
        <f>VLOOKUP(H11,FAC_TOTALS_APTA!$A$4:$BQ$126,$F19,FALSE)</f>
        <v>10.0685876344187</v>
      </c>
      <c r="I19" s="31">
        <f t="shared" si="1"/>
        <v>-7.5821139444222641E-2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MATCH($K19,FAC_TOTALS_APTA!$A$2:$BO$2,)</f>
        <v>34</v>
      </c>
      <c r="M19" s="30">
        <f>IF(M11=0,0,VLOOKUP(M11,FAC_TOTALS_APTA!$A$4:$BQ$126,$L19,FALSE))</f>
        <v>-5775588.2552456399</v>
      </c>
      <c r="N19" s="30">
        <f>IF(N11=0,0,VLOOKUP(N11,FAC_TOTALS_APTA!$A$4:$BQ$126,$L19,FALSE))</f>
        <v>-650623.26433146</v>
      </c>
      <c r="O19" s="30">
        <f>IF(O11=0,0,VLOOKUP(O11,FAC_TOTALS_APTA!$A$4:$BQ$126,$L19,FALSE))</f>
        <v>-212056.51340163601</v>
      </c>
      <c r="P19" s="30">
        <f>IF(P11=0,0,VLOOKUP(P11,FAC_TOTALS_APTA!$A$4:$BQ$126,$L19,FALSE))</f>
        <v>-1757843.03684798</v>
      </c>
      <c r="Q19" s="30">
        <f>IF(Q11=0,0,VLOOKUP(Q11,FAC_TOTALS_APTA!$A$4:$BQ$126,$L19,FALSE))</f>
        <v>-2909680.5932468502</v>
      </c>
      <c r="R19" s="30">
        <f>IF(R11=0,0,VLOOKUP(R11,FAC_TOTALS_APTA!$A$4:$BQ$126,$L19,FALSE))</f>
        <v>-2498794.8906620699</v>
      </c>
      <c r="S19" s="30">
        <f>IF(S11=0,0,VLOOKUP(S11,FAC_TOTALS_APTA!$A$4:$BQ$126,$L19,FALSE))</f>
        <v>0</v>
      </c>
      <c r="T19" s="30">
        <f>IF(T11=0,0,VLOOKUP(T11,FAC_TOTALS_APTA!$A$4:$BQ$126,$L19,FALSE))</f>
        <v>0</v>
      </c>
      <c r="U19" s="30">
        <f>IF(U11=0,0,VLOOKUP(U11,FAC_TOTALS_APTA!$A$4:$BQ$126,$L19,FALSE))</f>
        <v>0</v>
      </c>
      <c r="V19" s="30">
        <f>IF(V11=0,0,VLOOKUP(V11,FAC_TOTALS_APTA!$A$4:$BQ$126,$L19,FALSE))</f>
        <v>0</v>
      </c>
      <c r="W19" s="30">
        <f>IF(W11=0,0,VLOOKUP(W11,FAC_TOTALS_APTA!$A$4:$BQ$126,$L19,FALSE))</f>
        <v>0</v>
      </c>
      <c r="X19" s="30">
        <f>IF(X11=0,0,VLOOKUP(X11,FAC_TOTALS_APTA!$A$4:$BQ$126,$L19,FALSE))</f>
        <v>0</v>
      </c>
      <c r="Y19" s="30">
        <f>IF(Y11=0,0,VLOOKUP(Y11,FAC_TOTALS_APTA!$A$4:$BQ$126,$L19,FALSE))</f>
        <v>0</v>
      </c>
      <c r="Z19" s="30">
        <f>IF(Z11=0,0,VLOOKUP(Z11,FAC_TOTALS_APTA!$A$4:$BQ$126,$L19,FALSE))</f>
        <v>0</v>
      </c>
      <c r="AA19" s="30">
        <f>IF(AA11=0,0,VLOOKUP(AA11,FAC_TOTALS_APTA!$A$4:$BQ$126,$L19,FALSE))</f>
        <v>0</v>
      </c>
      <c r="AB19" s="30">
        <f>IF(AB11=0,0,VLOOKUP(AB11,FAC_TOTALS_APTA!$A$4:$BQ$126,$L19,FALSE))</f>
        <v>0</v>
      </c>
      <c r="AC19" s="33">
        <f t="shared" si="4"/>
        <v>-13804586.553735636</v>
      </c>
      <c r="AD19" s="34">
        <f>AC19/G33</f>
        <v>-8.1959869088668574E-3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48">
        <v>-4.0000000000000001E-3</v>
      </c>
      <c r="F20" s="8">
        <f>MATCH($D20,FAC_TOTALS_APTA!$A$2:$BQ$2,)</f>
        <v>18</v>
      </c>
      <c r="G20" s="35">
        <f>VLOOKUP(G11,FAC_TOTALS_APTA!$A$4:$BQ$126,$F20,FALSE)</f>
        <v>4.9764747850006401</v>
      </c>
      <c r="H20" s="35">
        <f>VLOOKUP(H11,FAC_TOTALS_APTA!$A$4:$BQ$126,$F20,FALSE)</f>
        <v>6.1800498149413103</v>
      </c>
      <c r="I20" s="31">
        <f t="shared" si="1"/>
        <v>0.24185293444433986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MATCH($K20,FAC_TOTALS_APTA!$A$2:$BO$2,)</f>
        <v>36</v>
      </c>
      <c r="M20" s="30">
        <f>IF(M11=0,0,VLOOKUP(M11,FAC_TOTALS_APTA!$A$4:$BQ$126,$L20,FALSE))</f>
        <v>-20001.447788719099</v>
      </c>
      <c r="N20" s="30">
        <f>IF(N11=0,0,VLOOKUP(N11,FAC_TOTALS_APTA!$A$4:$BQ$126,$L20,FALSE))</f>
        <v>-1649174.7387838101</v>
      </c>
      <c r="O20" s="30">
        <f>IF(O11=0,0,VLOOKUP(O11,FAC_TOTALS_APTA!$A$4:$BQ$126,$L20,FALSE))</f>
        <v>-217671.902382053</v>
      </c>
      <c r="P20" s="30">
        <f>IF(P11=0,0,VLOOKUP(P11,FAC_TOTALS_APTA!$A$4:$BQ$126,$L20,FALSE))</f>
        <v>-3444000.5425816299</v>
      </c>
      <c r="Q20" s="30">
        <f>IF(Q11=0,0,VLOOKUP(Q11,FAC_TOTALS_APTA!$A$4:$BQ$126,$L20,FALSE))</f>
        <v>-1019436.45018252</v>
      </c>
      <c r="R20" s="30">
        <f>IF(R11=0,0,VLOOKUP(R11,FAC_TOTALS_APTA!$A$4:$BQ$126,$L20,FALSE))</f>
        <v>-1583906.0039343999</v>
      </c>
      <c r="S20" s="30">
        <f>IF(S11=0,0,VLOOKUP(S11,FAC_TOTALS_APTA!$A$4:$BQ$126,$L20,FALSE))</f>
        <v>0</v>
      </c>
      <c r="T20" s="30">
        <f>IF(T11=0,0,VLOOKUP(T11,FAC_TOTALS_APTA!$A$4:$BQ$126,$L20,FALSE))</f>
        <v>0</v>
      </c>
      <c r="U20" s="30">
        <f>IF(U11=0,0,VLOOKUP(U11,FAC_TOTALS_APTA!$A$4:$BQ$126,$L20,FALSE))</f>
        <v>0</v>
      </c>
      <c r="V20" s="30">
        <f>IF(V11=0,0,VLOOKUP(V11,FAC_TOTALS_APTA!$A$4:$BQ$126,$L20,FALSE))</f>
        <v>0</v>
      </c>
      <c r="W20" s="30">
        <f>IF(W11=0,0,VLOOKUP(W11,FAC_TOTALS_APTA!$A$4:$BQ$126,$L20,FALSE))</f>
        <v>0</v>
      </c>
      <c r="X20" s="30">
        <f>IF(X11=0,0,VLOOKUP(X11,FAC_TOTALS_APTA!$A$4:$BQ$126,$L20,FALSE))</f>
        <v>0</v>
      </c>
      <c r="Y20" s="30">
        <f>IF(Y11=0,0,VLOOKUP(Y11,FAC_TOTALS_APTA!$A$4:$BQ$126,$L20,FALSE))</f>
        <v>0</v>
      </c>
      <c r="Z20" s="30">
        <f>IF(Z11=0,0,VLOOKUP(Z11,FAC_TOTALS_APTA!$A$4:$BQ$126,$L20,FALSE))</f>
        <v>0</v>
      </c>
      <c r="AA20" s="30">
        <f>IF(AA11=0,0,VLOOKUP(AA11,FAC_TOTALS_APTA!$A$4:$BQ$126,$L20,FALSE))</f>
        <v>0</v>
      </c>
      <c r="AB20" s="30">
        <f>IF(AB11=0,0,VLOOKUP(AB11,FAC_TOTALS_APTA!$A$4:$BQ$126,$L20,FALSE))</f>
        <v>0</v>
      </c>
      <c r="AC20" s="33">
        <f t="shared" si="4"/>
        <v>-7934191.0856531318</v>
      </c>
      <c r="AD20" s="34">
        <f>AC20/G33</f>
        <v>-4.7106464230081508E-3</v>
      </c>
      <c r="AE20" s="8"/>
    </row>
    <row r="21" spans="1:31" s="15" customFormat="1" ht="34" hidden="1" customHeight="1" x14ac:dyDescent="0.2">
      <c r="A21" s="8"/>
      <c r="B21" s="13" t="s">
        <v>83</v>
      </c>
      <c r="C21" s="29"/>
      <c r="D21" s="6" t="s">
        <v>92</v>
      </c>
      <c r="E21" s="48">
        <v>-6.8999999999999999E-3</v>
      </c>
      <c r="F21" s="8">
        <f>MATCH($D21,FAC_TOTALS_APTA!$A$2:$BQ$2,)</f>
        <v>19</v>
      </c>
      <c r="G21" s="35">
        <f>VLOOKUP(G11,FAC_TOTALS_APTA!$A$4:$BQ$126,$F21,FALSE)</f>
        <v>0</v>
      </c>
      <c r="H21" s="35">
        <f>VLOOKUP(H11,FAC_TOTALS_APTA!$A$4:$BQ$126,$F21,FALSE)</f>
        <v>0</v>
      </c>
      <c r="I21" s="31" t="str">
        <f t="shared" si="1"/>
        <v>-</v>
      </c>
      <c r="J21" s="32" t="str">
        <f t="shared" si="2"/>
        <v/>
      </c>
      <c r="K21" s="32" t="str">
        <f t="shared" si="3"/>
        <v>TNC_TRIPS_PER_CAPITA_CLUSTER_BUS_HI_OPEX_FAC</v>
      </c>
      <c r="L21" s="8">
        <f>MATCH($K21,FAC_TOTALS_APTA!$A$2:$BO$2,)</f>
        <v>37</v>
      </c>
      <c r="M21" s="30">
        <f>IF(M11=0,0,VLOOKUP(M11,FAC_TOTALS_APTA!$A$4:$BQ$126,$L21,FALSE))</f>
        <v>0</v>
      </c>
      <c r="N21" s="30">
        <f>IF(N11=0,0,VLOOKUP(N11,FAC_TOTALS_APTA!$A$4:$BQ$126,$L21,FALSE))</f>
        <v>0</v>
      </c>
      <c r="O21" s="30">
        <f>IF(O11=0,0,VLOOKUP(O11,FAC_TOTALS_APTA!$A$4:$BQ$126,$L21,FALSE))</f>
        <v>0</v>
      </c>
      <c r="P21" s="30">
        <f>IF(P11=0,0,VLOOKUP(P11,FAC_TOTALS_APTA!$A$4:$BQ$126,$L21,FALSE))</f>
        <v>0</v>
      </c>
      <c r="Q21" s="30">
        <f>IF(Q11=0,0,VLOOKUP(Q11,FAC_TOTALS_APTA!$A$4:$BQ$126,$L21,FALSE))</f>
        <v>0</v>
      </c>
      <c r="R21" s="30">
        <f>IF(R11=0,0,VLOOKUP(R11,FAC_TOTALS_APTA!$A$4:$BQ$126,$L21,FALSE))</f>
        <v>0</v>
      </c>
      <c r="S21" s="30">
        <f>IF(S11=0,0,VLOOKUP(S11,FAC_TOTALS_APTA!$A$4:$BQ$126,$L21,FALSE))</f>
        <v>0</v>
      </c>
      <c r="T21" s="30">
        <f>IF(T11=0,0,VLOOKUP(T11,FAC_TOTALS_APTA!$A$4:$BQ$126,$L21,FALSE))</f>
        <v>0</v>
      </c>
      <c r="U21" s="30">
        <f>IF(U11=0,0,VLOOKUP(U11,FAC_TOTALS_APTA!$A$4:$BQ$126,$L21,FALSE))</f>
        <v>0</v>
      </c>
      <c r="V21" s="30">
        <f>IF(V11=0,0,VLOOKUP(V11,FAC_TOTALS_APTA!$A$4:$BQ$126,$L21,FALSE))</f>
        <v>0</v>
      </c>
      <c r="W21" s="30">
        <f>IF(W11=0,0,VLOOKUP(W11,FAC_TOTALS_APTA!$A$4:$BQ$126,$L21,FALSE))</f>
        <v>0</v>
      </c>
      <c r="X21" s="30">
        <f>IF(X11=0,0,VLOOKUP(X11,FAC_TOTALS_APTA!$A$4:$BQ$126,$L21,FALSE))</f>
        <v>0</v>
      </c>
      <c r="Y21" s="30">
        <f>IF(Y11=0,0,VLOOKUP(Y11,FAC_TOTALS_APTA!$A$4:$BQ$126,$L21,FALSE))</f>
        <v>0</v>
      </c>
      <c r="Z21" s="30">
        <f>IF(Z11=0,0,VLOOKUP(Z11,FAC_TOTALS_APTA!$A$4:$BQ$126,$L21,FALSE))</f>
        <v>0</v>
      </c>
      <c r="AA21" s="30">
        <f>IF(AA11=0,0,VLOOKUP(AA11,FAC_TOTALS_APTA!$A$4:$BQ$126,$L21,FALSE))</f>
        <v>0</v>
      </c>
      <c r="AB21" s="30">
        <f>IF(AB11=0,0,VLOOKUP(AB11,FAC_TOTALS_APTA!$A$4:$BQ$126,$L21,FALSE))</f>
        <v>0</v>
      </c>
      <c r="AC21" s="33">
        <f t="shared" si="4"/>
        <v>0</v>
      </c>
      <c r="AD21" s="34">
        <f>AC21/G33</f>
        <v>0</v>
      </c>
      <c r="AE21" s="8"/>
    </row>
    <row r="22" spans="1:31" s="15" customFormat="1" ht="34" hidden="1" customHeight="1" x14ac:dyDescent="0.2">
      <c r="A22" s="8"/>
      <c r="B22" s="13" t="s">
        <v>83</v>
      </c>
      <c r="C22" s="29"/>
      <c r="D22" s="6" t="s">
        <v>93</v>
      </c>
      <c r="E22" s="48">
        <v>-3.3099999999999997E-2</v>
      </c>
      <c r="F22" s="8">
        <f>MATCH($D22,FAC_TOTALS_APTA!$A$2:$BQ$2,)</f>
        <v>20</v>
      </c>
      <c r="G22" s="35">
        <f>VLOOKUP(G11,FAC_TOTALS_APTA!$A$4:$BQ$126,$F22,FALSE)</f>
        <v>0</v>
      </c>
      <c r="H22" s="35">
        <f>VLOOKUP(H11,FAC_TOTALS_APTA!$A$4:$BQ$126,$F22,FALSE)</f>
        <v>0</v>
      </c>
      <c r="I22" s="31" t="str">
        <f t="shared" si="1"/>
        <v>-</v>
      </c>
      <c r="J22" s="32" t="str">
        <f t="shared" si="2"/>
        <v/>
      </c>
      <c r="K22" s="32" t="str">
        <f t="shared" si="3"/>
        <v>TNC_TRIPS_PER_CAPITA_CLUSTER_BUS_MID_OPEX_FAC</v>
      </c>
      <c r="L22" s="8">
        <f>MATCH($K22,FAC_TOTALS_APTA!$A$2:$BO$2,)</f>
        <v>38</v>
      </c>
      <c r="M22" s="30">
        <f>IF(M11=0,0,VLOOKUP(M11,FAC_TOTALS_APTA!$A$4:$BQ$126,$L22,FALSE))</f>
        <v>0</v>
      </c>
      <c r="N22" s="30">
        <f>IF(N11=0,0,VLOOKUP(N11,FAC_TOTALS_APTA!$A$4:$BQ$126,$L22,FALSE))</f>
        <v>0</v>
      </c>
      <c r="O22" s="30">
        <f>IF(O11=0,0,VLOOKUP(O11,FAC_TOTALS_APTA!$A$4:$BQ$126,$L22,FALSE))</f>
        <v>0</v>
      </c>
      <c r="P22" s="30">
        <f>IF(P11=0,0,VLOOKUP(P11,FAC_TOTALS_APTA!$A$4:$BQ$126,$L22,FALSE))</f>
        <v>0</v>
      </c>
      <c r="Q22" s="30">
        <f>IF(Q11=0,0,VLOOKUP(Q11,FAC_TOTALS_APTA!$A$4:$BQ$126,$L22,FALSE))</f>
        <v>0</v>
      </c>
      <c r="R22" s="30">
        <f>IF(R11=0,0,VLOOKUP(R11,FAC_TOTALS_APTA!$A$4:$BQ$126,$L22,FALSE))</f>
        <v>0</v>
      </c>
      <c r="S22" s="30">
        <f>IF(S11=0,0,VLOOKUP(S11,FAC_TOTALS_APTA!$A$4:$BQ$126,$L22,FALSE))</f>
        <v>0</v>
      </c>
      <c r="T22" s="30">
        <f>IF(T11=0,0,VLOOKUP(T11,FAC_TOTALS_APTA!$A$4:$BQ$126,$L22,FALSE))</f>
        <v>0</v>
      </c>
      <c r="U22" s="30">
        <f>IF(U11=0,0,VLOOKUP(U11,FAC_TOTALS_APTA!$A$4:$BQ$126,$L22,FALSE))</f>
        <v>0</v>
      </c>
      <c r="V22" s="30">
        <f>IF(V11=0,0,VLOOKUP(V11,FAC_TOTALS_APTA!$A$4:$BQ$126,$L22,FALSE))</f>
        <v>0</v>
      </c>
      <c r="W22" s="30">
        <f>IF(W11=0,0,VLOOKUP(W11,FAC_TOTALS_APTA!$A$4:$BQ$126,$L22,FALSE))</f>
        <v>0</v>
      </c>
      <c r="X22" s="30">
        <f>IF(X11=0,0,VLOOKUP(X11,FAC_TOTALS_APTA!$A$4:$BQ$126,$L22,FALSE))</f>
        <v>0</v>
      </c>
      <c r="Y22" s="30">
        <f>IF(Y11=0,0,VLOOKUP(Y11,FAC_TOTALS_APTA!$A$4:$BQ$126,$L22,FALSE))</f>
        <v>0</v>
      </c>
      <c r="Z22" s="30">
        <f>IF(Z11=0,0,VLOOKUP(Z11,FAC_TOTALS_APTA!$A$4:$BQ$126,$L22,FALSE))</f>
        <v>0</v>
      </c>
      <c r="AA22" s="30">
        <f>IF(AA11=0,0,VLOOKUP(AA11,FAC_TOTALS_APTA!$A$4:$BQ$126,$L22,FALSE))</f>
        <v>0</v>
      </c>
      <c r="AB22" s="30">
        <f>IF(AB11=0,0,VLOOKUP(AB11,FAC_TOTALS_APTA!$A$4:$BQ$126,$L22,FALSE))</f>
        <v>0</v>
      </c>
      <c r="AC22" s="33">
        <f t="shared" si="4"/>
        <v>0</v>
      </c>
      <c r="AD22" s="34">
        <f>AC22/G33</f>
        <v>0</v>
      </c>
      <c r="AE22" s="8"/>
    </row>
    <row r="23" spans="1:31" s="15" customFormat="1" ht="34" hidden="1" customHeight="1" x14ac:dyDescent="0.2">
      <c r="A23" s="8"/>
      <c r="B23" s="13" t="s">
        <v>83</v>
      </c>
      <c r="C23" s="29"/>
      <c r="D23" s="6" t="s">
        <v>94</v>
      </c>
      <c r="E23" s="48">
        <v>-2.2200000000000001E-2</v>
      </c>
      <c r="F23" s="8">
        <f>MATCH($D23,FAC_TOTALS_APTA!$A$2:$BQ$2,)</f>
        <v>21</v>
      </c>
      <c r="G23" s="35">
        <f>VLOOKUP(G11,FAC_TOTALS_APTA!$A$4:$BQ$126,$F23,FALSE)</f>
        <v>0</v>
      </c>
      <c r="H23" s="35">
        <f>VLOOKUP(H11,FAC_TOTALS_APTA!$A$4:$BQ$126,$F23,FALSE)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TNC_TRIPS_PER_CAPITA_CLUSTER_BUS_LOW_OPEX_FAC</v>
      </c>
      <c r="L23" s="8">
        <f>MATCH($K23,FAC_TOTALS_APTA!$A$2:$BO$2,)</f>
        <v>39</v>
      </c>
      <c r="M23" s="30">
        <f>IF(M11=0,0,VLOOKUP(M11,FAC_TOTALS_APTA!$A$4:$BQ$126,$L23,FALSE))</f>
        <v>0</v>
      </c>
      <c r="N23" s="30">
        <f>IF(N11=0,0,VLOOKUP(N11,FAC_TOTALS_APTA!$A$4:$BQ$126,$L23,FALSE))</f>
        <v>0</v>
      </c>
      <c r="O23" s="30">
        <f>IF(O11=0,0,VLOOKUP(O11,FAC_TOTALS_APTA!$A$4:$BQ$126,$L23,FALSE))</f>
        <v>0</v>
      </c>
      <c r="P23" s="30">
        <f>IF(P11=0,0,VLOOKUP(P11,FAC_TOTALS_APTA!$A$4:$BQ$126,$L23,FALSE))</f>
        <v>0</v>
      </c>
      <c r="Q23" s="30">
        <f>IF(Q11=0,0,VLOOKUP(Q11,FAC_TOTALS_APTA!$A$4:$BQ$126,$L23,FALSE))</f>
        <v>0</v>
      </c>
      <c r="R23" s="30">
        <f>IF(R11=0,0,VLOOKUP(R11,FAC_TOTALS_APTA!$A$4:$BQ$126,$L23,FALSE))</f>
        <v>0</v>
      </c>
      <c r="S23" s="30">
        <f>IF(S11=0,0,VLOOKUP(S11,FAC_TOTALS_APTA!$A$4:$BQ$126,$L23,FALSE))</f>
        <v>0</v>
      </c>
      <c r="T23" s="30">
        <f>IF(T11=0,0,VLOOKUP(T11,FAC_TOTALS_APTA!$A$4:$BQ$126,$L23,FALSE))</f>
        <v>0</v>
      </c>
      <c r="U23" s="30">
        <f>IF(U11=0,0,VLOOKUP(U11,FAC_TOTALS_APTA!$A$4:$BQ$126,$L23,FALSE))</f>
        <v>0</v>
      </c>
      <c r="V23" s="30">
        <f>IF(V11=0,0,VLOOKUP(V11,FAC_TOTALS_APTA!$A$4:$BQ$126,$L23,FALSE))</f>
        <v>0</v>
      </c>
      <c r="W23" s="30">
        <f>IF(W11=0,0,VLOOKUP(W11,FAC_TOTALS_APTA!$A$4:$BQ$126,$L23,FALSE))</f>
        <v>0</v>
      </c>
      <c r="X23" s="30">
        <f>IF(X11=0,0,VLOOKUP(X11,FAC_TOTALS_APTA!$A$4:$BQ$126,$L23,FALSE))</f>
        <v>0</v>
      </c>
      <c r="Y23" s="30">
        <f>IF(Y11=0,0,VLOOKUP(Y11,FAC_TOTALS_APTA!$A$4:$BQ$126,$L23,FALSE))</f>
        <v>0</v>
      </c>
      <c r="Z23" s="30">
        <f>IF(Z11=0,0,VLOOKUP(Z11,FAC_TOTALS_APTA!$A$4:$BQ$126,$L23,FALSE))</f>
        <v>0</v>
      </c>
      <c r="AA23" s="30">
        <f>IF(AA11=0,0,VLOOKUP(AA11,FAC_TOTALS_APTA!$A$4:$BQ$126,$L23,FALSE))</f>
        <v>0</v>
      </c>
      <c r="AB23" s="30">
        <f>IF(AB11=0,0,VLOOKUP(AB11,FAC_TOTALS_APTA!$A$4:$BQ$126,$L23,FALSE))</f>
        <v>0</v>
      </c>
      <c r="AC23" s="33">
        <f t="shared" si="4"/>
        <v>0</v>
      </c>
      <c r="AD23" s="34">
        <f>AC23/G33</f>
        <v>0</v>
      </c>
      <c r="AE23" s="8"/>
    </row>
    <row r="24" spans="1:31" s="15" customFormat="1" ht="34" x14ac:dyDescent="0.2">
      <c r="A24" s="8"/>
      <c r="B24" s="13" t="s">
        <v>83</v>
      </c>
      <c r="C24" s="29"/>
      <c r="D24" s="6" t="s">
        <v>95</v>
      </c>
      <c r="E24" s="48">
        <v>-1.1000000000000001E-3</v>
      </c>
      <c r="F24" s="8">
        <f>MATCH($D24,FAC_TOTALS_APTA!$A$2:$BQ$2,)</f>
        <v>22</v>
      </c>
      <c r="G24" s="35">
        <f>VLOOKUP(G11,FAC_TOTALS_APTA!$A$4:$BQ$126,$F24,FALSE)</f>
        <v>0</v>
      </c>
      <c r="H24" s="35">
        <f>VLOOKUP(H11,FAC_TOTALS_APTA!$A$4:$BQ$126,$F24,FALSE)</f>
        <v>0</v>
      </c>
      <c r="I24" s="31" t="str">
        <f t="shared" si="1"/>
        <v>-</v>
      </c>
      <c r="J24" s="32" t="str">
        <f t="shared" si="2"/>
        <v/>
      </c>
      <c r="K24" s="32" t="str">
        <f t="shared" si="3"/>
        <v>TNC_TRIPS_PER_CAPITA_CLUSTER_BUS_NEW_YORK_FAC</v>
      </c>
      <c r="L24" s="8">
        <f>MATCH($K24,FAC_TOTALS_APTA!$A$2:$BO$2,)</f>
        <v>40</v>
      </c>
      <c r="M24" s="30">
        <f>IF(M11=0,0,VLOOKUP(M11,FAC_TOTALS_APTA!$A$4:$BQ$126,$L24,FALSE))</f>
        <v>0</v>
      </c>
      <c r="N24" s="30">
        <f>IF(N11=0,0,VLOOKUP(N11,FAC_TOTALS_APTA!$A$4:$BQ$126,$L24,FALSE))</f>
        <v>0</v>
      </c>
      <c r="O24" s="30">
        <f>IF(O11=0,0,VLOOKUP(O11,FAC_TOTALS_APTA!$A$4:$BQ$126,$L24,FALSE))</f>
        <v>0</v>
      </c>
      <c r="P24" s="30">
        <f>IF(P11=0,0,VLOOKUP(P11,FAC_TOTALS_APTA!$A$4:$BQ$126,$L24,FALSE))</f>
        <v>0</v>
      </c>
      <c r="Q24" s="30">
        <f>IF(Q11=0,0,VLOOKUP(Q11,FAC_TOTALS_APTA!$A$4:$BQ$126,$L24,FALSE))</f>
        <v>0</v>
      </c>
      <c r="R24" s="30">
        <f>IF(R11=0,0,VLOOKUP(R11,FAC_TOTALS_APTA!$A$4:$BQ$126,$L24,FALSE))</f>
        <v>0</v>
      </c>
      <c r="S24" s="30">
        <f>IF(S11=0,0,VLOOKUP(S11,FAC_TOTALS_APTA!$A$4:$BQ$126,$L24,FALSE))</f>
        <v>0</v>
      </c>
      <c r="T24" s="30">
        <f>IF(T11=0,0,VLOOKUP(T11,FAC_TOTALS_APTA!$A$4:$BQ$126,$L24,FALSE))</f>
        <v>0</v>
      </c>
      <c r="U24" s="30">
        <f>IF(U11=0,0,VLOOKUP(U11,FAC_TOTALS_APTA!$A$4:$BQ$126,$L24,FALSE))</f>
        <v>0</v>
      </c>
      <c r="V24" s="30">
        <f>IF(V11=0,0,VLOOKUP(V11,FAC_TOTALS_APTA!$A$4:$BQ$126,$L24,FALSE))</f>
        <v>0</v>
      </c>
      <c r="W24" s="30">
        <f>IF(W11=0,0,VLOOKUP(W11,FAC_TOTALS_APTA!$A$4:$BQ$126,$L24,FALSE))</f>
        <v>0</v>
      </c>
      <c r="X24" s="30">
        <f>IF(X11=0,0,VLOOKUP(X11,FAC_TOTALS_APTA!$A$4:$BQ$126,$L24,FALSE))</f>
        <v>0</v>
      </c>
      <c r="Y24" s="30">
        <f>IF(Y11=0,0,VLOOKUP(Y11,FAC_TOTALS_APTA!$A$4:$BQ$126,$L24,FALSE))</f>
        <v>0</v>
      </c>
      <c r="Z24" s="30">
        <f>IF(Z11=0,0,VLOOKUP(Z11,FAC_TOTALS_APTA!$A$4:$BQ$126,$L24,FALSE))</f>
        <v>0</v>
      </c>
      <c r="AA24" s="30">
        <f>IF(AA11=0,0,VLOOKUP(AA11,FAC_TOTALS_APTA!$A$4:$BQ$126,$L24,FALSE))</f>
        <v>0</v>
      </c>
      <c r="AB24" s="30">
        <f>IF(AB11=0,0,VLOOKUP(AB11,FAC_TOTALS_APTA!$A$4:$BQ$126,$L24,FALSE))</f>
        <v>0</v>
      </c>
      <c r="AC24" s="33">
        <f t="shared" si="4"/>
        <v>0</v>
      </c>
      <c r="AD24" s="34">
        <f>AC24/G33</f>
        <v>0</v>
      </c>
      <c r="AE24" s="8"/>
    </row>
    <row r="25" spans="1:31" s="15" customFormat="1" ht="34" hidden="1" customHeight="1" x14ac:dyDescent="0.2">
      <c r="A25" s="8"/>
      <c r="B25" s="13" t="s">
        <v>83</v>
      </c>
      <c r="C25" s="29"/>
      <c r="D25" s="6" t="s">
        <v>96</v>
      </c>
      <c r="E25" s="48">
        <v>-1.5E-3</v>
      </c>
      <c r="F25" s="8">
        <f>MATCH($D25,FAC_TOTALS_APTA!$A$2:$BQ$2,)</f>
        <v>23</v>
      </c>
      <c r="G25" s="35">
        <f>VLOOKUP(G11,FAC_TOTALS_APTA!$A$4:$BQ$126,$F25,FALSE)</f>
        <v>0.46481473981514798</v>
      </c>
      <c r="H25" s="35">
        <f>VLOOKUP(H11,FAC_TOTALS_APTA!$A$4:$BQ$126,$F25,FALSE)</f>
        <v>16.656166916833101</v>
      </c>
      <c r="I25" s="31">
        <f t="shared" si="1"/>
        <v>34.833990383904535</v>
      </c>
      <c r="J25" s="32" t="str">
        <f t="shared" si="2"/>
        <v/>
      </c>
      <c r="K25" s="32" t="str">
        <f t="shared" si="3"/>
        <v>TNC_TRIPS_PER_CAPITA_CLUSTER_RAIL_HI_OPEX_FAC</v>
      </c>
      <c r="L25" s="8">
        <f>MATCH($K25,FAC_TOTALS_APTA!$A$2:$BO$2,)</f>
        <v>41</v>
      </c>
      <c r="M25" s="30">
        <f>IF(M11=0,0,VLOOKUP(M11,FAC_TOTALS_APTA!$A$4:$BQ$126,$L25,FALSE))</f>
        <v>-2167177.2690731902</v>
      </c>
      <c r="N25" s="30">
        <f>IF(N11=0,0,VLOOKUP(N11,FAC_TOTALS_APTA!$A$4:$BQ$126,$L25,FALSE))</f>
        <v>-3413092.5801637899</v>
      </c>
      <c r="O25" s="30">
        <f>IF(O11=0,0,VLOOKUP(O11,FAC_TOTALS_APTA!$A$4:$BQ$126,$L25,FALSE))</f>
        <v>-2307627.1753374301</v>
      </c>
      <c r="P25" s="30">
        <f>IF(P11=0,0,VLOOKUP(P11,FAC_TOTALS_APTA!$A$4:$BQ$126,$L25,FALSE))</f>
        <v>-6384011.1127503701</v>
      </c>
      <c r="Q25" s="30">
        <f>IF(Q11=0,0,VLOOKUP(Q11,FAC_TOTALS_APTA!$A$4:$BQ$126,$L25,FALSE))</f>
        <v>-8221503.9414188601</v>
      </c>
      <c r="R25" s="30">
        <f>IF(R11=0,0,VLOOKUP(R11,FAC_TOTALS_APTA!$A$4:$BQ$126,$L25,FALSE))</f>
        <v>-14152229.8685467</v>
      </c>
      <c r="S25" s="30">
        <f>IF(S11=0,0,VLOOKUP(S11,FAC_TOTALS_APTA!$A$4:$BQ$126,$L25,FALSE))</f>
        <v>0</v>
      </c>
      <c r="T25" s="30">
        <f>IF(T11=0,0,VLOOKUP(T11,FAC_TOTALS_APTA!$A$4:$BQ$126,$L25,FALSE))</f>
        <v>0</v>
      </c>
      <c r="U25" s="30">
        <f>IF(U11=0,0,VLOOKUP(U11,FAC_TOTALS_APTA!$A$4:$BQ$126,$L25,FALSE))</f>
        <v>0</v>
      </c>
      <c r="V25" s="30">
        <f>IF(V11=0,0,VLOOKUP(V11,FAC_TOTALS_APTA!$A$4:$BQ$126,$L25,FALSE))</f>
        <v>0</v>
      </c>
      <c r="W25" s="30">
        <f>IF(W11=0,0,VLOOKUP(W11,FAC_TOTALS_APTA!$A$4:$BQ$126,$L25,FALSE))</f>
        <v>0</v>
      </c>
      <c r="X25" s="30">
        <f>IF(X11=0,0,VLOOKUP(X11,FAC_TOTALS_APTA!$A$4:$BQ$126,$L25,FALSE))</f>
        <v>0</v>
      </c>
      <c r="Y25" s="30">
        <f>IF(Y11=0,0,VLOOKUP(Y11,FAC_TOTALS_APTA!$A$4:$BQ$126,$L25,FALSE))</f>
        <v>0</v>
      </c>
      <c r="Z25" s="30">
        <f>IF(Z11=0,0,VLOOKUP(Z11,FAC_TOTALS_APTA!$A$4:$BQ$126,$L25,FALSE))</f>
        <v>0</v>
      </c>
      <c r="AA25" s="30">
        <f>IF(AA11=0,0,VLOOKUP(AA11,FAC_TOTALS_APTA!$A$4:$BQ$126,$L25,FALSE))</f>
        <v>0</v>
      </c>
      <c r="AB25" s="30">
        <f>IF(AB11=0,0,VLOOKUP(AB11,FAC_TOTALS_APTA!$A$4:$BQ$126,$L25,FALSE))</f>
        <v>0</v>
      </c>
      <c r="AC25" s="33">
        <f t="shared" si="4"/>
        <v>-36645641.947290339</v>
      </c>
      <c r="AD25" s="34">
        <f>AC25/G33</f>
        <v>-2.1757058822289562E-2</v>
      </c>
      <c r="AE25" s="8"/>
    </row>
    <row r="26" spans="1:31" s="15" customFormat="1" ht="34" x14ac:dyDescent="0.2">
      <c r="A26" s="8"/>
      <c r="B26" s="13" t="s">
        <v>83</v>
      </c>
      <c r="C26" s="29"/>
      <c r="D26" s="6" t="s">
        <v>97</v>
      </c>
      <c r="E26" s="48">
        <v>-2.81E-2</v>
      </c>
      <c r="F26" s="8">
        <f>MATCH($D26,FAC_TOTALS_APTA!$A$2:$BQ$2,)</f>
        <v>24</v>
      </c>
      <c r="G26" s="35">
        <f>VLOOKUP(G11,FAC_TOTALS_APTA!$A$4:$BQ$126,$F26,FALSE)</f>
        <v>0</v>
      </c>
      <c r="H26" s="35">
        <f>VLOOKUP(H11,FAC_TOTALS_APTA!$A$4:$BQ$126,$F26,FALSE)</f>
        <v>0</v>
      </c>
      <c r="I26" s="31" t="str">
        <f t="shared" si="1"/>
        <v>-</v>
      </c>
      <c r="J26" s="32" t="str">
        <f t="shared" si="2"/>
        <v/>
      </c>
      <c r="K26" s="32" t="str">
        <f t="shared" si="3"/>
        <v>TNC_TRIPS_PER_CAPITA_CLUSTER_RAIL_MID_OPEX_FAC</v>
      </c>
      <c r="L26" s="8">
        <f>MATCH($K26,FAC_TOTALS_APTA!$A$2:$BO$2,)</f>
        <v>42</v>
      </c>
      <c r="M26" s="30">
        <f>IF(M11=0,0,VLOOKUP(M11,FAC_TOTALS_APTA!$A$4:$BQ$126,$L26,FALSE))</f>
        <v>0</v>
      </c>
      <c r="N26" s="30">
        <f>IF(N11=0,0,VLOOKUP(N11,FAC_TOTALS_APTA!$A$4:$BQ$126,$L26,FALSE))</f>
        <v>0</v>
      </c>
      <c r="O26" s="30">
        <f>IF(O11=0,0,VLOOKUP(O11,FAC_TOTALS_APTA!$A$4:$BQ$126,$L26,FALSE))</f>
        <v>0</v>
      </c>
      <c r="P26" s="30">
        <f>IF(P11=0,0,VLOOKUP(P11,FAC_TOTALS_APTA!$A$4:$BQ$126,$L26,FALSE))</f>
        <v>0</v>
      </c>
      <c r="Q26" s="30">
        <f>IF(Q11=0,0,VLOOKUP(Q11,FAC_TOTALS_APTA!$A$4:$BQ$126,$L26,FALSE))</f>
        <v>0</v>
      </c>
      <c r="R26" s="30">
        <f>IF(R11=0,0,VLOOKUP(R11,FAC_TOTALS_APTA!$A$4:$BQ$126,$L26,FALSE))</f>
        <v>0</v>
      </c>
      <c r="S26" s="30">
        <f>IF(S11=0,0,VLOOKUP(S11,FAC_TOTALS_APTA!$A$4:$BQ$126,$L26,FALSE))</f>
        <v>0</v>
      </c>
      <c r="T26" s="30">
        <f>IF(T11=0,0,VLOOKUP(T11,FAC_TOTALS_APTA!$A$4:$BQ$126,$L26,FALSE))</f>
        <v>0</v>
      </c>
      <c r="U26" s="30">
        <f>IF(U11=0,0,VLOOKUP(U11,FAC_TOTALS_APTA!$A$4:$BQ$126,$L26,FALSE))</f>
        <v>0</v>
      </c>
      <c r="V26" s="30">
        <f>IF(V11=0,0,VLOOKUP(V11,FAC_TOTALS_APTA!$A$4:$BQ$126,$L26,FALSE))</f>
        <v>0</v>
      </c>
      <c r="W26" s="30">
        <f>IF(W11=0,0,VLOOKUP(W11,FAC_TOTALS_APTA!$A$4:$BQ$126,$L26,FALSE))</f>
        <v>0</v>
      </c>
      <c r="X26" s="30">
        <f>IF(X11=0,0,VLOOKUP(X11,FAC_TOTALS_APTA!$A$4:$BQ$126,$L26,FALSE))</f>
        <v>0</v>
      </c>
      <c r="Y26" s="30">
        <f>IF(Y11=0,0,VLOOKUP(Y11,FAC_TOTALS_APTA!$A$4:$BQ$126,$L26,FALSE))</f>
        <v>0</v>
      </c>
      <c r="Z26" s="30">
        <f>IF(Z11=0,0,VLOOKUP(Z11,FAC_TOTALS_APTA!$A$4:$BQ$126,$L26,FALSE))</f>
        <v>0</v>
      </c>
      <c r="AA26" s="30">
        <f>IF(AA11=0,0,VLOOKUP(AA11,FAC_TOTALS_APTA!$A$4:$BQ$126,$L26,FALSE))</f>
        <v>0</v>
      </c>
      <c r="AB26" s="30">
        <f>IF(AB11=0,0,VLOOKUP(AB11,FAC_TOTALS_APTA!$A$4:$BQ$126,$L26,FALSE))</f>
        <v>0</v>
      </c>
      <c r="AC26" s="33">
        <f t="shared" si="4"/>
        <v>0</v>
      </c>
      <c r="AD26" s="34">
        <f>AC26/G33</f>
        <v>0</v>
      </c>
      <c r="AE26" s="8"/>
    </row>
    <row r="27" spans="1:31" s="15" customFormat="1" ht="34" x14ac:dyDescent="0.2">
      <c r="A27" s="8"/>
      <c r="B27" s="13" t="s">
        <v>83</v>
      </c>
      <c r="C27" s="29"/>
      <c r="D27" s="6" t="s">
        <v>98</v>
      </c>
      <c r="E27" s="48">
        <v>8.2000000000000007E-3</v>
      </c>
      <c r="F27" s="8">
        <f>MATCH($D27,FAC_TOTALS_APTA!$A$2:$BQ$2,)</f>
        <v>25</v>
      </c>
      <c r="G27" s="35">
        <f>VLOOKUP(G11,FAC_TOTALS_APTA!$A$4:$BQ$126,$F27,FALSE)</f>
        <v>0</v>
      </c>
      <c r="H27" s="35">
        <f>VLOOKUP(H11,FAC_TOTALS_APTA!$A$4:$BQ$126,$F27,FALSE)</f>
        <v>0</v>
      </c>
      <c r="I27" s="31" t="str">
        <f t="shared" si="1"/>
        <v>-</v>
      </c>
      <c r="J27" s="32" t="str">
        <f t="shared" si="2"/>
        <v/>
      </c>
      <c r="K27" s="32" t="str">
        <f t="shared" si="3"/>
        <v>TNC_TRIPS_PER_CAPITA_CLUSTER_RAIL_NEW_YORK_FAC</v>
      </c>
      <c r="L27" s="8">
        <f>MATCH($K27,FAC_TOTALS_APTA!$A$2:$BO$2,)</f>
        <v>43</v>
      </c>
      <c r="M27" s="30">
        <f>IF(M11=0,0,VLOOKUP(M11,FAC_TOTALS_APTA!$A$4:$BQ$126,$L27,FALSE))</f>
        <v>0</v>
      </c>
      <c r="N27" s="30">
        <f>IF(N11=0,0,VLOOKUP(N11,FAC_TOTALS_APTA!$A$4:$BQ$126,$L27,FALSE))</f>
        <v>0</v>
      </c>
      <c r="O27" s="30">
        <f>IF(O11=0,0,VLOOKUP(O11,FAC_TOTALS_APTA!$A$4:$BQ$126,$L27,FALSE))</f>
        <v>0</v>
      </c>
      <c r="P27" s="30">
        <f>IF(P11=0,0,VLOOKUP(P11,FAC_TOTALS_APTA!$A$4:$BQ$126,$L27,FALSE))</f>
        <v>0</v>
      </c>
      <c r="Q27" s="30">
        <f>IF(Q11=0,0,VLOOKUP(Q11,FAC_TOTALS_APTA!$A$4:$BQ$126,$L27,FALSE))</f>
        <v>0</v>
      </c>
      <c r="R27" s="30">
        <f>IF(R11=0,0,VLOOKUP(R11,FAC_TOTALS_APTA!$A$4:$BQ$126,$L27,FALSE))</f>
        <v>0</v>
      </c>
      <c r="S27" s="30">
        <f>IF(S11=0,0,VLOOKUP(S11,FAC_TOTALS_APTA!$A$4:$BQ$126,$L27,FALSE))</f>
        <v>0</v>
      </c>
      <c r="T27" s="30">
        <f>IF(T11=0,0,VLOOKUP(T11,FAC_TOTALS_APTA!$A$4:$BQ$126,$L27,FALSE))</f>
        <v>0</v>
      </c>
      <c r="U27" s="30">
        <f>IF(U11=0,0,VLOOKUP(U11,FAC_TOTALS_APTA!$A$4:$BQ$126,$L27,FALSE))</f>
        <v>0</v>
      </c>
      <c r="V27" s="30">
        <f>IF(V11=0,0,VLOOKUP(V11,FAC_TOTALS_APTA!$A$4:$BQ$126,$L27,FALSE))</f>
        <v>0</v>
      </c>
      <c r="W27" s="30">
        <f>IF(W11=0,0,VLOOKUP(W11,FAC_TOTALS_APTA!$A$4:$BQ$126,$L27,FALSE))</f>
        <v>0</v>
      </c>
      <c r="X27" s="30">
        <f>IF(X11=0,0,VLOOKUP(X11,FAC_TOTALS_APTA!$A$4:$BQ$126,$L27,FALSE))</f>
        <v>0</v>
      </c>
      <c r="Y27" s="30">
        <f>IF(Y11=0,0,VLOOKUP(Y11,FAC_TOTALS_APTA!$A$4:$BQ$126,$L27,FALSE))</f>
        <v>0</v>
      </c>
      <c r="Z27" s="30">
        <f>IF(Z11=0,0,VLOOKUP(Z11,FAC_TOTALS_APTA!$A$4:$BQ$126,$L27,FALSE))</f>
        <v>0</v>
      </c>
      <c r="AA27" s="30">
        <f>IF(AA11=0,0,VLOOKUP(AA11,FAC_TOTALS_APTA!$A$4:$BQ$126,$L27,FALSE))</f>
        <v>0</v>
      </c>
      <c r="AB27" s="30">
        <f>IF(AB11=0,0,VLOOKUP(AB11,FAC_TOTALS_APTA!$A$4:$BQ$126,$L27,FALSE))</f>
        <v>0</v>
      </c>
      <c r="AC27" s="33">
        <f t="shared" si="4"/>
        <v>0</v>
      </c>
      <c r="AD27" s="34">
        <f>AC27/G33</f>
        <v>0</v>
      </c>
      <c r="AE27" s="8"/>
    </row>
    <row r="28" spans="1:31" s="15" customFormat="1" ht="15" x14ac:dyDescent="0.2">
      <c r="A28" s="8"/>
      <c r="B28" s="27" t="s">
        <v>73</v>
      </c>
      <c r="C28" s="29"/>
      <c r="D28" s="8" t="s">
        <v>49</v>
      </c>
      <c r="E28" s="48">
        <v>-1.2999999999999999E-3</v>
      </c>
      <c r="F28" s="8">
        <f>MATCH($D28,FAC_TOTALS_APTA!$A$2:$BQ$2,)</f>
        <v>26</v>
      </c>
      <c r="G28" s="35">
        <f>VLOOKUP(G11,FAC_TOTALS_APTA!$A$4:$BQ$126,$F28,FALSE)</f>
        <v>0.24250758762689201</v>
      </c>
      <c r="H28" s="35">
        <f>VLOOKUP(H11,FAC_TOTALS_APTA!$A$4:$BQ$126,$F28,FALSE)</f>
        <v>1</v>
      </c>
      <c r="I28" s="31">
        <f t="shared" si="1"/>
        <v>3.1235823166842165</v>
      </c>
      <c r="J28" s="32" t="str">
        <f t="shared" si="2"/>
        <v/>
      </c>
      <c r="K28" s="32" t="str">
        <f t="shared" si="3"/>
        <v>BIKE_SHARE_FAC</v>
      </c>
      <c r="L28" s="8">
        <f>MATCH($K28,FAC_TOTALS_APTA!$A$2:$BO$2,)</f>
        <v>44</v>
      </c>
      <c r="M28" s="30">
        <f>IF(M11=0,0,VLOOKUP(M11,FAC_TOTALS_APTA!$A$4:$BQ$126,$L28,FALSE))</f>
        <v>0</v>
      </c>
      <c r="N28" s="30">
        <f>IF(N11=0,0,VLOOKUP(N11,FAC_TOTALS_APTA!$A$4:$BQ$126,$L28,FALSE))</f>
        <v>-517037.78337334603</v>
      </c>
      <c r="O28" s="30">
        <f>IF(O11=0,0,VLOOKUP(O11,FAC_TOTALS_APTA!$A$4:$BQ$126,$L28,FALSE))</f>
        <v>-661781.97932422895</v>
      </c>
      <c r="P28" s="30">
        <f>IF(P11=0,0,VLOOKUP(P11,FAC_TOTALS_APTA!$A$4:$BQ$126,$L28,FALSE))</f>
        <v>-238444.09633496401</v>
      </c>
      <c r="Q28" s="30">
        <f>IF(Q11=0,0,VLOOKUP(Q11,FAC_TOTALS_APTA!$A$4:$BQ$126,$L28,FALSE))</f>
        <v>0</v>
      </c>
      <c r="R28" s="30">
        <f>IF(R11=0,0,VLOOKUP(R11,FAC_TOTALS_APTA!$A$4:$BQ$126,$L28,FALSE))</f>
        <v>-11077.581867105901</v>
      </c>
      <c r="S28" s="30">
        <f>IF(S11=0,0,VLOOKUP(S11,FAC_TOTALS_APTA!$A$4:$BQ$126,$L28,FALSE))</f>
        <v>0</v>
      </c>
      <c r="T28" s="30">
        <f>IF(T11=0,0,VLOOKUP(T11,FAC_TOTALS_APTA!$A$4:$BQ$126,$L28,FALSE))</f>
        <v>0</v>
      </c>
      <c r="U28" s="30">
        <f>IF(U11=0,0,VLOOKUP(U11,FAC_TOTALS_APTA!$A$4:$BQ$126,$L28,FALSE))</f>
        <v>0</v>
      </c>
      <c r="V28" s="30">
        <f>IF(V11=0,0,VLOOKUP(V11,FAC_TOTALS_APTA!$A$4:$BQ$126,$L28,FALSE))</f>
        <v>0</v>
      </c>
      <c r="W28" s="30">
        <f>IF(W11=0,0,VLOOKUP(W11,FAC_TOTALS_APTA!$A$4:$BQ$126,$L28,FALSE))</f>
        <v>0</v>
      </c>
      <c r="X28" s="30">
        <f>IF(X11=0,0,VLOOKUP(X11,FAC_TOTALS_APTA!$A$4:$BQ$126,$L28,FALSE))</f>
        <v>0</v>
      </c>
      <c r="Y28" s="30">
        <f>IF(Y11=0,0,VLOOKUP(Y11,FAC_TOTALS_APTA!$A$4:$BQ$126,$L28,FALSE))</f>
        <v>0</v>
      </c>
      <c r="Z28" s="30">
        <f>IF(Z11=0,0,VLOOKUP(Z11,FAC_TOTALS_APTA!$A$4:$BQ$126,$L28,FALSE))</f>
        <v>0</v>
      </c>
      <c r="AA28" s="30">
        <f>IF(AA11=0,0,VLOOKUP(AA11,FAC_TOTALS_APTA!$A$4:$BQ$126,$L28,FALSE))</f>
        <v>0</v>
      </c>
      <c r="AB28" s="30">
        <f>IF(AB11=0,0,VLOOKUP(AB11,FAC_TOTALS_APTA!$A$4:$BQ$126,$L28,FALSE))</f>
        <v>0</v>
      </c>
      <c r="AC28" s="33">
        <f t="shared" si="4"/>
        <v>-1428341.4408996447</v>
      </c>
      <c r="AD28" s="34">
        <f>AC28/G33</f>
        <v>-8.4802740780654461E-4</v>
      </c>
      <c r="AE28" s="8"/>
    </row>
    <row r="29" spans="1:31" s="65" customFormat="1" ht="15" x14ac:dyDescent="0.2">
      <c r="A29" s="64"/>
      <c r="B29" s="27" t="s">
        <v>74</v>
      </c>
      <c r="C29" s="29"/>
      <c r="D29" s="8" t="s">
        <v>99</v>
      </c>
      <c r="E29" s="48">
        <v>-5.5500000000000001E-2</v>
      </c>
      <c r="F29" s="8">
        <f>MATCH($D29,FAC_TOTALS_APTA!$A$2:$BQ$2,)</f>
        <v>27</v>
      </c>
      <c r="G29" s="35">
        <f>VLOOKUP(G11,FAC_TOTALS_APTA!$A$4:$BQ$126,$F29,FALSE)</f>
        <v>0</v>
      </c>
      <c r="H29" s="35">
        <f>VLOOKUP(H11,FAC_TOTALS_APTA!$A$4:$BQ$126,$F29,FALSE)</f>
        <v>0</v>
      </c>
      <c r="I29" s="31" t="str">
        <f t="shared" si="1"/>
        <v>-</v>
      </c>
      <c r="J29" s="32" t="str">
        <f t="shared" si="2"/>
        <v/>
      </c>
      <c r="K29" s="32" t="str">
        <f t="shared" si="3"/>
        <v>scooter_flag_BUS_FAC</v>
      </c>
      <c r="L29" s="8">
        <f>MATCH($K29,FAC_TOTALS_APTA!$A$2:$BO$2,)</f>
        <v>45</v>
      </c>
      <c r="M29" s="30">
        <f>IF(M11=0,0,VLOOKUP(M11,FAC_TOTALS_APTA!$A$4:$BQ$126,$L29,FALSE))</f>
        <v>0</v>
      </c>
      <c r="N29" s="30">
        <f>IF(N11=0,0,VLOOKUP(N11,FAC_TOTALS_APTA!$A$4:$BQ$126,$L29,FALSE))</f>
        <v>0</v>
      </c>
      <c r="O29" s="30">
        <f>IF(O11=0,0,VLOOKUP(O11,FAC_TOTALS_APTA!$A$4:$BQ$126,$L29,FALSE))</f>
        <v>0</v>
      </c>
      <c r="P29" s="30">
        <f>IF(P11=0,0,VLOOKUP(P11,FAC_TOTALS_APTA!$A$4:$BQ$126,$L29,FALSE))</f>
        <v>0</v>
      </c>
      <c r="Q29" s="30">
        <f>IF(Q11=0,0,VLOOKUP(Q11,FAC_TOTALS_APTA!$A$4:$BQ$126,$L29,FALSE))</f>
        <v>0</v>
      </c>
      <c r="R29" s="30">
        <f>IF(R11=0,0,VLOOKUP(R11,FAC_TOTALS_APTA!$A$4:$BQ$126,$L29,FALSE))</f>
        <v>0</v>
      </c>
      <c r="S29" s="30">
        <f>IF(S11=0,0,VLOOKUP(S11,FAC_TOTALS_APTA!$A$4:$BQ$126,$L29,FALSE))</f>
        <v>0</v>
      </c>
      <c r="T29" s="30">
        <f>IF(T11=0,0,VLOOKUP(T11,FAC_TOTALS_APTA!$A$4:$BQ$126,$L29,FALSE))</f>
        <v>0</v>
      </c>
      <c r="U29" s="30">
        <f>IF(U11=0,0,VLOOKUP(U11,FAC_TOTALS_APTA!$A$4:$BQ$126,$L29,FALSE))</f>
        <v>0</v>
      </c>
      <c r="V29" s="30">
        <f>IF(V11=0,0,VLOOKUP(V11,FAC_TOTALS_APTA!$A$4:$BQ$126,$L29,FALSE))</f>
        <v>0</v>
      </c>
      <c r="W29" s="30">
        <f>IF(W11=0,0,VLOOKUP(W11,FAC_TOTALS_APTA!$A$4:$BQ$126,$L29,FALSE))</f>
        <v>0</v>
      </c>
      <c r="X29" s="30">
        <f>IF(X11=0,0,VLOOKUP(X11,FAC_TOTALS_APTA!$A$4:$BQ$126,$L29,FALSE))</f>
        <v>0</v>
      </c>
      <c r="Y29" s="30">
        <f>IF(Y11=0,0,VLOOKUP(Y11,FAC_TOTALS_APTA!$A$4:$BQ$126,$L29,FALSE))</f>
        <v>0</v>
      </c>
      <c r="Z29" s="30">
        <f>IF(Z11=0,0,VLOOKUP(Z11,FAC_TOTALS_APTA!$A$4:$BQ$126,$L29,FALSE))</f>
        <v>0</v>
      </c>
      <c r="AA29" s="30">
        <f>IF(AA11=0,0,VLOOKUP(AA11,FAC_TOTALS_APTA!$A$4:$BQ$126,$L29,FALSE))</f>
        <v>0</v>
      </c>
      <c r="AB29" s="30">
        <f>IF(AB11=0,0,VLOOKUP(AB11,FAC_TOTALS_APTA!$A$4:$BQ$126,$L29,FALSE))</f>
        <v>0</v>
      </c>
      <c r="AC29" s="33">
        <f t="shared" si="4"/>
        <v>0</v>
      </c>
      <c r="AD29" s="34">
        <f>AC29/G33</f>
        <v>0</v>
      </c>
      <c r="AE29" s="64"/>
    </row>
    <row r="30" spans="1:31" ht="15" x14ac:dyDescent="0.2">
      <c r="B30" s="10" t="s">
        <v>74</v>
      </c>
      <c r="C30" s="28"/>
      <c r="D30" s="9" t="s">
        <v>100</v>
      </c>
      <c r="E30" s="49">
        <v>5.1999999999999998E-3</v>
      </c>
      <c r="F30" s="9">
        <f>MATCH($D30,FAC_TOTALS_APTA!$A$2:$BQ$2,)</f>
        <v>28</v>
      </c>
      <c r="G30" s="37">
        <f>VLOOKUP(G11,FAC_TOTALS_APTA!$A$4:$BQ$126,$F30,FALSE)</f>
        <v>0</v>
      </c>
      <c r="H30" s="37">
        <f>VLOOKUP(H11,FAC_TOTALS_APTA!$A$4:$BQ$126,$F30,FALSE)</f>
        <v>0.57067875217916897</v>
      </c>
      <c r="I30" s="38" t="str">
        <f t="shared" si="1"/>
        <v>-</v>
      </c>
      <c r="J30" s="39" t="str">
        <f t="shared" si="2"/>
        <v/>
      </c>
      <c r="K30" s="39" t="str">
        <f t="shared" si="3"/>
        <v>scooter_flag_RAIL_FAC</v>
      </c>
      <c r="L30" s="9">
        <f>MATCH($K30,FAC_TOTALS_APTA!$A$2:$BO$2,)</f>
        <v>46</v>
      </c>
      <c r="M30" s="40">
        <f>IF(M11=0,0,VLOOKUP(M11,FAC_TOTALS_APTA!$A$4:$BQ$126,$L30,FALSE))</f>
        <v>0</v>
      </c>
      <c r="N30" s="40">
        <f>IF(N11=0,0,VLOOKUP(N11,FAC_TOTALS_APTA!$A$4:$BQ$126,$L30,FALSE))</f>
        <v>0</v>
      </c>
      <c r="O30" s="40">
        <f>IF(O11=0,0,VLOOKUP(O11,FAC_TOTALS_APTA!$A$4:$BQ$126,$L30,FALSE))</f>
        <v>0</v>
      </c>
      <c r="P30" s="40">
        <f>IF(P11=0,0,VLOOKUP(P11,FAC_TOTALS_APTA!$A$4:$BQ$126,$L30,FALSE))</f>
        <v>0</v>
      </c>
      <c r="Q30" s="40">
        <f>IF(Q11=0,0,VLOOKUP(Q11,FAC_TOTALS_APTA!$A$4:$BQ$126,$L30,FALSE))</f>
        <v>0</v>
      </c>
      <c r="R30" s="40">
        <f>IF(R11=0,0,VLOOKUP(R11,FAC_TOTALS_APTA!$A$4:$BQ$126,$L30,FALSE))</f>
        <v>5501617.8869621698</v>
      </c>
      <c r="S30" s="40">
        <f>IF(S11=0,0,VLOOKUP(S11,FAC_TOTALS_APTA!$A$4:$BQ$126,$L30,FALSE))</f>
        <v>0</v>
      </c>
      <c r="T30" s="40">
        <f>IF(T11=0,0,VLOOKUP(T11,FAC_TOTALS_APTA!$A$4:$BQ$126,$L30,FALSE))</f>
        <v>0</v>
      </c>
      <c r="U30" s="40">
        <f>IF(U11=0,0,VLOOKUP(U11,FAC_TOTALS_APTA!$A$4:$BQ$126,$L30,FALSE))</f>
        <v>0</v>
      </c>
      <c r="V30" s="40">
        <f>IF(V11=0,0,VLOOKUP(V11,FAC_TOTALS_APTA!$A$4:$BQ$126,$L30,FALSE))</f>
        <v>0</v>
      </c>
      <c r="W30" s="40">
        <f>IF(W11=0,0,VLOOKUP(W11,FAC_TOTALS_APTA!$A$4:$BQ$126,$L30,FALSE))</f>
        <v>0</v>
      </c>
      <c r="X30" s="40">
        <f>IF(X11=0,0,VLOOKUP(X11,FAC_TOTALS_APTA!$A$4:$BQ$126,$L30,FALSE))</f>
        <v>0</v>
      </c>
      <c r="Y30" s="40">
        <f>IF(Y11=0,0,VLOOKUP(Y11,FAC_TOTALS_APTA!$A$4:$BQ$126,$L30,FALSE))</f>
        <v>0</v>
      </c>
      <c r="Z30" s="40">
        <f>IF(Z11=0,0,VLOOKUP(Z11,FAC_TOTALS_APTA!$A$4:$BQ$126,$L30,FALSE))</f>
        <v>0</v>
      </c>
      <c r="AA30" s="40">
        <f>IF(AA11=0,0,VLOOKUP(AA11,FAC_TOTALS_APTA!$A$4:$BQ$126,$L30,FALSE))</f>
        <v>0</v>
      </c>
      <c r="AB30" s="40">
        <f>IF(AB11=0,0,VLOOKUP(AB11,FAC_TOTALS_APTA!$A$4:$BQ$126,$L30,FALSE))</f>
        <v>0</v>
      </c>
      <c r="AC30" s="41">
        <f t="shared" si="4"/>
        <v>5501617.8869621698</v>
      </c>
      <c r="AD30" s="42">
        <f>AC30/G33</f>
        <v>3.2663917896858441E-3</v>
      </c>
    </row>
    <row r="31" spans="1:31" ht="15" x14ac:dyDescent="0.2">
      <c r="B31" s="10" t="s">
        <v>61</v>
      </c>
      <c r="C31" s="28"/>
      <c r="D31" s="10" t="s">
        <v>53</v>
      </c>
      <c r="E31" s="75"/>
      <c r="F31" s="9"/>
      <c r="G31" s="40"/>
      <c r="H31" s="40"/>
      <c r="I31" s="38"/>
      <c r="J31" s="39"/>
      <c r="K31" s="39" t="str">
        <f t="shared" si="3"/>
        <v>New_Reporter_FAC</v>
      </c>
      <c r="L31" s="9">
        <f>MATCH($K31,FAC_TOTALS_APTA!$A$2:$BO$2,)</f>
        <v>50</v>
      </c>
      <c r="M31" s="40">
        <f>IF(M11=0,0,VLOOKUP(M11,FAC_TOTALS_APTA!$A$4:$BQ$126,$L31,FALSE))</f>
        <v>0</v>
      </c>
      <c r="N31" s="40">
        <f>IF(N11=0,0,VLOOKUP(N11,FAC_TOTALS_APTA!$A$4:$BQ$126,$L31,FALSE))</f>
        <v>0</v>
      </c>
      <c r="O31" s="40">
        <f>IF(O11=0,0,VLOOKUP(O11,FAC_TOTALS_APTA!$A$4:$BQ$126,$L31,FALSE))</f>
        <v>0</v>
      </c>
      <c r="P31" s="40">
        <f>IF(P11=0,0,VLOOKUP(P11,FAC_TOTALS_APTA!$A$4:$BQ$126,$L31,FALSE))</f>
        <v>0</v>
      </c>
      <c r="Q31" s="40">
        <f>IF(Q11=0,0,VLOOKUP(Q11,FAC_TOTALS_APTA!$A$4:$BQ$126,$L31,FALSE))</f>
        <v>0</v>
      </c>
      <c r="R31" s="40">
        <f>IF(R11=0,0,VLOOKUP(R11,FAC_TOTALS_APTA!$A$4:$BQ$126,$L31,FALSE))</f>
        <v>0</v>
      </c>
      <c r="S31" s="40">
        <f>IF(S11=0,0,VLOOKUP(S11,FAC_TOTALS_APTA!$A$4:$BQ$126,$L31,FALSE))</f>
        <v>0</v>
      </c>
      <c r="T31" s="40">
        <f>IF(T11=0,0,VLOOKUP(T11,FAC_TOTALS_APTA!$A$4:$BQ$126,$L31,FALSE))</f>
        <v>0</v>
      </c>
      <c r="U31" s="40">
        <f>IF(U11=0,0,VLOOKUP(U11,FAC_TOTALS_APTA!$A$4:$BQ$126,$L31,FALSE))</f>
        <v>0</v>
      </c>
      <c r="V31" s="40">
        <f>IF(V11=0,0,VLOOKUP(V11,FAC_TOTALS_APTA!$A$4:$BQ$126,$L31,FALSE))</f>
        <v>0</v>
      </c>
      <c r="W31" s="40">
        <f>IF(W11=0,0,VLOOKUP(W11,FAC_TOTALS_APTA!$A$4:$BQ$126,$L31,FALSE))</f>
        <v>0</v>
      </c>
      <c r="X31" s="40">
        <f>IF(X11=0,0,VLOOKUP(X11,FAC_TOTALS_APTA!$A$4:$BQ$126,$L31,FALSE))</f>
        <v>0</v>
      </c>
      <c r="Y31" s="40">
        <f>IF(Y11=0,0,VLOOKUP(Y11,FAC_TOTALS_APTA!$A$4:$BQ$126,$L31,FALSE))</f>
        <v>0</v>
      </c>
      <c r="Z31" s="40">
        <f>IF(Z11=0,0,VLOOKUP(Z11,FAC_TOTALS_APTA!$A$4:$BQ$126,$L31,FALSE))</f>
        <v>0</v>
      </c>
      <c r="AA31" s="40">
        <f>IF(AA11=0,0,VLOOKUP(AA11,FAC_TOTALS_APTA!$A$4:$BQ$126,$L31,FALSE))</f>
        <v>0</v>
      </c>
      <c r="AB31" s="40">
        <f>IF(AB11=0,0,VLOOKUP(AB11,FAC_TOTALS_APTA!$A$4:$BQ$126,$L31,FALSE))</f>
        <v>0</v>
      </c>
      <c r="AC31" s="41">
        <f>SUM(M31:AB31)</f>
        <v>0</v>
      </c>
      <c r="AD31" s="42">
        <f>AC31/G33</f>
        <v>0</v>
      </c>
    </row>
    <row r="32" spans="1:31" ht="15" x14ac:dyDescent="0.2">
      <c r="B32" s="27" t="s">
        <v>75</v>
      </c>
      <c r="C32" s="29"/>
      <c r="D32" s="8" t="s">
        <v>6</v>
      </c>
      <c r="E32" s="48"/>
      <c r="F32" s="8">
        <f>MATCH($D32,FAC_TOTALS_APTA!$A$2:$BO$2,)</f>
        <v>9</v>
      </c>
      <c r="G32" s="66">
        <f>VLOOKUP(G11,FAC_TOTALS_APTA!$A$4:$BQ$126,$F32,FALSE)</f>
        <v>1717115286.84606</v>
      </c>
      <c r="H32" s="66">
        <f>VLOOKUP(H11,FAC_TOTALS_APTA!$A$4:$BO$126,$F32,FALSE)</f>
        <v>1700800060.4590099</v>
      </c>
      <c r="I32" s="68">
        <f t="shared" ref="I32:I33" si="5">H32/G32-1</f>
        <v>-9.5015323152922715E-3</v>
      </c>
      <c r="J32" s="32"/>
      <c r="K32" s="32"/>
      <c r="L32" s="8"/>
      <c r="M32" s="30">
        <f>SUM(M13:M30)</f>
        <v>-12222398.051756164</v>
      </c>
      <c r="N32" s="30">
        <f t="shared" ref="N32:AB32" si="6">SUM(N13:N30)</f>
        <v>36501176.579142272</v>
      </c>
      <c r="O32" s="30">
        <f t="shared" si="6"/>
        <v>-82698410.898153588</v>
      </c>
      <c r="P32" s="30">
        <f t="shared" si="6"/>
        <v>-21449521.253704034</v>
      </c>
      <c r="Q32" s="30">
        <f t="shared" si="6"/>
        <v>45231926.881028712</v>
      </c>
      <c r="R32" s="30">
        <f t="shared" si="6"/>
        <v>17378649.748963848</v>
      </c>
      <c r="S32" s="30">
        <f t="shared" si="6"/>
        <v>0</v>
      </c>
      <c r="T32" s="30">
        <f t="shared" si="6"/>
        <v>0</v>
      </c>
      <c r="U32" s="30">
        <f t="shared" si="6"/>
        <v>0</v>
      </c>
      <c r="V32" s="30">
        <f t="shared" si="6"/>
        <v>0</v>
      </c>
      <c r="W32" s="30">
        <f t="shared" si="6"/>
        <v>0</v>
      </c>
      <c r="X32" s="30">
        <f t="shared" si="6"/>
        <v>0</v>
      </c>
      <c r="Y32" s="30">
        <f t="shared" si="6"/>
        <v>0</v>
      </c>
      <c r="Z32" s="30">
        <f t="shared" si="6"/>
        <v>0</v>
      </c>
      <c r="AA32" s="30">
        <f t="shared" si="6"/>
        <v>0</v>
      </c>
      <c r="AB32" s="30">
        <f t="shared" si="6"/>
        <v>0</v>
      </c>
      <c r="AC32" s="33">
        <f>H32-G32</f>
        <v>-16315226.387050152</v>
      </c>
      <c r="AD32" s="34">
        <f>I32</f>
        <v>-9.5015323152922715E-3</v>
      </c>
    </row>
    <row r="33" spans="1:31" s="12" customFormat="1" ht="16" thickBot="1" x14ac:dyDescent="0.25">
      <c r="B33" s="11" t="s">
        <v>58</v>
      </c>
      <c r="C33" s="25"/>
      <c r="D33" s="25" t="s">
        <v>4</v>
      </c>
      <c r="E33" s="25"/>
      <c r="F33" s="25">
        <f>MATCH($D33,FAC_TOTALS_APTA!$A$2:$BO$2,)</f>
        <v>7</v>
      </c>
      <c r="G33" s="67">
        <f>VLOOKUP(G11,FAC_TOTALS_APTA!$A$4:$BO$126,$F33,FALSE)</f>
        <v>1684310468.9199901</v>
      </c>
      <c r="H33" s="67">
        <f>VLOOKUP(H11,FAC_TOTALS_APTA!$A$4:$BO$126,$F33,FALSE)</f>
        <v>1636184633.7979901</v>
      </c>
      <c r="I33" s="69">
        <f t="shared" si="5"/>
        <v>-2.8573019054414117E-2</v>
      </c>
      <c r="J33" s="44"/>
      <c r="K33" s="4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45">
        <f>H33-G33</f>
        <v>-48125835.121999979</v>
      </c>
      <c r="AD33" s="46">
        <f>I33</f>
        <v>-2.8573019054414117E-2</v>
      </c>
    </row>
    <row r="34" spans="1:31" ht="17" thickTop="1" thickBot="1" x14ac:dyDescent="0.25">
      <c r="B34" s="50" t="s">
        <v>76</v>
      </c>
      <c r="C34" s="51"/>
      <c r="D34" s="51"/>
      <c r="E34" s="52"/>
      <c r="F34" s="51"/>
      <c r="G34" s="51"/>
      <c r="H34" s="51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46">
        <f>AD33-AD32</f>
        <v>-1.9071486739121846E-2</v>
      </c>
    </row>
    <row r="35" spans="1:31" ht="15" thickTop="1" x14ac:dyDescent="0.2"/>
    <row r="36" spans="1:31" ht="15" x14ac:dyDescent="0.2">
      <c r="B36" s="20" t="s">
        <v>28</v>
      </c>
      <c r="C36" s="12"/>
      <c r="D36" s="12"/>
      <c r="E36" s="8"/>
      <c r="F36" s="12"/>
      <c r="G36" s="12"/>
      <c r="H36" s="12"/>
      <c r="I36" s="1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1" ht="15" x14ac:dyDescent="0.2">
      <c r="B37" s="17" t="s">
        <v>19</v>
      </c>
      <c r="C37" s="18" t="s">
        <v>20</v>
      </c>
      <c r="D37" s="12"/>
      <c r="E37" s="8"/>
      <c r="F37" s="12"/>
      <c r="G37" s="12"/>
      <c r="H37" s="12"/>
      <c r="I37" s="1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1" x14ac:dyDescent="0.2">
      <c r="B38" s="17"/>
      <c r="C38" s="18"/>
      <c r="D38" s="12"/>
      <c r="E38" s="8"/>
      <c r="F38" s="12"/>
      <c r="G38" s="12"/>
      <c r="H38" s="12"/>
      <c r="I38" s="1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 ht="15" x14ac:dyDescent="0.2">
      <c r="B39" s="20" t="s">
        <v>30</v>
      </c>
      <c r="C39" s="21">
        <v>1</v>
      </c>
      <c r="D39" s="12"/>
      <c r="E39" s="8"/>
      <c r="F39" s="12"/>
      <c r="G39" s="12"/>
      <c r="H39" s="12"/>
      <c r="I39" s="1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1" s="15" customFormat="1" ht="16" thickBot="1" x14ac:dyDescent="0.25">
      <c r="A40" s="8"/>
      <c r="B40" s="22" t="s">
        <v>39</v>
      </c>
      <c r="C40" s="23">
        <v>2</v>
      </c>
      <c r="D40" s="24"/>
      <c r="E40" s="25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8"/>
    </row>
    <row r="41" spans="1:31" ht="15" thickTop="1" x14ac:dyDescent="0.2">
      <c r="B41" s="54"/>
      <c r="C41" s="55"/>
      <c r="D41" s="55"/>
      <c r="E41" s="55"/>
      <c r="F41" s="55"/>
      <c r="G41" s="84" t="s">
        <v>59</v>
      </c>
      <c r="H41" s="84"/>
      <c r="I41" s="8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84" t="s">
        <v>63</v>
      </c>
      <c r="AD41" s="84"/>
    </row>
    <row r="42" spans="1:31" ht="15" x14ac:dyDescent="0.2">
      <c r="B42" s="10" t="s">
        <v>21</v>
      </c>
      <c r="C42" s="28" t="s">
        <v>22</v>
      </c>
      <c r="D42" s="9" t="s">
        <v>23</v>
      </c>
      <c r="E42" s="9" t="s">
        <v>29</v>
      </c>
      <c r="F42" s="9"/>
      <c r="G42" s="28">
        <f>$C$1</f>
        <v>2012</v>
      </c>
      <c r="H42" s="28">
        <f>$C$2</f>
        <v>2018</v>
      </c>
      <c r="I42" s="28" t="s">
        <v>25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27</v>
      </c>
      <c r="AD42" s="28" t="s">
        <v>25</v>
      </c>
    </row>
    <row r="43" spans="1:31" s="15" customFormat="1" x14ac:dyDescent="0.2">
      <c r="A43" s="8"/>
      <c r="B43" s="27"/>
      <c r="C43" s="29"/>
      <c r="D43" s="8"/>
      <c r="E43" s="8"/>
      <c r="F43" s="8"/>
      <c r="G43" s="8"/>
      <c r="H43" s="8"/>
      <c r="I43" s="29"/>
      <c r="J43" s="8"/>
      <c r="K43" s="8"/>
      <c r="L43" s="8"/>
      <c r="M43" s="8">
        <v>1</v>
      </c>
      <c r="N43" s="8">
        <v>2</v>
      </c>
      <c r="O43" s="8">
        <v>3</v>
      </c>
      <c r="P43" s="8">
        <v>4</v>
      </c>
      <c r="Q43" s="8">
        <v>5</v>
      </c>
      <c r="R43" s="8">
        <v>6</v>
      </c>
      <c r="S43" s="8">
        <v>7</v>
      </c>
      <c r="T43" s="8">
        <v>8</v>
      </c>
      <c r="U43" s="8">
        <v>9</v>
      </c>
      <c r="V43" s="8">
        <v>10</v>
      </c>
      <c r="W43" s="8">
        <v>11</v>
      </c>
      <c r="X43" s="8">
        <v>12</v>
      </c>
      <c r="Y43" s="8">
        <v>13</v>
      </c>
      <c r="Z43" s="8">
        <v>14</v>
      </c>
      <c r="AA43" s="8">
        <v>15</v>
      </c>
      <c r="AB43" s="8">
        <v>16</v>
      </c>
      <c r="AC43" s="8"/>
      <c r="AD43" s="8"/>
      <c r="AE43" s="8"/>
    </row>
    <row r="44" spans="1:31" s="15" customFormat="1" x14ac:dyDescent="0.2">
      <c r="A44" s="8"/>
      <c r="B44" s="27"/>
      <c r="C44" s="29"/>
      <c r="D44" s="8"/>
      <c r="E44" s="8"/>
      <c r="F44" s="8"/>
      <c r="G44" s="8" t="str">
        <f>CONCATENATE($C39,"_",$C40,"_",G42)</f>
        <v>1_2_2012</v>
      </c>
      <c r="H44" s="8" t="str">
        <f>CONCATENATE($C39,"_",$C40,"_",H42)</f>
        <v>1_2_2018</v>
      </c>
      <c r="I44" s="29"/>
      <c r="J44" s="8"/>
      <c r="K44" s="8"/>
      <c r="L44" s="8"/>
      <c r="M44" s="8" t="str">
        <f>IF($G42+M43&gt;$H42,0,CONCATENATE($C39,"_",$C40,"_",$G42+M43))</f>
        <v>1_2_2013</v>
      </c>
      <c r="N44" s="8" t="str">
        <f t="shared" ref="N44:AB44" si="7">IF($G42+N43&gt;$H42,0,CONCATENATE($C39,"_",$C40,"_",$G42+N43))</f>
        <v>1_2_2014</v>
      </c>
      <c r="O44" s="8" t="str">
        <f t="shared" si="7"/>
        <v>1_2_2015</v>
      </c>
      <c r="P44" s="8" t="str">
        <f t="shared" si="7"/>
        <v>1_2_2016</v>
      </c>
      <c r="Q44" s="8" t="str">
        <f t="shared" si="7"/>
        <v>1_2_2017</v>
      </c>
      <c r="R44" s="8" t="str">
        <f t="shared" si="7"/>
        <v>1_2_2018</v>
      </c>
      <c r="S44" s="8">
        <f t="shared" si="7"/>
        <v>0</v>
      </c>
      <c r="T44" s="8">
        <f t="shared" si="7"/>
        <v>0</v>
      </c>
      <c r="U44" s="8">
        <f t="shared" si="7"/>
        <v>0</v>
      </c>
      <c r="V44" s="8">
        <f t="shared" si="7"/>
        <v>0</v>
      </c>
      <c r="W44" s="8">
        <f t="shared" si="7"/>
        <v>0</v>
      </c>
      <c r="X44" s="8">
        <f t="shared" si="7"/>
        <v>0</v>
      </c>
      <c r="Y44" s="8">
        <f t="shared" si="7"/>
        <v>0</v>
      </c>
      <c r="Z44" s="8">
        <f t="shared" si="7"/>
        <v>0</v>
      </c>
      <c r="AA44" s="8">
        <f t="shared" si="7"/>
        <v>0</v>
      </c>
      <c r="AB44" s="8">
        <f t="shared" si="7"/>
        <v>0</v>
      </c>
      <c r="AC44" s="8"/>
      <c r="AD44" s="8"/>
      <c r="AE44" s="8"/>
    </row>
    <row r="45" spans="1:31" s="15" customFormat="1" x14ac:dyDescent="0.2">
      <c r="A45" s="8"/>
      <c r="B45" s="27"/>
      <c r="C45" s="29"/>
      <c r="D45" s="8"/>
      <c r="E45" s="8"/>
      <c r="F45" s="8" t="s">
        <v>26</v>
      </c>
      <c r="G45" s="30"/>
      <c r="H45" s="30"/>
      <c r="I45" s="29"/>
      <c r="J45" s="8"/>
      <c r="K45" s="8"/>
      <c r="L45" s="8" t="s">
        <v>26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s="15" customFormat="1" ht="15" x14ac:dyDescent="0.2">
      <c r="A46" s="8"/>
      <c r="B46" s="27" t="s">
        <v>37</v>
      </c>
      <c r="C46" s="29" t="s">
        <v>24</v>
      </c>
      <c r="D46" s="8" t="s">
        <v>8</v>
      </c>
      <c r="E46" s="48">
        <v>0.70279999999999998</v>
      </c>
      <c r="F46" s="8">
        <f>MATCH($D46,FAC_TOTALS_APTA!$A$2:$BQ$2,)</f>
        <v>11</v>
      </c>
      <c r="G46" s="30">
        <f>VLOOKUP(G44,FAC_TOTALS_APTA!$A$4:$BQ$126,$F46,FALSE)</f>
        <v>4096197.6434289999</v>
      </c>
      <c r="H46" s="30">
        <f>VLOOKUP(H44,FAC_TOTALS_APTA!$A$4:$BQ$126,$F46,FALSE)</f>
        <v>4695661.0425002202</v>
      </c>
      <c r="I46" s="31">
        <f>IFERROR(H46/G46-1,"-")</f>
        <v>0.14634630729619746</v>
      </c>
      <c r="J46" s="32" t="str">
        <f>IF(C46="Log","_log","")</f>
        <v>_log</v>
      </c>
      <c r="K46" s="32" t="str">
        <f>CONCATENATE(D46,J46,"_FAC")</f>
        <v>VRM_ADJ_log_FAC</v>
      </c>
      <c r="L46" s="8">
        <f>MATCH($K46,FAC_TOTALS_APTA!$A$2:$BO$2,)</f>
        <v>29</v>
      </c>
      <c r="M46" s="30">
        <f>IF(M44=0,0,VLOOKUP(M44,FAC_TOTALS_APTA!$A$4:$BQ$126,$L46,FALSE))</f>
        <v>7793337.7997760996</v>
      </c>
      <c r="N46" s="30">
        <f>IF(N44=0,0,VLOOKUP(N44,FAC_TOTALS_APTA!$A$4:$BQ$126,$L46,FALSE))</f>
        <v>1730084.9978428001</v>
      </c>
      <c r="O46" s="30">
        <f>IF(O44=0,0,VLOOKUP(O44,FAC_TOTALS_APTA!$A$4:$BQ$126,$L46,FALSE))</f>
        <v>855505.665275621</v>
      </c>
      <c r="P46" s="30">
        <f>IF(P44=0,0,VLOOKUP(P44,FAC_TOTALS_APTA!$A$4:$BQ$126,$L46,FALSE))</f>
        <v>2075276.47608956</v>
      </c>
      <c r="Q46" s="30">
        <f>IF(Q44=0,0,VLOOKUP(Q44,FAC_TOTALS_APTA!$A$4:$BQ$126,$L46,FALSE))</f>
        <v>909723.38830152899</v>
      </c>
      <c r="R46" s="30">
        <f>IF(R44=0,0,VLOOKUP(R44,FAC_TOTALS_APTA!$A$4:$BQ$126,$L46,FALSE))</f>
        <v>2527757.55000515</v>
      </c>
      <c r="S46" s="30">
        <f>IF(S44=0,0,VLOOKUP(S44,FAC_TOTALS_APTA!$A$4:$BQ$126,$L46,FALSE))</f>
        <v>0</v>
      </c>
      <c r="T46" s="30">
        <f>IF(T44=0,0,VLOOKUP(T44,FAC_TOTALS_APTA!$A$4:$BQ$126,$L46,FALSE))</f>
        <v>0</v>
      </c>
      <c r="U46" s="30">
        <f>IF(U44=0,0,VLOOKUP(U44,FAC_TOTALS_APTA!$A$4:$BQ$126,$L46,FALSE))</f>
        <v>0</v>
      </c>
      <c r="V46" s="30">
        <f>IF(V44=0,0,VLOOKUP(V44,FAC_TOTALS_APTA!$A$4:$BQ$126,$L46,FALSE))</f>
        <v>0</v>
      </c>
      <c r="W46" s="30">
        <f>IF(W44=0,0,VLOOKUP(W44,FAC_TOTALS_APTA!$A$4:$BQ$126,$L46,FALSE))</f>
        <v>0</v>
      </c>
      <c r="X46" s="30">
        <f>IF(X44=0,0,VLOOKUP(X44,FAC_TOTALS_APTA!$A$4:$BQ$126,$L46,FALSE))</f>
        <v>0</v>
      </c>
      <c r="Y46" s="30">
        <f>IF(Y44=0,0,VLOOKUP(Y44,FAC_TOTALS_APTA!$A$4:$BQ$126,$L46,FALSE))</f>
        <v>0</v>
      </c>
      <c r="Z46" s="30">
        <f>IF(Z44=0,0,VLOOKUP(Z44,FAC_TOTALS_APTA!$A$4:$BQ$126,$L46,FALSE))</f>
        <v>0</v>
      </c>
      <c r="AA46" s="30">
        <f>IF(AA44=0,0,VLOOKUP(AA44,FAC_TOTALS_APTA!$A$4:$BQ$126,$L46,FALSE))</f>
        <v>0</v>
      </c>
      <c r="AB46" s="30">
        <f>IF(AB44=0,0,VLOOKUP(AB44,FAC_TOTALS_APTA!$A$4:$BQ$126,$L46,FALSE))</f>
        <v>0</v>
      </c>
      <c r="AC46" s="33">
        <f>SUM(M46:AB46)</f>
        <v>15891685.877290759</v>
      </c>
      <c r="AD46" s="34">
        <f>AC46/G66</f>
        <v>0.18677940090498132</v>
      </c>
      <c r="AE46" s="8"/>
    </row>
    <row r="47" spans="1:31" s="15" customFormat="1" ht="15" x14ac:dyDescent="0.2">
      <c r="A47" s="8"/>
      <c r="B47" s="27" t="s">
        <v>60</v>
      </c>
      <c r="C47" s="29" t="s">
        <v>24</v>
      </c>
      <c r="D47" s="8" t="s">
        <v>18</v>
      </c>
      <c r="E47" s="48">
        <v>-0.41089999999999999</v>
      </c>
      <c r="F47" s="8">
        <f>MATCH($D47,FAC_TOTALS_APTA!$A$2:$BQ$2,)</f>
        <v>12</v>
      </c>
      <c r="G47" s="47">
        <f>VLOOKUP(G44,FAC_TOTALS_APTA!$A$4:$BQ$126,$F47,FALSE)</f>
        <v>1.21706972710773</v>
      </c>
      <c r="H47" s="47">
        <f>VLOOKUP(H44,FAC_TOTALS_APTA!$A$4:$BQ$126,$F47,FALSE)</f>
        <v>1.26628028874803</v>
      </c>
      <c r="I47" s="31">
        <f t="shared" ref="I47:I63" si="8">IFERROR(H47/G47-1,"-")</f>
        <v>4.0433642004427339E-2</v>
      </c>
      <c r="J47" s="32" t="str">
        <f t="shared" ref="J47:J63" si="9">IF(C47="Log","_log","")</f>
        <v>_log</v>
      </c>
      <c r="K47" s="32" t="str">
        <f t="shared" ref="K47:K64" si="10">CONCATENATE(D47,J47,"_FAC")</f>
        <v>FARE_per_UPT_2018_log_FAC</v>
      </c>
      <c r="L47" s="8">
        <f>MATCH($K47,FAC_TOTALS_APTA!$A$2:$BO$2,)</f>
        <v>30</v>
      </c>
      <c r="M47" s="30">
        <f>IF(M44=0,0,VLOOKUP(M44,FAC_TOTALS_APTA!$A$4:$BQ$126,$L47,FALSE))</f>
        <v>-1253060.24018894</v>
      </c>
      <c r="N47" s="30">
        <f>IF(N44=0,0,VLOOKUP(N44,FAC_TOTALS_APTA!$A$4:$BQ$126,$L47,FALSE))</f>
        <v>67729.490696653302</v>
      </c>
      <c r="O47" s="30">
        <f>IF(O44=0,0,VLOOKUP(O44,FAC_TOTALS_APTA!$A$4:$BQ$126,$L47,FALSE))</f>
        <v>-460145.59436420002</v>
      </c>
      <c r="P47" s="30">
        <f>IF(P44=0,0,VLOOKUP(P44,FAC_TOTALS_APTA!$A$4:$BQ$126,$L47,FALSE))</f>
        <v>827470.25438783702</v>
      </c>
      <c r="Q47" s="30">
        <f>IF(Q44=0,0,VLOOKUP(Q44,FAC_TOTALS_APTA!$A$4:$BQ$126,$L47,FALSE))</f>
        <v>-110385.200120416</v>
      </c>
      <c r="R47" s="30">
        <f>IF(R44=0,0,VLOOKUP(R44,FAC_TOTALS_APTA!$A$4:$BQ$126,$L47,FALSE))</f>
        <v>295718.05359728797</v>
      </c>
      <c r="S47" s="30">
        <f>IF(S44=0,0,VLOOKUP(S44,FAC_TOTALS_APTA!$A$4:$BQ$126,$L47,FALSE))</f>
        <v>0</v>
      </c>
      <c r="T47" s="30">
        <f>IF(T44=0,0,VLOOKUP(T44,FAC_TOTALS_APTA!$A$4:$BQ$126,$L47,FALSE))</f>
        <v>0</v>
      </c>
      <c r="U47" s="30">
        <f>IF(U44=0,0,VLOOKUP(U44,FAC_TOTALS_APTA!$A$4:$BQ$126,$L47,FALSE))</f>
        <v>0</v>
      </c>
      <c r="V47" s="30">
        <f>IF(V44=0,0,VLOOKUP(V44,FAC_TOTALS_APTA!$A$4:$BQ$126,$L47,FALSE))</f>
        <v>0</v>
      </c>
      <c r="W47" s="30">
        <f>IF(W44=0,0,VLOOKUP(W44,FAC_TOTALS_APTA!$A$4:$BQ$126,$L47,FALSE))</f>
        <v>0</v>
      </c>
      <c r="X47" s="30">
        <f>IF(X44=0,0,VLOOKUP(X44,FAC_TOTALS_APTA!$A$4:$BQ$126,$L47,FALSE))</f>
        <v>0</v>
      </c>
      <c r="Y47" s="30">
        <f>IF(Y44=0,0,VLOOKUP(Y44,FAC_TOTALS_APTA!$A$4:$BQ$126,$L47,FALSE))</f>
        <v>0</v>
      </c>
      <c r="Z47" s="30">
        <f>IF(Z44=0,0,VLOOKUP(Z44,FAC_TOTALS_APTA!$A$4:$BQ$126,$L47,FALSE))</f>
        <v>0</v>
      </c>
      <c r="AA47" s="30">
        <f>IF(AA44=0,0,VLOOKUP(AA44,FAC_TOTALS_APTA!$A$4:$BQ$126,$L47,FALSE))</f>
        <v>0</v>
      </c>
      <c r="AB47" s="30">
        <f>IF(AB44=0,0,VLOOKUP(AB44,FAC_TOTALS_APTA!$A$4:$BQ$126,$L47,FALSE))</f>
        <v>0</v>
      </c>
      <c r="AC47" s="33">
        <f t="shared" ref="AC47:AC63" si="11">SUM(M47:AB47)</f>
        <v>-632673.23599177774</v>
      </c>
      <c r="AD47" s="34">
        <f>AC47/G66</f>
        <v>-7.4359843819984933E-3</v>
      </c>
      <c r="AE47" s="8"/>
    </row>
    <row r="48" spans="1:31" s="15" customFormat="1" ht="15" x14ac:dyDescent="0.2">
      <c r="A48" s="8"/>
      <c r="B48" s="27" t="s">
        <v>56</v>
      </c>
      <c r="C48" s="29" t="s">
        <v>24</v>
      </c>
      <c r="D48" s="8" t="s">
        <v>9</v>
      </c>
      <c r="E48" s="48">
        <v>0.29060000000000002</v>
      </c>
      <c r="F48" s="8">
        <f>MATCH($D48,FAC_TOTALS_APTA!$A$2:$BQ$2,)</f>
        <v>13</v>
      </c>
      <c r="G48" s="30">
        <f>VLOOKUP(G44,FAC_TOTALS_APTA!$A$4:$BQ$126,$F48,FALSE)</f>
        <v>2853386.61830761</v>
      </c>
      <c r="H48" s="30">
        <f>VLOOKUP(H44,FAC_TOTALS_APTA!$A$4:$BQ$126,$F48,FALSE)</f>
        <v>3019143.1376897702</v>
      </c>
      <c r="I48" s="31">
        <f t="shared" si="8"/>
        <v>5.809115326981984E-2</v>
      </c>
      <c r="J48" s="32" t="str">
        <f t="shared" si="9"/>
        <v>_log</v>
      </c>
      <c r="K48" s="32" t="str">
        <f t="shared" si="10"/>
        <v>POP_EMP_log_FAC</v>
      </c>
      <c r="L48" s="8">
        <f>MATCH($K48,FAC_TOTALS_APTA!$A$2:$BO$2,)</f>
        <v>31</v>
      </c>
      <c r="M48" s="30">
        <f>IF(M44=0,0,VLOOKUP(M44,FAC_TOTALS_APTA!$A$4:$BQ$126,$L48,FALSE))</f>
        <v>328322.86923819</v>
      </c>
      <c r="N48" s="30">
        <f>IF(N44=0,0,VLOOKUP(N44,FAC_TOTALS_APTA!$A$4:$BQ$126,$L48,FALSE))</f>
        <v>276608.75875717698</v>
      </c>
      <c r="O48" s="30">
        <f>IF(O44=0,0,VLOOKUP(O44,FAC_TOTALS_APTA!$A$4:$BQ$126,$L48,FALSE))</f>
        <v>304540.18864440499</v>
      </c>
      <c r="P48" s="30">
        <f>IF(P44=0,0,VLOOKUP(P44,FAC_TOTALS_APTA!$A$4:$BQ$126,$L48,FALSE))</f>
        <v>264361.82574312499</v>
      </c>
      <c r="Q48" s="30">
        <f>IF(Q44=0,0,VLOOKUP(Q44,FAC_TOTALS_APTA!$A$4:$BQ$126,$L48,FALSE))</f>
        <v>275995.17370252497</v>
      </c>
      <c r="R48" s="30">
        <f>IF(R44=0,0,VLOOKUP(R44,FAC_TOTALS_APTA!$A$4:$BQ$126,$L48,FALSE))</f>
        <v>248672.58085261099</v>
      </c>
      <c r="S48" s="30">
        <f>IF(S44=0,0,VLOOKUP(S44,FAC_TOTALS_APTA!$A$4:$BQ$126,$L48,FALSE))</f>
        <v>0</v>
      </c>
      <c r="T48" s="30">
        <f>IF(T44=0,0,VLOOKUP(T44,FAC_TOTALS_APTA!$A$4:$BQ$126,$L48,FALSE))</f>
        <v>0</v>
      </c>
      <c r="U48" s="30">
        <f>IF(U44=0,0,VLOOKUP(U44,FAC_TOTALS_APTA!$A$4:$BQ$126,$L48,FALSE))</f>
        <v>0</v>
      </c>
      <c r="V48" s="30">
        <f>IF(V44=0,0,VLOOKUP(V44,FAC_TOTALS_APTA!$A$4:$BQ$126,$L48,FALSE))</f>
        <v>0</v>
      </c>
      <c r="W48" s="30">
        <f>IF(W44=0,0,VLOOKUP(W44,FAC_TOTALS_APTA!$A$4:$BQ$126,$L48,FALSE))</f>
        <v>0</v>
      </c>
      <c r="X48" s="30">
        <f>IF(X44=0,0,VLOOKUP(X44,FAC_TOTALS_APTA!$A$4:$BQ$126,$L48,FALSE))</f>
        <v>0</v>
      </c>
      <c r="Y48" s="30">
        <f>IF(Y44=0,0,VLOOKUP(Y44,FAC_TOTALS_APTA!$A$4:$BQ$126,$L48,FALSE))</f>
        <v>0</v>
      </c>
      <c r="Z48" s="30">
        <f>IF(Z44=0,0,VLOOKUP(Z44,FAC_TOTALS_APTA!$A$4:$BQ$126,$L48,FALSE))</f>
        <v>0</v>
      </c>
      <c r="AA48" s="30">
        <f>IF(AA44=0,0,VLOOKUP(AA44,FAC_TOTALS_APTA!$A$4:$BQ$126,$L48,FALSE))</f>
        <v>0</v>
      </c>
      <c r="AB48" s="30">
        <f>IF(AB44=0,0,VLOOKUP(AB44,FAC_TOTALS_APTA!$A$4:$BQ$126,$L48,FALSE))</f>
        <v>0</v>
      </c>
      <c r="AC48" s="33">
        <f t="shared" si="11"/>
        <v>1698501.3969380329</v>
      </c>
      <c r="AD48" s="34">
        <f>AC48/G66</f>
        <v>1.9962958984087606E-2</v>
      </c>
      <c r="AE48" s="8"/>
    </row>
    <row r="49" spans="1:31" s="15" customFormat="1" ht="30" x14ac:dyDescent="0.2">
      <c r="A49" s="8"/>
      <c r="B49" s="27" t="s">
        <v>82</v>
      </c>
      <c r="C49" s="29"/>
      <c r="D49" s="6" t="s">
        <v>78</v>
      </c>
      <c r="E49" s="48">
        <v>2.7099999999999999E-2</v>
      </c>
      <c r="F49" s="8">
        <f>MATCH($D49,FAC_TOTALS_APTA!$A$2:$BQ$2,)</f>
        <v>17</v>
      </c>
      <c r="G49" s="47">
        <f>VLOOKUP(G44,FAC_TOTALS_APTA!$A$4:$BQ$126,$F49,FALSE)</f>
        <v>0.29893717489980298</v>
      </c>
      <c r="H49" s="47">
        <f>VLOOKUP(H44,FAC_TOTALS_APTA!$A$4:$BQ$126,$F49,FALSE)</f>
        <v>0.291487746063889</v>
      </c>
      <c r="I49" s="31">
        <f t="shared" si="8"/>
        <v>-2.4919713777354247E-2</v>
      </c>
      <c r="J49" s="32" t="str">
        <f t="shared" si="9"/>
        <v/>
      </c>
      <c r="K49" s="32" t="str">
        <f t="shared" si="10"/>
        <v>TSD_POP_EMP_PCT_FAC</v>
      </c>
      <c r="L49" s="8">
        <f>MATCH($K49,FAC_TOTALS_APTA!$A$2:$BO$2,)</f>
        <v>35</v>
      </c>
      <c r="M49" s="30">
        <f>IF(M44=0,0,VLOOKUP(M44,FAC_TOTALS_APTA!$A$4:$BQ$126,$L49,FALSE))</f>
        <v>-3582.3905517951698</v>
      </c>
      <c r="N49" s="30">
        <f>IF(N44=0,0,VLOOKUP(N44,FAC_TOTALS_APTA!$A$4:$BQ$126,$L49,FALSE))</f>
        <v>-3703.9657660893399</v>
      </c>
      <c r="O49" s="30">
        <f>IF(O44=0,0,VLOOKUP(O44,FAC_TOTALS_APTA!$A$4:$BQ$126,$L49,FALSE))</f>
        <v>-1534.9104243013501</v>
      </c>
      <c r="P49" s="30">
        <f>IF(P44=0,0,VLOOKUP(P44,FAC_TOTALS_APTA!$A$4:$BQ$126,$L49,FALSE))</f>
        <v>-7584.7288983314902</v>
      </c>
      <c r="Q49" s="30">
        <f>IF(Q44=0,0,VLOOKUP(Q44,FAC_TOTALS_APTA!$A$4:$BQ$126,$L49,FALSE))</f>
        <v>-5234.8582314099103</v>
      </c>
      <c r="R49" s="30">
        <f>IF(R44=0,0,VLOOKUP(R44,FAC_TOTALS_APTA!$A$4:$BQ$126,$L49,FALSE))</f>
        <v>5942.4660688589402</v>
      </c>
      <c r="S49" s="30">
        <f>IF(S44=0,0,VLOOKUP(S44,FAC_TOTALS_APTA!$A$4:$BQ$126,$L49,FALSE))</f>
        <v>0</v>
      </c>
      <c r="T49" s="30">
        <f>IF(T44=0,0,VLOOKUP(T44,FAC_TOTALS_APTA!$A$4:$BQ$126,$L49,FALSE))</f>
        <v>0</v>
      </c>
      <c r="U49" s="30">
        <f>IF(U44=0,0,VLOOKUP(U44,FAC_TOTALS_APTA!$A$4:$BQ$126,$L49,FALSE))</f>
        <v>0</v>
      </c>
      <c r="V49" s="30">
        <f>IF(V44=0,0,VLOOKUP(V44,FAC_TOTALS_APTA!$A$4:$BQ$126,$L49,FALSE))</f>
        <v>0</v>
      </c>
      <c r="W49" s="30">
        <f>IF(W44=0,0,VLOOKUP(W44,FAC_TOTALS_APTA!$A$4:$BQ$126,$L49,FALSE))</f>
        <v>0</v>
      </c>
      <c r="X49" s="30">
        <f>IF(X44=0,0,VLOOKUP(X44,FAC_TOTALS_APTA!$A$4:$BQ$126,$L49,FALSE))</f>
        <v>0</v>
      </c>
      <c r="Y49" s="30">
        <f>IF(Y44=0,0,VLOOKUP(Y44,FAC_TOTALS_APTA!$A$4:$BQ$126,$L49,FALSE))</f>
        <v>0</v>
      </c>
      <c r="Z49" s="30">
        <f>IF(Z44=0,0,VLOOKUP(Z44,FAC_TOTALS_APTA!$A$4:$BQ$126,$L49,FALSE))</f>
        <v>0</v>
      </c>
      <c r="AA49" s="30">
        <f>IF(AA44=0,0,VLOOKUP(AA44,FAC_TOTALS_APTA!$A$4:$BQ$126,$L49,FALSE))</f>
        <v>0</v>
      </c>
      <c r="AB49" s="30">
        <f>IF(AB44=0,0,VLOOKUP(AB44,FAC_TOTALS_APTA!$A$4:$BQ$126,$L49,FALSE))</f>
        <v>0</v>
      </c>
      <c r="AC49" s="33">
        <f t="shared" si="11"/>
        <v>-15698.387803068323</v>
      </c>
      <c r="AD49" s="34">
        <f>AC49/G66</f>
        <v>-1.8450751491515401E-4</v>
      </c>
      <c r="AE49" s="8"/>
    </row>
    <row r="50" spans="1:31" s="15" customFormat="1" ht="15" x14ac:dyDescent="0.2">
      <c r="A50" s="8"/>
      <c r="B50" s="27" t="s">
        <v>57</v>
      </c>
      <c r="C50" s="29" t="s">
        <v>24</v>
      </c>
      <c r="D50" s="36" t="s">
        <v>17</v>
      </c>
      <c r="E50" s="48">
        <v>0.16850000000000001</v>
      </c>
      <c r="F50" s="8">
        <f>MATCH($D50,FAC_TOTALS_APTA!$A$2:$BQ$2,)</f>
        <v>14</v>
      </c>
      <c r="G50" s="35">
        <f>VLOOKUP(G44,FAC_TOTALS_APTA!$A$4:$BQ$126,$F50,FALSE)</f>
        <v>4.0068507408446496</v>
      </c>
      <c r="H50" s="35">
        <f>VLOOKUP(H44,FAC_TOTALS_APTA!$A$4:$BQ$126,$F50,FALSE)</f>
        <v>2.87203408888473</v>
      </c>
      <c r="I50" s="31">
        <f t="shared" si="8"/>
        <v>-0.28321909782960841</v>
      </c>
      <c r="J50" s="32" t="str">
        <f t="shared" si="9"/>
        <v>_log</v>
      </c>
      <c r="K50" s="32" t="str">
        <f t="shared" si="10"/>
        <v>GAS_PRICE_2018_log_FAC</v>
      </c>
      <c r="L50" s="8">
        <f>MATCH($K50,FAC_TOTALS_APTA!$A$2:$BO$2,)</f>
        <v>32</v>
      </c>
      <c r="M50" s="30">
        <f>IF(M44=0,0,VLOOKUP(M44,FAC_TOTALS_APTA!$A$4:$BQ$126,$L50,FALSE))</f>
        <v>-434774.59242842399</v>
      </c>
      <c r="N50" s="30">
        <f>IF(N44=0,0,VLOOKUP(N44,FAC_TOTALS_APTA!$A$4:$BQ$126,$L50,FALSE))</f>
        <v>-648278.65230056096</v>
      </c>
      <c r="O50" s="30">
        <f>IF(O44=0,0,VLOOKUP(O44,FAC_TOTALS_APTA!$A$4:$BQ$126,$L50,FALSE))</f>
        <v>-3431310.9597034398</v>
      </c>
      <c r="P50" s="30">
        <f>IF(P44=0,0,VLOOKUP(P44,FAC_TOTALS_APTA!$A$4:$BQ$126,$L50,FALSE))</f>
        <v>-1275290.6598438399</v>
      </c>
      <c r="Q50" s="30">
        <f>IF(Q44=0,0,VLOOKUP(Q44,FAC_TOTALS_APTA!$A$4:$BQ$126,$L50,FALSE))</f>
        <v>928698.12108489301</v>
      </c>
      <c r="R50" s="30">
        <f>IF(R44=0,0,VLOOKUP(R44,FAC_TOTALS_APTA!$A$4:$BQ$126,$L50,FALSE))</f>
        <v>1163659.2161932201</v>
      </c>
      <c r="S50" s="30">
        <f>IF(S44=0,0,VLOOKUP(S44,FAC_TOTALS_APTA!$A$4:$BQ$126,$L50,FALSE))</f>
        <v>0</v>
      </c>
      <c r="T50" s="30">
        <f>IF(T44=0,0,VLOOKUP(T44,FAC_TOTALS_APTA!$A$4:$BQ$126,$L50,FALSE))</f>
        <v>0</v>
      </c>
      <c r="U50" s="30">
        <f>IF(U44=0,0,VLOOKUP(U44,FAC_TOTALS_APTA!$A$4:$BQ$126,$L50,FALSE))</f>
        <v>0</v>
      </c>
      <c r="V50" s="30">
        <f>IF(V44=0,0,VLOOKUP(V44,FAC_TOTALS_APTA!$A$4:$BQ$126,$L50,FALSE))</f>
        <v>0</v>
      </c>
      <c r="W50" s="30">
        <f>IF(W44=0,0,VLOOKUP(W44,FAC_TOTALS_APTA!$A$4:$BQ$126,$L50,FALSE))</f>
        <v>0</v>
      </c>
      <c r="X50" s="30">
        <f>IF(X44=0,0,VLOOKUP(X44,FAC_TOTALS_APTA!$A$4:$BQ$126,$L50,FALSE))</f>
        <v>0</v>
      </c>
      <c r="Y50" s="30">
        <f>IF(Y44=0,0,VLOOKUP(Y44,FAC_TOTALS_APTA!$A$4:$BQ$126,$L50,FALSE))</f>
        <v>0</v>
      </c>
      <c r="Z50" s="30">
        <f>IF(Z44=0,0,VLOOKUP(Z44,FAC_TOTALS_APTA!$A$4:$BQ$126,$L50,FALSE))</f>
        <v>0</v>
      </c>
      <c r="AA50" s="30">
        <f>IF(AA44=0,0,VLOOKUP(AA44,FAC_TOTALS_APTA!$A$4:$BQ$126,$L50,FALSE))</f>
        <v>0</v>
      </c>
      <c r="AB50" s="30">
        <f>IF(AB44=0,0,VLOOKUP(AB44,FAC_TOTALS_APTA!$A$4:$BQ$126,$L50,FALSE))</f>
        <v>0</v>
      </c>
      <c r="AC50" s="33">
        <f t="shared" si="11"/>
        <v>-3697297.5269981516</v>
      </c>
      <c r="AD50" s="34">
        <f>AC50/G66</f>
        <v>-4.3455365427718537E-2</v>
      </c>
      <c r="AE50" s="8"/>
    </row>
    <row r="51" spans="1:31" s="15" customFormat="1" ht="34" hidden="1" customHeight="1" x14ac:dyDescent="0.2">
      <c r="A51" s="8"/>
      <c r="B51" s="27" t="s">
        <v>54</v>
      </c>
      <c r="C51" s="29" t="s">
        <v>24</v>
      </c>
      <c r="D51" s="8" t="s">
        <v>16</v>
      </c>
      <c r="E51" s="48">
        <v>-0.24160000000000001</v>
      </c>
      <c r="F51" s="8">
        <f>MATCH($D51,FAC_TOTALS_APTA!$A$2:$BQ$2,)</f>
        <v>15</v>
      </c>
      <c r="G51" s="47">
        <f>VLOOKUP(G44,FAC_TOTALS_APTA!$A$4:$BQ$126,$F51,FALSE)</f>
        <v>29034.511545110399</v>
      </c>
      <c r="H51" s="47">
        <f>VLOOKUP(H44,FAC_TOTALS_APTA!$A$4:$BQ$126,$F51,FALSE)</f>
        <v>31762.885083581201</v>
      </c>
      <c r="I51" s="31">
        <f t="shared" si="8"/>
        <v>9.3970016827449543E-2</v>
      </c>
      <c r="J51" s="32" t="str">
        <f t="shared" si="9"/>
        <v>_log</v>
      </c>
      <c r="K51" s="32" t="str">
        <f t="shared" si="10"/>
        <v>TOTAL_MED_INC_INDIV_2018_log_FAC</v>
      </c>
      <c r="L51" s="8">
        <f>MATCH($K51,FAC_TOTALS_APTA!$A$2:$BO$2,)</f>
        <v>33</v>
      </c>
      <c r="M51" s="30">
        <f>IF(M44=0,0,VLOOKUP(M44,FAC_TOTALS_APTA!$A$4:$BQ$126,$L51,FALSE))</f>
        <v>-419446.09645145503</v>
      </c>
      <c r="N51" s="30">
        <f>IF(N44=0,0,VLOOKUP(N44,FAC_TOTALS_APTA!$A$4:$BQ$126,$L51,FALSE))</f>
        <v>-54309.858450655804</v>
      </c>
      <c r="O51" s="30">
        <f>IF(O44=0,0,VLOOKUP(O44,FAC_TOTALS_APTA!$A$4:$BQ$126,$L51,FALSE))</f>
        <v>-1080479.39362176</v>
      </c>
      <c r="P51" s="30">
        <f>IF(P44=0,0,VLOOKUP(P44,FAC_TOTALS_APTA!$A$4:$BQ$126,$L51,FALSE))</f>
        <v>-416674.36319963401</v>
      </c>
      <c r="Q51" s="30">
        <f>IF(Q44=0,0,VLOOKUP(Q44,FAC_TOTALS_APTA!$A$4:$BQ$126,$L51,FALSE))</f>
        <v>77767.103487901593</v>
      </c>
      <c r="R51" s="30">
        <f>IF(R44=0,0,VLOOKUP(R44,FAC_TOTALS_APTA!$A$4:$BQ$126,$L51,FALSE))</f>
        <v>-126634.964653152</v>
      </c>
      <c r="S51" s="30">
        <f>IF(S44=0,0,VLOOKUP(S44,FAC_TOTALS_APTA!$A$4:$BQ$126,$L51,FALSE))</f>
        <v>0</v>
      </c>
      <c r="T51" s="30">
        <f>IF(T44=0,0,VLOOKUP(T44,FAC_TOTALS_APTA!$A$4:$BQ$126,$L51,FALSE))</f>
        <v>0</v>
      </c>
      <c r="U51" s="30">
        <f>IF(U44=0,0,VLOOKUP(U44,FAC_TOTALS_APTA!$A$4:$BQ$126,$L51,FALSE))</f>
        <v>0</v>
      </c>
      <c r="V51" s="30">
        <f>IF(V44=0,0,VLOOKUP(V44,FAC_TOTALS_APTA!$A$4:$BQ$126,$L51,FALSE))</f>
        <v>0</v>
      </c>
      <c r="W51" s="30">
        <f>IF(W44=0,0,VLOOKUP(W44,FAC_TOTALS_APTA!$A$4:$BQ$126,$L51,FALSE))</f>
        <v>0</v>
      </c>
      <c r="X51" s="30">
        <f>IF(X44=0,0,VLOOKUP(X44,FAC_TOTALS_APTA!$A$4:$BQ$126,$L51,FALSE))</f>
        <v>0</v>
      </c>
      <c r="Y51" s="30">
        <f>IF(Y44=0,0,VLOOKUP(Y44,FAC_TOTALS_APTA!$A$4:$BQ$126,$L51,FALSE))</f>
        <v>0</v>
      </c>
      <c r="Z51" s="30">
        <f>IF(Z44=0,0,VLOOKUP(Z44,FAC_TOTALS_APTA!$A$4:$BQ$126,$L51,FALSE))</f>
        <v>0</v>
      </c>
      <c r="AA51" s="30">
        <f>IF(AA44=0,0,VLOOKUP(AA44,FAC_TOTALS_APTA!$A$4:$BQ$126,$L51,FALSE))</f>
        <v>0</v>
      </c>
      <c r="AB51" s="30">
        <f>IF(AB44=0,0,VLOOKUP(AB44,FAC_TOTALS_APTA!$A$4:$BQ$126,$L51,FALSE))</f>
        <v>0</v>
      </c>
      <c r="AC51" s="33">
        <f t="shared" si="11"/>
        <v>-2019777.5728887552</v>
      </c>
      <c r="AD51" s="34">
        <f>AC51/G66</f>
        <v>-2.3739007172585369E-2</v>
      </c>
      <c r="AE51" s="8"/>
    </row>
    <row r="52" spans="1:31" s="15" customFormat="1" ht="34" hidden="1" customHeight="1" x14ac:dyDescent="0.2">
      <c r="A52" s="8"/>
      <c r="B52" s="27" t="s">
        <v>72</v>
      </c>
      <c r="C52" s="29"/>
      <c r="D52" s="8" t="s">
        <v>10</v>
      </c>
      <c r="E52" s="48">
        <v>1.03E-2</v>
      </c>
      <c r="F52" s="8">
        <f>MATCH($D52,FAC_TOTALS_APTA!$A$2:$BQ$2,)</f>
        <v>16</v>
      </c>
      <c r="G52" s="30">
        <f>VLOOKUP(G44,FAC_TOTALS_APTA!$A$4:$BQ$126,$F52,FALSE)</f>
        <v>8.3458946785161405</v>
      </c>
      <c r="H52" s="30">
        <f>VLOOKUP(H44,FAC_TOTALS_APTA!$A$4:$BQ$126,$F52,FALSE)</f>
        <v>7.1012674860654199</v>
      </c>
      <c r="I52" s="31">
        <f t="shared" si="8"/>
        <v>-0.14913046957741016</v>
      </c>
      <c r="J52" s="32" t="str">
        <f t="shared" si="9"/>
        <v/>
      </c>
      <c r="K52" s="32" t="str">
        <f t="shared" si="10"/>
        <v>PCT_HH_NO_VEH_FAC</v>
      </c>
      <c r="L52" s="8">
        <f>MATCH($K52,FAC_TOTALS_APTA!$A$2:$BO$2,)</f>
        <v>34</v>
      </c>
      <c r="M52" s="30">
        <f>IF(M44=0,0,VLOOKUP(M44,FAC_TOTALS_APTA!$A$4:$BQ$126,$L52,FALSE))</f>
        <v>-140293.66017966601</v>
      </c>
      <c r="N52" s="30">
        <f>IF(N44=0,0,VLOOKUP(N44,FAC_TOTALS_APTA!$A$4:$BQ$126,$L52,FALSE))</f>
        <v>-10692.8834077786</v>
      </c>
      <c r="O52" s="30">
        <f>IF(O44=0,0,VLOOKUP(O44,FAC_TOTALS_APTA!$A$4:$BQ$126,$L52,FALSE))</f>
        <v>-193102.48825392901</v>
      </c>
      <c r="P52" s="30">
        <f>IF(P44=0,0,VLOOKUP(P44,FAC_TOTALS_APTA!$A$4:$BQ$126,$L52,FALSE))</f>
        <v>-290666.201671599</v>
      </c>
      <c r="Q52" s="30">
        <f>IF(Q44=0,0,VLOOKUP(Q44,FAC_TOTALS_APTA!$A$4:$BQ$126,$L52,FALSE))</f>
        <v>-221414.423533836</v>
      </c>
      <c r="R52" s="30">
        <f>IF(R44=0,0,VLOOKUP(R44,FAC_TOTALS_APTA!$A$4:$BQ$126,$L52,FALSE))</f>
        <v>-238241.44537413801</v>
      </c>
      <c r="S52" s="30">
        <f>IF(S44=0,0,VLOOKUP(S44,FAC_TOTALS_APTA!$A$4:$BQ$126,$L52,FALSE))</f>
        <v>0</v>
      </c>
      <c r="T52" s="30">
        <f>IF(T44=0,0,VLOOKUP(T44,FAC_TOTALS_APTA!$A$4:$BQ$126,$L52,FALSE))</f>
        <v>0</v>
      </c>
      <c r="U52" s="30">
        <f>IF(U44=0,0,VLOOKUP(U44,FAC_TOTALS_APTA!$A$4:$BQ$126,$L52,FALSE))</f>
        <v>0</v>
      </c>
      <c r="V52" s="30">
        <f>IF(V44=0,0,VLOOKUP(V44,FAC_TOTALS_APTA!$A$4:$BQ$126,$L52,FALSE))</f>
        <v>0</v>
      </c>
      <c r="W52" s="30">
        <f>IF(W44=0,0,VLOOKUP(W44,FAC_TOTALS_APTA!$A$4:$BQ$126,$L52,FALSE))</f>
        <v>0</v>
      </c>
      <c r="X52" s="30">
        <f>IF(X44=0,0,VLOOKUP(X44,FAC_TOTALS_APTA!$A$4:$BQ$126,$L52,FALSE))</f>
        <v>0</v>
      </c>
      <c r="Y52" s="30">
        <f>IF(Y44=0,0,VLOOKUP(Y44,FAC_TOTALS_APTA!$A$4:$BQ$126,$L52,FALSE))</f>
        <v>0</v>
      </c>
      <c r="Z52" s="30">
        <f>IF(Z44=0,0,VLOOKUP(Z44,FAC_TOTALS_APTA!$A$4:$BQ$126,$L52,FALSE))</f>
        <v>0</v>
      </c>
      <c r="AA52" s="30">
        <f>IF(AA44=0,0,VLOOKUP(AA44,FAC_TOTALS_APTA!$A$4:$BQ$126,$L52,FALSE))</f>
        <v>0</v>
      </c>
      <c r="AB52" s="30">
        <f>IF(AB44=0,0,VLOOKUP(AB44,FAC_TOTALS_APTA!$A$4:$BQ$126,$L52,FALSE))</f>
        <v>0</v>
      </c>
      <c r="AC52" s="33">
        <f t="shared" si="11"/>
        <v>-1094411.1024209468</v>
      </c>
      <c r="AD52" s="34">
        <f>AC52/G66</f>
        <v>-1.2862917857321337E-2</v>
      </c>
      <c r="AE52" s="8"/>
    </row>
    <row r="53" spans="1:31" s="15" customFormat="1" ht="34" hidden="1" customHeight="1" x14ac:dyDescent="0.2">
      <c r="A53" s="8"/>
      <c r="B53" s="27" t="s">
        <v>55</v>
      </c>
      <c r="C53" s="29"/>
      <c r="D53" s="8" t="s">
        <v>32</v>
      </c>
      <c r="E53" s="48">
        <v>-4.0000000000000001E-3</v>
      </c>
      <c r="F53" s="8">
        <f>MATCH($D53,FAC_TOTALS_APTA!$A$2:$BQ$2,)</f>
        <v>18</v>
      </c>
      <c r="G53" s="35">
        <f>VLOOKUP(G44,FAC_TOTALS_APTA!$A$4:$BQ$126,$F53,FALSE)</f>
        <v>4.4038369355734304</v>
      </c>
      <c r="H53" s="35">
        <f>VLOOKUP(H44,FAC_TOTALS_APTA!$A$4:$BQ$126,$F53,FALSE)</f>
        <v>5.7922780322356298</v>
      </c>
      <c r="I53" s="31">
        <f t="shared" si="8"/>
        <v>0.31527986094276406</v>
      </c>
      <c r="J53" s="32" t="str">
        <f t="shared" si="9"/>
        <v/>
      </c>
      <c r="K53" s="32" t="str">
        <f t="shared" si="10"/>
        <v>JTW_HOME_PCT_FAC</v>
      </c>
      <c r="L53" s="8">
        <f>MATCH($K53,FAC_TOTALS_APTA!$A$2:$BO$2,)</f>
        <v>36</v>
      </c>
      <c r="M53" s="30">
        <f>IF(M44=0,0,VLOOKUP(M44,FAC_TOTALS_APTA!$A$4:$BQ$126,$L53,FALSE))</f>
        <v>-4774.3768517918497</v>
      </c>
      <c r="N53" s="30">
        <f>IF(N44=0,0,VLOOKUP(N44,FAC_TOTALS_APTA!$A$4:$BQ$126,$L53,FALSE))</f>
        <v>-23352.581255356399</v>
      </c>
      <c r="O53" s="30">
        <f>IF(O44=0,0,VLOOKUP(O44,FAC_TOTALS_APTA!$A$4:$BQ$126,$L53,FALSE))</f>
        <v>-67574.617050582397</v>
      </c>
      <c r="P53" s="30">
        <f>IF(P44=0,0,VLOOKUP(P44,FAC_TOTALS_APTA!$A$4:$BQ$126,$L53,FALSE))</f>
        <v>-232684.842605324</v>
      </c>
      <c r="Q53" s="30">
        <f>IF(Q44=0,0,VLOOKUP(Q44,FAC_TOTALS_APTA!$A$4:$BQ$126,$L53,FALSE))</f>
        <v>-110311.403979408</v>
      </c>
      <c r="R53" s="30">
        <f>IF(R44=0,0,VLOOKUP(R44,FAC_TOTALS_APTA!$A$4:$BQ$126,$L53,FALSE))</f>
        <v>-139174.99056985701</v>
      </c>
      <c r="S53" s="30">
        <f>IF(S44=0,0,VLOOKUP(S44,FAC_TOTALS_APTA!$A$4:$BQ$126,$L53,FALSE))</f>
        <v>0</v>
      </c>
      <c r="T53" s="30">
        <f>IF(T44=0,0,VLOOKUP(T44,FAC_TOTALS_APTA!$A$4:$BQ$126,$L53,FALSE))</f>
        <v>0</v>
      </c>
      <c r="U53" s="30">
        <f>IF(U44=0,0,VLOOKUP(U44,FAC_TOTALS_APTA!$A$4:$BQ$126,$L53,FALSE))</f>
        <v>0</v>
      </c>
      <c r="V53" s="30">
        <f>IF(V44=0,0,VLOOKUP(V44,FAC_TOTALS_APTA!$A$4:$BQ$126,$L53,FALSE))</f>
        <v>0</v>
      </c>
      <c r="W53" s="30">
        <f>IF(W44=0,0,VLOOKUP(W44,FAC_TOTALS_APTA!$A$4:$BQ$126,$L53,FALSE))</f>
        <v>0</v>
      </c>
      <c r="X53" s="30">
        <f>IF(X44=0,0,VLOOKUP(X44,FAC_TOTALS_APTA!$A$4:$BQ$126,$L53,FALSE))</f>
        <v>0</v>
      </c>
      <c r="Y53" s="30">
        <f>IF(Y44=0,0,VLOOKUP(Y44,FAC_TOTALS_APTA!$A$4:$BQ$126,$L53,FALSE))</f>
        <v>0</v>
      </c>
      <c r="Z53" s="30">
        <f>IF(Z44=0,0,VLOOKUP(Z44,FAC_TOTALS_APTA!$A$4:$BQ$126,$L53,FALSE))</f>
        <v>0</v>
      </c>
      <c r="AA53" s="30">
        <f>IF(AA44=0,0,VLOOKUP(AA44,FAC_TOTALS_APTA!$A$4:$BQ$126,$L53,FALSE))</f>
        <v>0</v>
      </c>
      <c r="AB53" s="30">
        <f>IF(AB44=0,0,VLOOKUP(AB44,FAC_TOTALS_APTA!$A$4:$BQ$126,$L53,FALSE))</f>
        <v>0</v>
      </c>
      <c r="AC53" s="33">
        <f t="shared" si="11"/>
        <v>-577872.81231231964</v>
      </c>
      <c r="AD53" s="34">
        <f>AC53/G66</f>
        <v>-6.7918997717674916E-3</v>
      </c>
      <c r="AE53" s="8"/>
    </row>
    <row r="54" spans="1:31" s="15" customFormat="1" ht="34" hidden="1" customHeight="1" x14ac:dyDescent="0.2">
      <c r="A54" s="8"/>
      <c r="B54" s="13" t="s">
        <v>83</v>
      </c>
      <c r="C54" s="29"/>
      <c r="D54" s="6" t="s">
        <v>92</v>
      </c>
      <c r="E54" s="48">
        <v>-6.8999999999999999E-3</v>
      </c>
      <c r="F54" s="8">
        <f>MATCH($D54,FAC_TOTALS_APTA!$A$2:$BQ$2,)</f>
        <v>19</v>
      </c>
      <c r="G54" s="35">
        <f>VLOOKUP(G44,FAC_TOTALS_APTA!$A$4:$BQ$126,$F54,FALSE)</f>
        <v>0</v>
      </c>
      <c r="H54" s="35">
        <f>VLOOKUP(H44,FAC_TOTALS_APTA!$A$4:$BQ$126,$F54,FALSE)</f>
        <v>0</v>
      </c>
      <c r="I54" s="31" t="str">
        <f t="shared" si="8"/>
        <v>-</v>
      </c>
      <c r="J54" s="32" t="str">
        <f t="shared" si="9"/>
        <v/>
      </c>
      <c r="K54" s="32" t="str">
        <f t="shared" si="10"/>
        <v>TNC_TRIPS_PER_CAPITA_CLUSTER_BUS_HI_OPEX_FAC</v>
      </c>
      <c r="L54" s="8">
        <f>MATCH($K54,FAC_TOTALS_APTA!$A$2:$BO$2,)</f>
        <v>37</v>
      </c>
      <c r="M54" s="30">
        <f>IF(M44=0,0,VLOOKUP(M44,FAC_TOTALS_APTA!$A$4:$BQ$126,$L54,FALSE))</f>
        <v>0</v>
      </c>
      <c r="N54" s="30">
        <f>IF(N44=0,0,VLOOKUP(N44,FAC_TOTALS_APTA!$A$4:$BQ$126,$L54,FALSE))</f>
        <v>0</v>
      </c>
      <c r="O54" s="30">
        <f>IF(O44=0,0,VLOOKUP(O44,FAC_TOTALS_APTA!$A$4:$BQ$126,$L54,FALSE))</f>
        <v>0</v>
      </c>
      <c r="P54" s="30">
        <f>IF(P44=0,0,VLOOKUP(P44,FAC_TOTALS_APTA!$A$4:$BQ$126,$L54,FALSE))</f>
        <v>0</v>
      </c>
      <c r="Q54" s="30">
        <f>IF(Q44=0,0,VLOOKUP(Q44,FAC_TOTALS_APTA!$A$4:$BQ$126,$L54,FALSE))</f>
        <v>0</v>
      </c>
      <c r="R54" s="30">
        <f>IF(R44=0,0,VLOOKUP(R44,FAC_TOTALS_APTA!$A$4:$BQ$126,$L54,FALSE))</f>
        <v>0</v>
      </c>
      <c r="S54" s="30">
        <f>IF(S44=0,0,VLOOKUP(S44,FAC_TOTALS_APTA!$A$4:$BQ$126,$L54,FALSE))</f>
        <v>0</v>
      </c>
      <c r="T54" s="30">
        <f>IF(T44=0,0,VLOOKUP(T44,FAC_TOTALS_APTA!$A$4:$BQ$126,$L54,FALSE))</f>
        <v>0</v>
      </c>
      <c r="U54" s="30">
        <f>IF(U44=0,0,VLOOKUP(U44,FAC_TOTALS_APTA!$A$4:$BQ$126,$L54,FALSE))</f>
        <v>0</v>
      </c>
      <c r="V54" s="30">
        <f>IF(V44=0,0,VLOOKUP(V44,FAC_TOTALS_APTA!$A$4:$BQ$126,$L54,FALSE))</f>
        <v>0</v>
      </c>
      <c r="W54" s="30">
        <f>IF(W44=0,0,VLOOKUP(W44,FAC_TOTALS_APTA!$A$4:$BQ$126,$L54,FALSE))</f>
        <v>0</v>
      </c>
      <c r="X54" s="30">
        <f>IF(X44=0,0,VLOOKUP(X44,FAC_TOTALS_APTA!$A$4:$BQ$126,$L54,FALSE))</f>
        <v>0</v>
      </c>
      <c r="Y54" s="30">
        <f>IF(Y44=0,0,VLOOKUP(Y44,FAC_TOTALS_APTA!$A$4:$BQ$126,$L54,FALSE))</f>
        <v>0</v>
      </c>
      <c r="Z54" s="30">
        <f>IF(Z44=0,0,VLOOKUP(Z44,FAC_TOTALS_APTA!$A$4:$BQ$126,$L54,FALSE))</f>
        <v>0</v>
      </c>
      <c r="AA54" s="30">
        <f>IF(AA44=0,0,VLOOKUP(AA44,FAC_TOTALS_APTA!$A$4:$BQ$126,$L54,FALSE))</f>
        <v>0</v>
      </c>
      <c r="AB54" s="30">
        <f>IF(AB44=0,0,VLOOKUP(AB44,FAC_TOTALS_APTA!$A$4:$BQ$126,$L54,FALSE))</f>
        <v>0</v>
      </c>
      <c r="AC54" s="33">
        <f t="shared" si="11"/>
        <v>0</v>
      </c>
      <c r="AD54" s="34">
        <f>AC54/G66</f>
        <v>0</v>
      </c>
      <c r="AE54" s="8"/>
    </row>
    <row r="55" spans="1:31" s="15" customFormat="1" ht="34" x14ac:dyDescent="0.2">
      <c r="A55" s="8"/>
      <c r="B55" s="13" t="s">
        <v>83</v>
      </c>
      <c r="C55" s="29"/>
      <c r="D55" s="6" t="s">
        <v>93</v>
      </c>
      <c r="E55" s="48">
        <v>-3.3099999999999997E-2</v>
      </c>
      <c r="F55" s="8">
        <f>MATCH($D55,FAC_TOTALS_APTA!$A$2:$BQ$2,)</f>
        <v>20</v>
      </c>
      <c r="G55" s="35">
        <f>VLOOKUP(G44,FAC_TOTALS_APTA!$A$4:$BQ$126,$F55,FALSE)</f>
        <v>0</v>
      </c>
      <c r="H55" s="35">
        <f>VLOOKUP(H44,FAC_TOTALS_APTA!$A$4:$BQ$126,$F55,FALSE)</f>
        <v>0</v>
      </c>
      <c r="I55" s="31" t="str">
        <f t="shared" si="8"/>
        <v>-</v>
      </c>
      <c r="J55" s="32" t="str">
        <f t="shared" si="9"/>
        <v/>
      </c>
      <c r="K55" s="32" t="str">
        <f t="shared" si="10"/>
        <v>TNC_TRIPS_PER_CAPITA_CLUSTER_BUS_MID_OPEX_FAC</v>
      </c>
      <c r="L55" s="8">
        <f>MATCH($K55,FAC_TOTALS_APTA!$A$2:$BO$2,)</f>
        <v>38</v>
      </c>
      <c r="M55" s="30">
        <f>IF(M44=0,0,VLOOKUP(M44,FAC_TOTALS_APTA!$A$4:$BQ$126,$L55,FALSE))</f>
        <v>0</v>
      </c>
      <c r="N55" s="30">
        <f>IF(N44=0,0,VLOOKUP(N44,FAC_TOTALS_APTA!$A$4:$BQ$126,$L55,FALSE))</f>
        <v>0</v>
      </c>
      <c r="O55" s="30">
        <f>IF(O44=0,0,VLOOKUP(O44,FAC_TOTALS_APTA!$A$4:$BQ$126,$L55,FALSE))</f>
        <v>0</v>
      </c>
      <c r="P55" s="30">
        <f>IF(P44=0,0,VLOOKUP(P44,FAC_TOTALS_APTA!$A$4:$BQ$126,$L55,FALSE))</f>
        <v>0</v>
      </c>
      <c r="Q55" s="30">
        <f>IF(Q44=0,0,VLOOKUP(Q44,FAC_TOTALS_APTA!$A$4:$BQ$126,$L55,FALSE))</f>
        <v>0</v>
      </c>
      <c r="R55" s="30">
        <f>IF(R44=0,0,VLOOKUP(R44,FAC_TOTALS_APTA!$A$4:$BQ$126,$L55,FALSE))</f>
        <v>0</v>
      </c>
      <c r="S55" s="30">
        <f>IF(S44=0,0,VLOOKUP(S44,FAC_TOTALS_APTA!$A$4:$BQ$126,$L55,FALSE))</f>
        <v>0</v>
      </c>
      <c r="T55" s="30">
        <f>IF(T44=0,0,VLOOKUP(T44,FAC_TOTALS_APTA!$A$4:$BQ$126,$L55,FALSE))</f>
        <v>0</v>
      </c>
      <c r="U55" s="30">
        <f>IF(U44=0,0,VLOOKUP(U44,FAC_TOTALS_APTA!$A$4:$BQ$126,$L55,FALSE))</f>
        <v>0</v>
      </c>
      <c r="V55" s="30">
        <f>IF(V44=0,0,VLOOKUP(V44,FAC_TOTALS_APTA!$A$4:$BQ$126,$L55,FALSE))</f>
        <v>0</v>
      </c>
      <c r="W55" s="30">
        <f>IF(W44=0,0,VLOOKUP(W44,FAC_TOTALS_APTA!$A$4:$BQ$126,$L55,FALSE))</f>
        <v>0</v>
      </c>
      <c r="X55" s="30">
        <f>IF(X44=0,0,VLOOKUP(X44,FAC_TOTALS_APTA!$A$4:$BQ$126,$L55,FALSE))</f>
        <v>0</v>
      </c>
      <c r="Y55" s="30">
        <f>IF(Y44=0,0,VLOOKUP(Y44,FAC_TOTALS_APTA!$A$4:$BQ$126,$L55,FALSE))</f>
        <v>0</v>
      </c>
      <c r="Z55" s="30">
        <f>IF(Z44=0,0,VLOOKUP(Z44,FAC_TOTALS_APTA!$A$4:$BQ$126,$L55,FALSE))</f>
        <v>0</v>
      </c>
      <c r="AA55" s="30">
        <f>IF(AA44=0,0,VLOOKUP(AA44,FAC_TOTALS_APTA!$A$4:$BQ$126,$L55,FALSE))</f>
        <v>0</v>
      </c>
      <c r="AB55" s="30">
        <f>IF(AB44=0,0,VLOOKUP(AB44,FAC_TOTALS_APTA!$A$4:$BQ$126,$L55,FALSE))</f>
        <v>0</v>
      </c>
      <c r="AC55" s="33">
        <f t="shared" si="11"/>
        <v>0</v>
      </c>
      <c r="AD55" s="34">
        <f>AC55/G66</f>
        <v>0</v>
      </c>
      <c r="AE55" s="8"/>
    </row>
    <row r="56" spans="1:31" s="15" customFormat="1" ht="34" x14ac:dyDescent="0.2">
      <c r="A56" s="8"/>
      <c r="B56" s="13" t="s">
        <v>83</v>
      </c>
      <c r="C56" s="29"/>
      <c r="D56" s="6" t="s">
        <v>94</v>
      </c>
      <c r="E56" s="48">
        <v>-2.2200000000000001E-2</v>
      </c>
      <c r="F56" s="8">
        <f>MATCH($D56,FAC_TOTALS_APTA!$A$2:$BQ$2,)</f>
        <v>21</v>
      </c>
      <c r="G56" s="35">
        <f>VLOOKUP(G44,FAC_TOTALS_APTA!$A$4:$BQ$126,$F56,FALSE)</f>
        <v>0</v>
      </c>
      <c r="H56" s="35">
        <f>VLOOKUP(H44,FAC_TOTALS_APTA!$A$4:$BQ$126,$F56,FALSE)</f>
        <v>0</v>
      </c>
      <c r="I56" s="31" t="str">
        <f t="shared" si="8"/>
        <v>-</v>
      </c>
      <c r="J56" s="32" t="str">
        <f t="shared" si="9"/>
        <v/>
      </c>
      <c r="K56" s="32" t="str">
        <f t="shared" si="10"/>
        <v>TNC_TRIPS_PER_CAPITA_CLUSTER_BUS_LOW_OPEX_FAC</v>
      </c>
      <c r="L56" s="8">
        <f>MATCH($K56,FAC_TOTALS_APTA!$A$2:$BO$2,)</f>
        <v>39</v>
      </c>
      <c r="M56" s="30">
        <f>IF(M44=0,0,VLOOKUP(M44,FAC_TOTALS_APTA!$A$4:$BQ$126,$L56,FALSE))</f>
        <v>0</v>
      </c>
      <c r="N56" s="30">
        <f>IF(N44=0,0,VLOOKUP(N44,FAC_TOTALS_APTA!$A$4:$BQ$126,$L56,FALSE))</f>
        <v>0</v>
      </c>
      <c r="O56" s="30">
        <f>IF(O44=0,0,VLOOKUP(O44,FAC_TOTALS_APTA!$A$4:$BQ$126,$L56,FALSE))</f>
        <v>0</v>
      </c>
      <c r="P56" s="30">
        <f>IF(P44=0,0,VLOOKUP(P44,FAC_TOTALS_APTA!$A$4:$BQ$126,$L56,FALSE))</f>
        <v>0</v>
      </c>
      <c r="Q56" s="30">
        <f>IF(Q44=0,0,VLOOKUP(Q44,FAC_TOTALS_APTA!$A$4:$BQ$126,$L56,FALSE))</f>
        <v>0</v>
      </c>
      <c r="R56" s="30">
        <f>IF(R44=0,0,VLOOKUP(R44,FAC_TOTALS_APTA!$A$4:$BQ$126,$L56,FALSE))</f>
        <v>0</v>
      </c>
      <c r="S56" s="30">
        <f>IF(S44=0,0,VLOOKUP(S44,FAC_TOTALS_APTA!$A$4:$BQ$126,$L56,FALSE))</f>
        <v>0</v>
      </c>
      <c r="T56" s="30">
        <f>IF(T44=0,0,VLOOKUP(T44,FAC_TOTALS_APTA!$A$4:$BQ$126,$L56,FALSE))</f>
        <v>0</v>
      </c>
      <c r="U56" s="30">
        <f>IF(U44=0,0,VLOOKUP(U44,FAC_TOTALS_APTA!$A$4:$BQ$126,$L56,FALSE))</f>
        <v>0</v>
      </c>
      <c r="V56" s="30">
        <f>IF(V44=0,0,VLOOKUP(V44,FAC_TOTALS_APTA!$A$4:$BQ$126,$L56,FALSE))</f>
        <v>0</v>
      </c>
      <c r="W56" s="30">
        <f>IF(W44=0,0,VLOOKUP(W44,FAC_TOTALS_APTA!$A$4:$BQ$126,$L56,FALSE))</f>
        <v>0</v>
      </c>
      <c r="X56" s="30">
        <f>IF(X44=0,0,VLOOKUP(X44,FAC_TOTALS_APTA!$A$4:$BQ$126,$L56,FALSE))</f>
        <v>0</v>
      </c>
      <c r="Y56" s="30">
        <f>IF(Y44=0,0,VLOOKUP(Y44,FAC_TOTALS_APTA!$A$4:$BQ$126,$L56,FALSE))</f>
        <v>0</v>
      </c>
      <c r="Z56" s="30">
        <f>IF(Z44=0,0,VLOOKUP(Z44,FAC_TOTALS_APTA!$A$4:$BQ$126,$L56,FALSE))</f>
        <v>0</v>
      </c>
      <c r="AA56" s="30">
        <f>IF(AA44=0,0,VLOOKUP(AA44,FAC_TOTALS_APTA!$A$4:$BQ$126,$L56,FALSE))</f>
        <v>0</v>
      </c>
      <c r="AB56" s="30">
        <f>IF(AB44=0,0,VLOOKUP(AB44,FAC_TOTALS_APTA!$A$4:$BQ$126,$L56,FALSE))</f>
        <v>0</v>
      </c>
      <c r="AC56" s="33">
        <f t="shared" si="11"/>
        <v>0</v>
      </c>
      <c r="AD56" s="34">
        <f>AC56/G66</f>
        <v>0</v>
      </c>
      <c r="AE56" s="8"/>
    </row>
    <row r="57" spans="1:31" s="15" customFormat="1" ht="34" x14ac:dyDescent="0.2">
      <c r="A57" s="8"/>
      <c r="B57" s="13" t="s">
        <v>83</v>
      </c>
      <c r="C57" s="29"/>
      <c r="D57" s="6" t="s">
        <v>95</v>
      </c>
      <c r="E57" s="48">
        <v>-1.1000000000000001E-3</v>
      </c>
      <c r="F57" s="8">
        <f>MATCH($D57,FAC_TOTALS_APTA!$A$2:$BQ$2,)</f>
        <v>22</v>
      </c>
      <c r="G57" s="35">
        <f>VLOOKUP(G44,FAC_TOTALS_APTA!$A$4:$BQ$126,$F57,FALSE)</f>
        <v>0</v>
      </c>
      <c r="H57" s="35">
        <f>VLOOKUP(H44,FAC_TOTALS_APTA!$A$4:$BQ$126,$F57,FALSE)</f>
        <v>0</v>
      </c>
      <c r="I57" s="31" t="str">
        <f t="shared" si="8"/>
        <v>-</v>
      </c>
      <c r="J57" s="32" t="str">
        <f t="shared" si="9"/>
        <v/>
      </c>
      <c r="K57" s="32" t="str">
        <f t="shared" si="10"/>
        <v>TNC_TRIPS_PER_CAPITA_CLUSTER_BUS_NEW_YORK_FAC</v>
      </c>
      <c r="L57" s="8">
        <f>MATCH($K57,FAC_TOTALS_APTA!$A$2:$BO$2,)</f>
        <v>40</v>
      </c>
      <c r="M57" s="30">
        <f>IF(M44=0,0,VLOOKUP(M44,FAC_TOTALS_APTA!$A$4:$BQ$126,$L57,FALSE))</f>
        <v>0</v>
      </c>
      <c r="N57" s="30">
        <f>IF(N44=0,0,VLOOKUP(N44,FAC_TOTALS_APTA!$A$4:$BQ$126,$L57,FALSE))</f>
        <v>0</v>
      </c>
      <c r="O57" s="30">
        <f>IF(O44=0,0,VLOOKUP(O44,FAC_TOTALS_APTA!$A$4:$BQ$126,$L57,FALSE))</f>
        <v>0</v>
      </c>
      <c r="P57" s="30">
        <f>IF(P44=0,0,VLOOKUP(P44,FAC_TOTALS_APTA!$A$4:$BQ$126,$L57,FALSE))</f>
        <v>0</v>
      </c>
      <c r="Q57" s="30">
        <f>IF(Q44=0,0,VLOOKUP(Q44,FAC_TOTALS_APTA!$A$4:$BQ$126,$L57,FALSE))</f>
        <v>0</v>
      </c>
      <c r="R57" s="30">
        <f>IF(R44=0,0,VLOOKUP(R44,FAC_TOTALS_APTA!$A$4:$BQ$126,$L57,FALSE))</f>
        <v>0</v>
      </c>
      <c r="S57" s="30">
        <f>IF(S44=0,0,VLOOKUP(S44,FAC_TOTALS_APTA!$A$4:$BQ$126,$L57,FALSE))</f>
        <v>0</v>
      </c>
      <c r="T57" s="30">
        <f>IF(T44=0,0,VLOOKUP(T44,FAC_TOTALS_APTA!$A$4:$BQ$126,$L57,FALSE))</f>
        <v>0</v>
      </c>
      <c r="U57" s="30">
        <f>IF(U44=0,0,VLOOKUP(U44,FAC_TOTALS_APTA!$A$4:$BQ$126,$L57,FALSE))</f>
        <v>0</v>
      </c>
      <c r="V57" s="30">
        <f>IF(V44=0,0,VLOOKUP(V44,FAC_TOTALS_APTA!$A$4:$BQ$126,$L57,FALSE))</f>
        <v>0</v>
      </c>
      <c r="W57" s="30">
        <f>IF(W44=0,0,VLOOKUP(W44,FAC_TOTALS_APTA!$A$4:$BQ$126,$L57,FALSE))</f>
        <v>0</v>
      </c>
      <c r="X57" s="30">
        <f>IF(X44=0,0,VLOOKUP(X44,FAC_TOTALS_APTA!$A$4:$BQ$126,$L57,FALSE))</f>
        <v>0</v>
      </c>
      <c r="Y57" s="30">
        <f>IF(Y44=0,0,VLOOKUP(Y44,FAC_TOTALS_APTA!$A$4:$BQ$126,$L57,FALSE))</f>
        <v>0</v>
      </c>
      <c r="Z57" s="30">
        <f>IF(Z44=0,0,VLOOKUP(Z44,FAC_TOTALS_APTA!$A$4:$BQ$126,$L57,FALSE))</f>
        <v>0</v>
      </c>
      <c r="AA57" s="30">
        <f>IF(AA44=0,0,VLOOKUP(AA44,FAC_TOTALS_APTA!$A$4:$BQ$126,$L57,FALSE))</f>
        <v>0</v>
      </c>
      <c r="AB57" s="30">
        <f>IF(AB44=0,0,VLOOKUP(AB44,FAC_TOTALS_APTA!$A$4:$BQ$126,$L57,FALSE))</f>
        <v>0</v>
      </c>
      <c r="AC57" s="33">
        <f t="shared" si="11"/>
        <v>0</v>
      </c>
      <c r="AD57" s="34">
        <f>AC57/G66</f>
        <v>0</v>
      </c>
      <c r="AE57" s="8"/>
    </row>
    <row r="58" spans="1:31" s="15" customFormat="1" ht="34" x14ac:dyDescent="0.2">
      <c r="A58" s="8"/>
      <c r="B58" s="13" t="s">
        <v>83</v>
      </c>
      <c r="C58" s="29"/>
      <c r="D58" s="6" t="s">
        <v>96</v>
      </c>
      <c r="E58" s="48">
        <v>-1.5E-3</v>
      </c>
      <c r="F58" s="8">
        <f>MATCH($D58,FAC_TOTALS_APTA!$A$2:$BQ$2,)</f>
        <v>23</v>
      </c>
      <c r="G58" s="35">
        <f>VLOOKUP(G44,FAC_TOTALS_APTA!$A$4:$BQ$126,$F58,FALSE)</f>
        <v>0</v>
      </c>
      <c r="H58" s="35">
        <f>VLOOKUP(H44,FAC_TOTALS_APTA!$A$4:$BQ$126,$F58,FALSE)</f>
        <v>0</v>
      </c>
      <c r="I58" s="31" t="str">
        <f t="shared" si="8"/>
        <v>-</v>
      </c>
      <c r="J58" s="32" t="str">
        <f t="shared" si="9"/>
        <v/>
      </c>
      <c r="K58" s="32" t="str">
        <f t="shared" si="10"/>
        <v>TNC_TRIPS_PER_CAPITA_CLUSTER_RAIL_HI_OPEX_FAC</v>
      </c>
      <c r="L58" s="8">
        <f>MATCH($K58,FAC_TOTALS_APTA!$A$2:$BO$2,)</f>
        <v>41</v>
      </c>
      <c r="M58" s="30">
        <f>IF(M44=0,0,VLOOKUP(M44,FAC_TOTALS_APTA!$A$4:$BQ$126,$L58,FALSE))</f>
        <v>0</v>
      </c>
      <c r="N58" s="30">
        <f>IF(N44=0,0,VLOOKUP(N44,FAC_TOTALS_APTA!$A$4:$BQ$126,$L58,FALSE))</f>
        <v>0</v>
      </c>
      <c r="O58" s="30">
        <f>IF(O44=0,0,VLOOKUP(O44,FAC_TOTALS_APTA!$A$4:$BQ$126,$L58,FALSE))</f>
        <v>0</v>
      </c>
      <c r="P58" s="30">
        <f>IF(P44=0,0,VLOOKUP(P44,FAC_TOTALS_APTA!$A$4:$BQ$126,$L58,FALSE))</f>
        <v>0</v>
      </c>
      <c r="Q58" s="30">
        <f>IF(Q44=0,0,VLOOKUP(Q44,FAC_TOTALS_APTA!$A$4:$BQ$126,$L58,FALSE))</f>
        <v>0</v>
      </c>
      <c r="R58" s="30">
        <f>IF(R44=0,0,VLOOKUP(R44,FAC_TOTALS_APTA!$A$4:$BQ$126,$L58,FALSE))</f>
        <v>0</v>
      </c>
      <c r="S58" s="30">
        <f>IF(S44=0,0,VLOOKUP(S44,FAC_TOTALS_APTA!$A$4:$BQ$126,$L58,FALSE))</f>
        <v>0</v>
      </c>
      <c r="T58" s="30">
        <f>IF(T44=0,0,VLOOKUP(T44,FAC_TOTALS_APTA!$A$4:$BQ$126,$L58,FALSE))</f>
        <v>0</v>
      </c>
      <c r="U58" s="30">
        <f>IF(U44=0,0,VLOOKUP(U44,FAC_TOTALS_APTA!$A$4:$BQ$126,$L58,FALSE))</f>
        <v>0</v>
      </c>
      <c r="V58" s="30">
        <f>IF(V44=0,0,VLOOKUP(V44,FAC_TOTALS_APTA!$A$4:$BQ$126,$L58,FALSE))</f>
        <v>0</v>
      </c>
      <c r="W58" s="30">
        <f>IF(W44=0,0,VLOOKUP(W44,FAC_TOTALS_APTA!$A$4:$BQ$126,$L58,FALSE))</f>
        <v>0</v>
      </c>
      <c r="X58" s="30">
        <f>IF(X44=0,0,VLOOKUP(X44,FAC_TOTALS_APTA!$A$4:$BQ$126,$L58,FALSE))</f>
        <v>0</v>
      </c>
      <c r="Y58" s="30">
        <f>IF(Y44=0,0,VLOOKUP(Y44,FAC_TOTALS_APTA!$A$4:$BQ$126,$L58,FALSE))</f>
        <v>0</v>
      </c>
      <c r="Z58" s="30">
        <f>IF(Z44=0,0,VLOOKUP(Z44,FAC_TOTALS_APTA!$A$4:$BQ$126,$L58,FALSE))</f>
        <v>0</v>
      </c>
      <c r="AA58" s="30">
        <f>IF(AA44=0,0,VLOOKUP(AA44,FAC_TOTALS_APTA!$A$4:$BQ$126,$L58,FALSE))</f>
        <v>0</v>
      </c>
      <c r="AB58" s="30">
        <f>IF(AB44=0,0,VLOOKUP(AB44,FAC_TOTALS_APTA!$A$4:$BQ$126,$L58,FALSE))</f>
        <v>0</v>
      </c>
      <c r="AC58" s="33">
        <f t="shared" si="11"/>
        <v>0</v>
      </c>
      <c r="AD58" s="34">
        <f>AC58/G66</f>
        <v>0</v>
      </c>
      <c r="AE58" s="8"/>
    </row>
    <row r="59" spans="1:31" s="65" customFormat="1" ht="34" x14ac:dyDescent="0.2">
      <c r="A59" s="64"/>
      <c r="B59" s="13" t="s">
        <v>83</v>
      </c>
      <c r="C59" s="29"/>
      <c r="D59" s="6" t="s">
        <v>97</v>
      </c>
      <c r="E59" s="48">
        <v>-2.81E-2</v>
      </c>
      <c r="F59" s="8">
        <f>MATCH($D59,FAC_TOTALS_APTA!$A$2:$BQ$2,)</f>
        <v>24</v>
      </c>
      <c r="G59" s="35">
        <f>VLOOKUP(G44,FAC_TOTALS_APTA!$A$4:$BQ$126,$F59,FALSE)</f>
        <v>0</v>
      </c>
      <c r="H59" s="35">
        <f>VLOOKUP(H44,FAC_TOTALS_APTA!$A$4:$BQ$126,$F59,FALSE)</f>
        <v>2.7366334617153099</v>
      </c>
      <c r="I59" s="31" t="str">
        <f t="shared" si="8"/>
        <v>-</v>
      </c>
      <c r="J59" s="32" t="str">
        <f t="shared" si="9"/>
        <v/>
      </c>
      <c r="K59" s="32" t="str">
        <f t="shared" si="10"/>
        <v>TNC_TRIPS_PER_CAPITA_CLUSTER_RAIL_MID_OPEX_FAC</v>
      </c>
      <c r="L59" s="8">
        <f>MATCH($K59,FAC_TOTALS_APTA!$A$2:$BO$2,)</f>
        <v>42</v>
      </c>
      <c r="M59" s="30">
        <f>IF(M44=0,0,VLOOKUP(M44,FAC_TOTALS_APTA!$A$4:$BQ$126,$L59,FALSE))</f>
        <v>0</v>
      </c>
      <c r="N59" s="30">
        <f>IF(N44=0,0,VLOOKUP(N44,FAC_TOTALS_APTA!$A$4:$BQ$126,$L59,FALSE))</f>
        <v>-1175490.2518605499</v>
      </c>
      <c r="O59" s="30">
        <f>IF(O44=0,0,VLOOKUP(O44,FAC_TOTALS_APTA!$A$4:$BQ$126,$L59,FALSE))</f>
        <v>-1713302.5545356299</v>
      </c>
      <c r="P59" s="30">
        <f>IF(P44=0,0,VLOOKUP(P44,FAC_TOTALS_APTA!$A$4:$BQ$126,$L59,FALSE))</f>
        <v>-2614584.8936682302</v>
      </c>
      <c r="Q59" s="30">
        <f>IF(Q44=0,0,VLOOKUP(Q44,FAC_TOTALS_APTA!$A$4:$BQ$126,$L59,FALSE))</f>
        <v>-3061526.3275431301</v>
      </c>
      <c r="R59" s="30">
        <f>IF(R44=0,0,VLOOKUP(R44,FAC_TOTALS_APTA!$A$4:$BQ$126,$L59,FALSE))</f>
        <v>1977346.4379416299</v>
      </c>
      <c r="S59" s="30">
        <f>IF(S44=0,0,VLOOKUP(S44,FAC_TOTALS_APTA!$A$4:$BQ$126,$L59,FALSE))</f>
        <v>0</v>
      </c>
      <c r="T59" s="30">
        <f>IF(T44=0,0,VLOOKUP(T44,FAC_TOTALS_APTA!$A$4:$BQ$126,$L59,FALSE))</f>
        <v>0</v>
      </c>
      <c r="U59" s="30">
        <f>IF(U44=0,0,VLOOKUP(U44,FAC_TOTALS_APTA!$A$4:$BQ$126,$L59,FALSE))</f>
        <v>0</v>
      </c>
      <c r="V59" s="30">
        <f>IF(V44=0,0,VLOOKUP(V44,FAC_TOTALS_APTA!$A$4:$BQ$126,$L59,FALSE))</f>
        <v>0</v>
      </c>
      <c r="W59" s="30">
        <f>IF(W44=0,0,VLOOKUP(W44,FAC_TOTALS_APTA!$A$4:$BQ$126,$L59,FALSE))</f>
        <v>0</v>
      </c>
      <c r="X59" s="30">
        <f>IF(X44=0,0,VLOOKUP(X44,FAC_TOTALS_APTA!$A$4:$BQ$126,$L59,FALSE))</f>
        <v>0</v>
      </c>
      <c r="Y59" s="30">
        <f>IF(Y44=0,0,VLOOKUP(Y44,FAC_TOTALS_APTA!$A$4:$BQ$126,$L59,FALSE))</f>
        <v>0</v>
      </c>
      <c r="Z59" s="30">
        <f>IF(Z44=0,0,VLOOKUP(Z44,FAC_TOTALS_APTA!$A$4:$BQ$126,$L59,FALSE))</f>
        <v>0</v>
      </c>
      <c r="AA59" s="30">
        <f>IF(AA44=0,0,VLOOKUP(AA44,FAC_TOTALS_APTA!$A$4:$BQ$126,$L59,FALSE))</f>
        <v>0</v>
      </c>
      <c r="AB59" s="30">
        <f>IF(AB44=0,0,VLOOKUP(AB44,FAC_TOTALS_APTA!$A$4:$BQ$126,$L59,FALSE))</f>
        <v>0</v>
      </c>
      <c r="AC59" s="33">
        <f t="shared" si="11"/>
        <v>-6587557.5896659102</v>
      </c>
      <c r="AD59" s="34">
        <f>AC59/G66</f>
        <v>-7.7425395236583011E-2</v>
      </c>
      <c r="AE59" s="64"/>
    </row>
    <row r="60" spans="1:31" ht="34" x14ac:dyDescent="0.2">
      <c r="B60" s="13" t="s">
        <v>83</v>
      </c>
      <c r="C60" s="29"/>
      <c r="D60" s="6" t="s">
        <v>98</v>
      </c>
      <c r="E60" s="48">
        <v>8.2000000000000007E-3</v>
      </c>
      <c r="F60" s="8">
        <f>MATCH($D60,FAC_TOTALS_APTA!$A$2:$BQ$2,)</f>
        <v>25</v>
      </c>
      <c r="G60" s="35">
        <f>VLOOKUP(G44,FAC_TOTALS_APTA!$A$4:$BQ$126,$F60,FALSE)</f>
        <v>0</v>
      </c>
      <c r="H60" s="35">
        <f>VLOOKUP(H44,FAC_TOTALS_APTA!$A$4:$BQ$126,$F60,FALSE)</f>
        <v>0</v>
      </c>
      <c r="I60" s="31" t="str">
        <f t="shared" si="8"/>
        <v>-</v>
      </c>
      <c r="J60" s="32" t="str">
        <f t="shared" si="9"/>
        <v/>
      </c>
      <c r="K60" s="32" t="str">
        <f t="shared" si="10"/>
        <v>TNC_TRIPS_PER_CAPITA_CLUSTER_RAIL_NEW_YORK_FAC</v>
      </c>
      <c r="L60" s="8">
        <f>MATCH($K60,FAC_TOTALS_APTA!$A$2:$BO$2,)</f>
        <v>43</v>
      </c>
      <c r="M60" s="30">
        <f>IF(M44=0,0,VLOOKUP(M44,FAC_TOTALS_APTA!$A$4:$BQ$126,$L60,FALSE))</f>
        <v>0</v>
      </c>
      <c r="N60" s="30">
        <f>IF(N44=0,0,VLOOKUP(N44,FAC_TOTALS_APTA!$A$4:$BQ$126,$L60,FALSE))</f>
        <v>0</v>
      </c>
      <c r="O60" s="30">
        <f>IF(O44=0,0,VLOOKUP(O44,FAC_TOTALS_APTA!$A$4:$BQ$126,$L60,FALSE))</f>
        <v>0</v>
      </c>
      <c r="P60" s="30">
        <f>IF(P44=0,0,VLOOKUP(P44,FAC_TOTALS_APTA!$A$4:$BQ$126,$L60,FALSE))</f>
        <v>0</v>
      </c>
      <c r="Q60" s="30">
        <f>IF(Q44=0,0,VLOOKUP(Q44,FAC_TOTALS_APTA!$A$4:$BQ$126,$L60,FALSE))</f>
        <v>0</v>
      </c>
      <c r="R60" s="30">
        <f>IF(R44=0,0,VLOOKUP(R44,FAC_TOTALS_APTA!$A$4:$BQ$126,$L60,FALSE))</f>
        <v>0</v>
      </c>
      <c r="S60" s="30">
        <f>IF(S44=0,0,VLOOKUP(S44,FAC_TOTALS_APTA!$A$4:$BQ$126,$L60,FALSE))</f>
        <v>0</v>
      </c>
      <c r="T60" s="30">
        <f>IF(T44=0,0,VLOOKUP(T44,FAC_TOTALS_APTA!$A$4:$BQ$126,$L60,FALSE))</f>
        <v>0</v>
      </c>
      <c r="U60" s="30">
        <f>IF(U44=0,0,VLOOKUP(U44,FAC_TOTALS_APTA!$A$4:$BQ$126,$L60,FALSE))</f>
        <v>0</v>
      </c>
      <c r="V60" s="30">
        <f>IF(V44=0,0,VLOOKUP(V44,FAC_TOTALS_APTA!$A$4:$BQ$126,$L60,FALSE))</f>
        <v>0</v>
      </c>
      <c r="W60" s="30">
        <f>IF(W44=0,0,VLOOKUP(W44,FAC_TOTALS_APTA!$A$4:$BQ$126,$L60,FALSE))</f>
        <v>0</v>
      </c>
      <c r="X60" s="30">
        <f>IF(X44=0,0,VLOOKUP(X44,FAC_TOTALS_APTA!$A$4:$BQ$126,$L60,FALSE))</f>
        <v>0</v>
      </c>
      <c r="Y60" s="30">
        <f>IF(Y44=0,0,VLOOKUP(Y44,FAC_TOTALS_APTA!$A$4:$BQ$126,$L60,FALSE))</f>
        <v>0</v>
      </c>
      <c r="Z60" s="30">
        <f>IF(Z44=0,0,VLOOKUP(Z44,FAC_TOTALS_APTA!$A$4:$BQ$126,$L60,FALSE))</f>
        <v>0</v>
      </c>
      <c r="AA60" s="30">
        <f>IF(AA44=0,0,VLOOKUP(AA44,FAC_TOTALS_APTA!$A$4:$BQ$126,$L60,FALSE))</f>
        <v>0</v>
      </c>
      <c r="AB60" s="30">
        <f>IF(AB44=0,0,VLOOKUP(AB44,FAC_TOTALS_APTA!$A$4:$BQ$126,$L60,FALSE))</f>
        <v>0</v>
      </c>
      <c r="AC60" s="33">
        <f t="shared" si="11"/>
        <v>0</v>
      </c>
      <c r="AD60" s="34">
        <f>AC60/G66</f>
        <v>0</v>
      </c>
    </row>
    <row r="61" spans="1:31" ht="15" x14ac:dyDescent="0.2">
      <c r="B61" s="27" t="s">
        <v>73</v>
      </c>
      <c r="C61" s="29"/>
      <c r="D61" s="8" t="s">
        <v>49</v>
      </c>
      <c r="E61" s="48">
        <v>-1.2999999999999999E-3</v>
      </c>
      <c r="F61" s="8">
        <f>MATCH($D61,FAC_TOTALS_APTA!$A$2:$BQ$2,)</f>
        <v>26</v>
      </c>
      <c r="G61" s="35">
        <f>VLOOKUP(G44,FAC_TOTALS_APTA!$A$4:$BQ$126,$F61,FALSE)</f>
        <v>0.33572844732110801</v>
      </c>
      <c r="H61" s="35">
        <f>VLOOKUP(H44,FAC_TOTALS_APTA!$A$4:$BQ$126,$F61,FALSE)</f>
        <v>0.84355013364531795</v>
      </c>
      <c r="I61" s="31">
        <f t="shared" si="8"/>
        <v>1.5125965356117201</v>
      </c>
      <c r="J61" s="32" t="str">
        <f t="shared" si="9"/>
        <v/>
      </c>
      <c r="K61" s="32" t="str">
        <f t="shared" si="10"/>
        <v>BIKE_SHARE_FAC</v>
      </c>
      <c r="L61" s="8">
        <f>MATCH($K61,FAC_TOTALS_APTA!$A$2:$BO$2,)</f>
        <v>44</v>
      </c>
      <c r="M61" s="30">
        <f>IF(M44=0,0,VLOOKUP(M44,FAC_TOTALS_APTA!$A$4:$BQ$126,$L61,FALSE))</f>
        <v>-25170.590029120001</v>
      </c>
      <c r="N61" s="30">
        <f>IF(N44=0,0,VLOOKUP(N44,FAC_TOTALS_APTA!$A$4:$BQ$126,$L61,FALSE))</f>
        <v>-379.72790741952298</v>
      </c>
      <c r="O61" s="30">
        <f>IF(O44=0,0,VLOOKUP(O44,FAC_TOTALS_APTA!$A$4:$BQ$126,$L61,FALSE))</f>
        <v>-13152.7660019715</v>
      </c>
      <c r="P61" s="30">
        <f>IF(P44=0,0,VLOOKUP(P44,FAC_TOTALS_APTA!$A$4:$BQ$126,$L61,FALSE))</f>
        <v>-9754.3916511937696</v>
      </c>
      <c r="Q61" s="30">
        <f>IF(Q44=0,0,VLOOKUP(Q44,FAC_TOTALS_APTA!$A$4:$BQ$126,$L61,FALSE))</f>
        <v>-11486.6180986255</v>
      </c>
      <c r="R61" s="30">
        <f>IF(R44=0,0,VLOOKUP(R44,FAC_TOTALS_APTA!$A$4:$BQ$126,$L61,FALSE))</f>
        <v>-2779.76953582136</v>
      </c>
      <c r="S61" s="30">
        <f>IF(S44=0,0,VLOOKUP(S44,FAC_TOTALS_APTA!$A$4:$BQ$126,$L61,FALSE))</f>
        <v>0</v>
      </c>
      <c r="T61" s="30">
        <f>IF(T44=0,0,VLOOKUP(T44,FAC_TOTALS_APTA!$A$4:$BQ$126,$L61,FALSE))</f>
        <v>0</v>
      </c>
      <c r="U61" s="30">
        <f>IF(U44=0,0,VLOOKUP(U44,FAC_TOTALS_APTA!$A$4:$BQ$126,$L61,FALSE))</f>
        <v>0</v>
      </c>
      <c r="V61" s="30">
        <f>IF(V44=0,0,VLOOKUP(V44,FAC_TOTALS_APTA!$A$4:$BQ$126,$L61,FALSE))</f>
        <v>0</v>
      </c>
      <c r="W61" s="30">
        <f>IF(W44=0,0,VLOOKUP(W44,FAC_TOTALS_APTA!$A$4:$BQ$126,$L61,FALSE))</f>
        <v>0</v>
      </c>
      <c r="X61" s="30">
        <f>IF(X44=0,0,VLOOKUP(X44,FAC_TOTALS_APTA!$A$4:$BQ$126,$L61,FALSE))</f>
        <v>0</v>
      </c>
      <c r="Y61" s="30">
        <f>IF(Y44=0,0,VLOOKUP(Y44,FAC_TOTALS_APTA!$A$4:$BQ$126,$L61,FALSE))</f>
        <v>0</v>
      </c>
      <c r="Z61" s="30">
        <f>IF(Z44=0,0,VLOOKUP(Z44,FAC_TOTALS_APTA!$A$4:$BQ$126,$L61,FALSE))</f>
        <v>0</v>
      </c>
      <c r="AA61" s="30">
        <f>IF(AA44=0,0,VLOOKUP(AA44,FAC_TOTALS_APTA!$A$4:$BQ$126,$L61,FALSE))</f>
        <v>0</v>
      </c>
      <c r="AB61" s="30">
        <f>IF(AB44=0,0,VLOOKUP(AB44,FAC_TOTALS_APTA!$A$4:$BQ$126,$L61,FALSE))</f>
        <v>0</v>
      </c>
      <c r="AC61" s="33">
        <f t="shared" si="11"/>
        <v>-62723.863224151653</v>
      </c>
      <c r="AD61" s="34">
        <f>AC61/G66</f>
        <v>-7.3721099736778328E-4</v>
      </c>
    </row>
    <row r="62" spans="1:31" ht="15" x14ac:dyDescent="0.2">
      <c r="B62" s="27" t="s">
        <v>74</v>
      </c>
      <c r="C62" s="29"/>
      <c r="D62" s="8" t="s">
        <v>99</v>
      </c>
      <c r="E62" s="48">
        <v>-5.5500000000000001E-2</v>
      </c>
      <c r="F62" s="8">
        <f>MATCH($D62,FAC_TOTALS_APTA!$A$2:$BQ$2,)</f>
        <v>27</v>
      </c>
      <c r="G62" s="35">
        <f>VLOOKUP(G44,FAC_TOTALS_APTA!$A$4:$BQ$126,$F62,FALSE)</f>
        <v>0</v>
      </c>
      <c r="H62" s="35">
        <f>VLOOKUP(H44,FAC_TOTALS_APTA!$A$4:$BQ$126,$F62,FALSE)</f>
        <v>0</v>
      </c>
      <c r="I62" s="31" t="str">
        <f t="shared" si="8"/>
        <v>-</v>
      </c>
      <c r="J62" s="32" t="str">
        <f t="shared" si="9"/>
        <v/>
      </c>
      <c r="K62" s="32" t="str">
        <f t="shared" si="10"/>
        <v>scooter_flag_BUS_FAC</v>
      </c>
      <c r="L62" s="8">
        <f>MATCH($K62,FAC_TOTALS_APTA!$A$2:$BO$2,)</f>
        <v>45</v>
      </c>
      <c r="M62" s="30">
        <f>IF(M44=0,0,VLOOKUP(M44,FAC_TOTALS_APTA!$A$4:$BQ$126,$L62,FALSE))</f>
        <v>0</v>
      </c>
      <c r="N62" s="30">
        <f>IF(N44=0,0,VLOOKUP(N44,FAC_TOTALS_APTA!$A$4:$BQ$126,$L62,FALSE))</f>
        <v>0</v>
      </c>
      <c r="O62" s="30">
        <f>IF(O44=0,0,VLOOKUP(O44,FAC_TOTALS_APTA!$A$4:$BQ$126,$L62,FALSE))</f>
        <v>0</v>
      </c>
      <c r="P62" s="30">
        <f>IF(P44=0,0,VLOOKUP(P44,FAC_TOTALS_APTA!$A$4:$BQ$126,$L62,FALSE))</f>
        <v>0</v>
      </c>
      <c r="Q62" s="30">
        <f>IF(Q44=0,0,VLOOKUP(Q44,FAC_TOTALS_APTA!$A$4:$BQ$126,$L62,FALSE))</f>
        <v>0</v>
      </c>
      <c r="R62" s="30">
        <f>IF(R44=0,0,VLOOKUP(R44,FAC_TOTALS_APTA!$A$4:$BQ$126,$L62,FALSE))</f>
        <v>0</v>
      </c>
      <c r="S62" s="30">
        <f>IF(S44=0,0,VLOOKUP(S44,FAC_TOTALS_APTA!$A$4:$BQ$126,$L62,FALSE))</f>
        <v>0</v>
      </c>
      <c r="T62" s="30">
        <f>IF(T44=0,0,VLOOKUP(T44,FAC_TOTALS_APTA!$A$4:$BQ$126,$L62,FALSE))</f>
        <v>0</v>
      </c>
      <c r="U62" s="30">
        <f>IF(U44=0,0,VLOOKUP(U44,FAC_TOTALS_APTA!$A$4:$BQ$126,$L62,FALSE))</f>
        <v>0</v>
      </c>
      <c r="V62" s="30">
        <f>IF(V44=0,0,VLOOKUP(V44,FAC_TOTALS_APTA!$A$4:$BQ$126,$L62,FALSE))</f>
        <v>0</v>
      </c>
      <c r="W62" s="30">
        <f>IF(W44=0,0,VLOOKUP(W44,FAC_TOTALS_APTA!$A$4:$BQ$126,$L62,FALSE))</f>
        <v>0</v>
      </c>
      <c r="X62" s="30">
        <f>IF(X44=0,0,VLOOKUP(X44,FAC_TOTALS_APTA!$A$4:$BQ$126,$L62,FALSE))</f>
        <v>0</v>
      </c>
      <c r="Y62" s="30">
        <f>IF(Y44=0,0,VLOOKUP(Y44,FAC_TOTALS_APTA!$A$4:$BQ$126,$L62,FALSE))</f>
        <v>0</v>
      </c>
      <c r="Z62" s="30">
        <f>IF(Z44=0,0,VLOOKUP(Z44,FAC_TOTALS_APTA!$A$4:$BQ$126,$L62,FALSE))</f>
        <v>0</v>
      </c>
      <c r="AA62" s="30">
        <f>IF(AA44=0,0,VLOOKUP(AA44,FAC_TOTALS_APTA!$A$4:$BQ$126,$L62,FALSE))</f>
        <v>0</v>
      </c>
      <c r="AB62" s="30">
        <f>IF(AB44=0,0,VLOOKUP(AB44,FAC_TOTALS_APTA!$A$4:$BQ$126,$L62,FALSE))</f>
        <v>0</v>
      </c>
      <c r="AC62" s="33">
        <f t="shared" si="11"/>
        <v>0</v>
      </c>
      <c r="AD62" s="34">
        <f>AC62/G66</f>
        <v>0</v>
      </c>
    </row>
    <row r="63" spans="1:31" ht="15" x14ac:dyDescent="0.2">
      <c r="B63" s="10" t="s">
        <v>74</v>
      </c>
      <c r="C63" s="28"/>
      <c r="D63" s="9" t="s">
        <v>100</v>
      </c>
      <c r="E63" s="49">
        <v>5.1999999999999998E-3</v>
      </c>
      <c r="F63" s="9">
        <f>MATCH($D63,FAC_TOTALS_APTA!$A$2:$BQ$2,)</f>
        <v>28</v>
      </c>
      <c r="G63" s="37">
        <f>VLOOKUP(G44,FAC_TOTALS_APTA!$A$4:$BQ$126,$F63,FALSE)</f>
        <v>0</v>
      </c>
      <c r="H63" s="37">
        <f>VLOOKUP(H44,FAC_TOTALS_APTA!$A$4:$BQ$126,$F63,FALSE)</f>
        <v>0.54596322332180602</v>
      </c>
      <c r="I63" s="38" t="str">
        <f t="shared" si="8"/>
        <v>-</v>
      </c>
      <c r="J63" s="39" t="str">
        <f t="shared" si="9"/>
        <v/>
      </c>
      <c r="K63" s="39" t="str">
        <f t="shared" si="10"/>
        <v>scooter_flag_RAIL_FAC</v>
      </c>
      <c r="L63" s="9">
        <f>MATCH($K63,FAC_TOTALS_APTA!$A$2:$BO$2,)</f>
        <v>46</v>
      </c>
      <c r="M63" s="40">
        <f>IF(M44=0,0,VLOOKUP(M44,FAC_TOTALS_APTA!$A$4:$BQ$126,$L63,FALSE))</f>
        <v>0</v>
      </c>
      <c r="N63" s="40">
        <f>IF(N44=0,0,VLOOKUP(N44,FAC_TOTALS_APTA!$A$4:$BQ$126,$L63,FALSE))</f>
        <v>0</v>
      </c>
      <c r="O63" s="40">
        <f>IF(O44=0,0,VLOOKUP(O44,FAC_TOTALS_APTA!$A$4:$BQ$126,$L63,FALSE))</f>
        <v>0</v>
      </c>
      <c r="P63" s="40">
        <f>IF(P44=0,0,VLOOKUP(P44,FAC_TOTALS_APTA!$A$4:$BQ$126,$L63,FALSE))</f>
        <v>0</v>
      </c>
      <c r="Q63" s="40">
        <f>IF(Q44=0,0,VLOOKUP(Q44,FAC_TOTALS_APTA!$A$4:$BQ$126,$L63,FALSE))</f>
        <v>0</v>
      </c>
      <c r="R63" s="40">
        <f>IF(R44=0,0,VLOOKUP(R44,FAC_TOTALS_APTA!$A$4:$BQ$126,$L63,FALSE))</f>
        <v>265925.955434712</v>
      </c>
      <c r="S63" s="40">
        <f>IF(S44=0,0,VLOOKUP(S44,FAC_TOTALS_APTA!$A$4:$BQ$126,$L63,FALSE))</f>
        <v>0</v>
      </c>
      <c r="T63" s="40">
        <f>IF(T44=0,0,VLOOKUP(T44,FAC_TOTALS_APTA!$A$4:$BQ$126,$L63,FALSE))</f>
        <v>0</v>
      </c>
      <c r="U63" s="40">
        <f>IF(U44=0,0,VLOOKUP(U44,FAC_TOTALS_APTA!$A$4:$BQ$126,$L63,FALSE))</f>
        <v>0</v>
      </c>
      <c r="V63" s="40">
        <f>IF(V44=0,0,VLOOKUP(V44,FAC_TOTALS_APTA!$A$4:$BQ$126,$L63,FALSE))</f>
        <v>0</v>
      </c>
      <c r="W63" s="40">
        <f>IF(W44=0,0,VLOOKUP(W44,FAC_TOTALS_APTA!$A$4:$BQ$126,$L63,FALSE))</f>
        <v>0</v>
      </c>
      <c r="X63" s="40">
        <f>IF(X44=0,0,VLOOKUP(X44,FAC_TOTALS_APTA!$A$4:$BQ$126,$L63,FALSE))</f>
        <v>0</v>
      </c>
      <c r="Y63" s="40">
        <f>IF(Y44=0,0,VLOOKUP(Y44,FAC_TOTALS_APTA!$A$4:$BQ$126,$L63,FALSE))</f>
        <v>0</v>
      </c>
      <c r="Z63" s="40">
        <f>IF(Z44=0,0,VLOOKUP(Z44,FAC_TOTALS_APTA!$A$4:$BQ$126,$L63,FALSE))</f>
        <v>0</v>
      </c>
      <c r="AA63" s="40">
        <f>IF(AA44=0,0,VLOOKUP(AA44,FAC_TOTALS_APTA!$A$4:$BQ$126,$L63,FALSE))</f>
        <v>0</v>
      </c>
      <c r="AB63" s="40">
        <f>IF(AB44=0,0,VLOOKUP(AB44,FAC_TOTALS_APTA!$A$4:$BQ$126,$L63,FALSE))</f>
        <v>0</v>
      </c>
      <c r="AC63" s="41">
        <f t="shared" si="11"/>
        <v>265925.955434712</v>
      </c>
      <c r="AD63" s="42">
        <f>AC63/G66</f>
        <v>3.1255016632412824E-3</v>
      </c>
    </row>
    <row r="64" spans="1:31" s="12" customFormat="1" ht="15" x14ac:dyDescent="0.2">
      <c r="B64" s="10" t="s">
        <v>61</v>
      </c>
      <c r="C64" s="28"/>
      <c r="D64" s="10" t="s">
        <v>53</v>
      </c>
      <c r="E64" s="75"/>
      <c r="F64" s="9"/>
      <c r="G64" s="40"/>
      <c r="H64" s="40"/>
      <c r="I64" s="38"/>
      <c r="J64" s="39"/>
      <c r="K64" s="39" t="str">
        <f t="shared" si="10"/>
        <v>New_Reporter_FAC</v>
      </c>
      <c r="L64" s="9">
        <f>MATCH($K64,FAC_TOTALS_APTA!$A$2:$BO$2,)</f>
        <v>50</v>
      </c>
      <c r="M64" s="40">
        <f>IF(M44=0,0,VLOOKUP(M44,FAC_TOTALS_APTA!$A$4:$BQ$126,$L64,FALSE))</f>
        <v>0</v>
      </c>
      <c r="N64" s="40">
        <f>IF(N44=0,0,VLOOKUP(N44,FAC_TOTALS_APTA!$A$4:$BQ$126,$L64,FALSE))</f>
        <v>0</v>
      </c>
      <c r="O64" s="40">
        <f>IF(O44=0,0,VLOOKUP(O44,FAC_TOTALS_APTA!$A$4:$BQ$126,$L64,FALSE))</f>
        <v>1955601.15419999</v>
      </c>
      <c r="P64" s="40">
        <f>IF(P44=0,0,VLOOKUP(P44,FAC_TOTALS_APTA!$A$4:$BQ$126,$L64,FALSE))</f>
        <v>330737.99999999901</v>
      </c>
      <c r="Q64" s="40">
        <f>IF(Q44=0,0,VLOOKUP(Q44,FAC_TOTALS_APTA!$A$4:$BQ$126,$L64,FALSE))</f>
        <v>2057323</v>
      </c>
      <c r="R64" s="40">
        <f>IF(R44=0,0,VLOOKUP(R44,FAC_TOTALS_APTA!$A$4:$BQ$126,$L64,FALSE))</f>
        <v>67552.984799999904</v>
      </c>
      <c r="S64" s="40">
        <f>IF(S44=0,0,VLOOKUP(S44,FAC_TOTALS_APTA!$A$4:$BQ$126,$L64,FALSE))</f>
        <v>0</v>
      </c>
      <c r="T64" s="40">
        <f>IF(T44=0,0,VLOOKUP(T44,FAC_TOTALS_APTA!$A$4:$BQ$126,$L64,FALSE))</f>
        <v>0</v>
      </c>
      <c r="U64" s="40">
        <f>IF(U44=0,0,VLOOKUP(U44,FAC_TOTALS_APTA!$A$4:$BQ$126,$L64,FALSE))</f>
        <v>0</v>
      </c>
      <c r="V64" s="40">
        <f>IF(V44=0,0,VLOOKUP(V44,FAC_TOTALS_APTA!$A$4:$BQ$126,$L64,FALSE))</f>
        <v>0</v>
      </c>
      <c r="W64" s="40">
        <f>IF(W44=0,0,VLOOKUP(W44,FAC_TOTALS_APTA!$A$4:$BQ$126,$L64,FALSE))</f>
        <v>0</v>
      </c>
      <c r="X64" s="40">
        <f>IF(X44=0,0,VLOOKUP(X44,FAC_TOTALS_APTA!$A$4:$BQ$126,$L64,FALSE))</f>
        <v>0</v>
      </c>
      <c r="Y64" s="40">
        <f>IF(Y44=0,0,VLOOKUP(Y44,FAC_TOTALS_APTA!$A$4:$BQ$126,$L64,FALSE))</f>
        <v>0</v>
      </c>
      <c r="Z64" s="40">
        <f>IF(Z44=0,0,VLOOKUP(Z44,FAC_TOTALS_APTA!$A$4:$BQ$126,$L64,FALSE))</f>
        <v>0</v>
      </c>
      <c r="AA64" s="40">
        <f>IF(AA44=0,0,VLOOKUP(AA44,FAC_TOTALS_APTA!$A$4:$BQ$126,$L64,FALSE))</f>
        <v>0</v>
      </c>
      <c r="AB64" s="40">
        <f>IF(AB44=0,0,VLOOKUP(AB44,FAC_TOTALS_APTA!$A$4:$BQ$126,$L64,FALSE))</f>
        <v>0</v>
      </c>
      <c r="AC64" s="41">
        <f>SUM(M64:AB64)</f>
        <v>4411215.1389999893</v>
      </c>
      <c r="AD64" s="42">
        <f>AC64/G66</f>
        <v>5.1846237541278775E-2</v>
      </c>
    </row>
    <row r="65" spans="1:31" ht="15" x14ac:dyDescent="0.2">
      <c r="B65" s="27" t="s">
        <v>75</v>
      </c>
      <c r="C65" s="29"/>
      <c r="D65" s="8" t="s">
        <v>6</v>
      </c>
      <c r="E65" s="48"/>
      <c r="F65" s="8">
        <f>MATCH($D65,FAC_TOTALS_APTA!$A$2:$BO$2,)</f>
        <v>9</v>
      </c>
      <c r="G65" s="66">
        <f>VLOOKUP(G44,FAC_TOTALS_APTA!$A$4:$BQ$126,$F65,FALSE)</f>
        <v>90523552.349475697</v>
      </c>
      <c r="H65" s="66">
        <f>VLOOKUP(H44,FAC_TOTALS_APTA!$A$4:$BO$126,$F65,FALSE)</f>
        <v>97839346.504834205</v>
      </c>
      <c r="I65" s="68">
        <f t="shared" ref="I65:I66" si="12">H65/G65-1</f>
        <v>8.0816472238242731E-2</v>
      </c>
      <c r="J65" s="32"/>
      <c r="K65" s="32"/>
      <c r="L65" s="8"/>
      <c r="M65" s="30">
        <f>SUM(M46:M63)</f>
        <v>5840558.7223330978</v>
      </c>
      <c r="N65" s="30">
        <f t="shared" ref="N65:AB65" si="13">SUM(N46:N63)</f>
        <v>158215.32634821991</v>
      </c>
      <c r="O65" s="30">
        <f t="shared" si="13"/>
        <v>-5800557.4300357886</v>
      </c>
      <c r="P65" s="30">
        <f t="shared" si="13"/>
        <v>-1680131.5253176307</v>
      </c>
      <c r="Q65" s="30">
        <f t="shared" si="13"/>
        <v>-1328175.0449299768</v>
      </c>
      <c r="R65" s="30">
        <f t="shared" si="13"/>
        <v>5978191.0899605015</v>
      </c>
      <c r="S65" s="30">
        <f t="shared" si="13"/>
        <v>0</v>
      </c>
      <c r="T65" s="30">
        <f t="shared" si="13"/>
        <v>0</v>
      </c>
      <c r="U65" s="30">
        <f t="shared" si="13"/>
        <v>0</v>
      </c>
      <c r="V65" s="30">
        <f t="shared" si="13"/>
        <v>0</v>
      </c>
      <c r="W65" s="30">
        <f t="shared" si="13"/>
        <v>0</v>
      </c>
      <c r="X65" s="30">
        <f t="shared" si="13"/>
        <v>0</v>
      </c>
      <c r="Y65" s="30">
        <f t="shared" si="13"/>
        <v>0</v>
      </c>
      <c r="Z65" s="30">
        <f t="shared" si="13"/>
        <v>0</v>
      </c>
      <c r="AA65" s="30">
        <f t="shared" si="13"/>
        <v>0</v>
      </c>
      <c r="AB65" s="30">
        <f t="shared" si="13"/>
        <v>0</v>
      </c>
      <c r="AC65" s="33">
        <f>H65-G65</f>
        <v>7315794.1553585082</v>
      </c>
      <c r="AD65" s="34">
        <f>I65</f>
        <v>8.0816472238242731E-2</v>
      </c>
    </row>
    <row r="66" spans="1:31" ht="16" thickBot="1" x14ac:dyDescent="0.25">
      <c r="B66" s="11" t="s">
        <v>58</v>
      </c>
      <c r="C66" s="25"/>
      <c r="D66" s="25" t="s">
        <v>4</v>
      </c>
      <c r="E66" s="25"/>
      <c r="F66" s="25">
        <f>MATCH($D66,FAC_TOTALS_APTA!$A$2:$BO$2,)</f>
        <v>7</v>
      </c>
      <c r="G66" s="67">
        <f>VLOOKUP(G44,FAC_TOTALS_APTA!$A$4:$BO$126,$F66,FALSE)</f>
        <v>85082647.231399998</v>
      </c>
      <c r="H66" s="67">
        <f>VLOOKUP(H44,FAC_TOTALS_APTA!$A$4:$BO$126,$F66,FALSE)</f>
        <v>86439003.468199894</v>
      </c>
      <c r="I66" s="69">
        <f t="shared" si="12"/>
        <v>1.5941631824301306E-2</v>
      </c>
      <c r="J66" s="44"/>
      <c r="K66" s="4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5">
        <f>H66-G66</f>
        <v>1356356.2367998958</v>
      </c>
      <c r="AD66" s="46">
        <f>I66</f>
        <v>1.5941631824301306E-2</v>
      </c>
    </row>
    <row r="67" spans="1:31" ht="17" thickTop="1" thickBot="1" x14ac:dyDescent="0.25">
      <c r="B67" s="50" t="s">
        <v>76</v>
      </c>
      <c r="C67" s="51"/>
      <c r="D67" s="51"/>
      <c r="E67" s="52"/>
      <c r="F67" s="51"/>
      <c r="G67" s="51"/>
      <c r="H67" s="51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46">
        <f>AD66-AD65</f>
        <v>-6.4874840413941426E-2</v>
      </c>
    </row>
    <row r="68" spans="1:31" ht="15" thickTop="1" x14ac:dyDescent="0.2">
      <c r="B68" s="17"/>
      <c r="C68" s="12"/>
      <c r="D68" s="12"/>
      <c r="E68" s="8"/>
      <c r="F68" s="12"/>
      <c r="G68" s="12"/>
      <c r="H68" s="12"/>
      <c r="I68" s="1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4"/>
    </row>
    <row r="69" spans="1:31" x14ac:dyDescent="0.2">
      <c r="B69" s="17"/>
      <c r="C69" s="12"/>
      <c r="D69" s="12"/>
      <c r="E69" s="8"/>
      <c r="F69" s="12"/>
      <c r="G69" s="12"/>
      <c r="H69" s="12"/>
      <c r="I69" s="1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4"/>
    </row>
    <row r="70" spans="1:31" ht="15" x14ac:dyDescent="0.2">
      <c r="B70" s="17" t="s">
        <v>19</v>
      </c>
      <c r="C70" s="18" t="s">
        <v>20</v>
      </c>
      <c r="D70" s="12"/>
      <c r="E70" s="8"/>
      <c r="F70" s="12"/>
      <c r="G70" s="12"/>
      <c r="H70" s="12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1" s="15" customFormat="1" x14ac:dyDescent="0.2">
      <c r="A71" s="8"/>
      <c r="B71" s="17"/>
      <c r="C71" s="18"/>
      <c r="D71" s="12"/>
      <c r="E71" s="8"/>
      <c r="F71" s="12"/>
      <c r="G71" s="12"/>
      <c r="H71" s="12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8"/>
    </row>
    <row r="72" spans="1:31" ht="15" x14ac:dyDescent="0.2">
      <c r="B72" s="20" t="s">
        <v>30</v>
      </c>
      <c r="C72" s="21">
        <v>1</v>
      </c>
      <c r="D72" s="12"/>
      <c r="E72" s="8"/>
      <c r="F72" s="12"/>
      <c r="G72" s="12"/>
      <c r="H72" s="12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1" ht="16" thickBot="1" x14ac:dyDescent="0.25">
      <c r="B73" s="22" t="s">
        <v>40</v>
      </c>
      <c r="C73" s="23">
        <v>3</v>
      </c>
      <c r="D73" s="24"/>
      <c r="E73" s="25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1" s="15" customFormat="1" ht="15" thickTop="1" x14ac:dyDescent="0.2">
      <c r="A74" s="8"/>
      <c r="B74" s="54"/>
      <c r="C74" s="55"/>
      <c r="D74" s="55"/>
      <c r="E74" s="55"/>
      <c r="F74" s="55"/>
      <c r="G74" s="84" t="s">
        <v>59</v>
      </c>
      <c r="H74" s="84"/>
      <c r="I74" s="8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84" t="s">
        <v>63</v>
      </c>
      <c r="AD74" s="84"/>
      <c r="AE74" s="8"/>
    </row>
    <row r="75" spans="1:31" s="15" customFormat="1" ht="15" x14ac:dyDescent="0.2">
      <c r="A75" s="8"/>
      <c r="B75" s="10" t="s">
        <v>21</v>
      </c>
      <c r="C75" s="28" t="s">
        <v>22</v>
      </c>
      <c r="D75" s="9" t="s">
        <v>23</v>
      </c>
      <c r="E75" s="9" t="s">
        <v>29</v>
      </c>
      <c r="F75" s="9"/>
      <c r="G75" s="28">
        <f>$C$1</f>
        <v>2012</v>
      </c>
      <c r="H75" s="28">
        <f>$C$2</f>
        <v>2018</v>
      </c>
      <c r="I75" s="28" t="s">
        <v>25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">
        <v>27</v>
      </c>
      <c r="AD75" s="28" t="s">
        <v>25</v>
      </c>
      <c r="AE75" s="8"/>
    </row>
    <row r="76" spans="1:31" s="15" customFormat="1" x14ac:dyDescent="0.2">
      <c r="A76" s="8"/>
      <c r="B76" s="27"/>
      <c r="C76" s="29"/>
      <c r="D76" s="8"/>
      <c r="E76" s="8"/>
      <c r="F76" s="8"/>
      <c r="G76" s="8"/>
      <c r="H76" s="8"/>
      <c r="I76" s="29"/>
      <c r="J76" s="8"/>
      <c r="K76" s="8"/>
      <c r="L76" s="8"/>
      <c r="M76" s="8">
        <v>1</v>
      </c>
      <c r="N76" s="8">
        <v>2</v>
      </c>
      <c r="O76" s="8">
        <v>3</v>
      </c>
      <c r="P76" s="8">
        <v>4</v>
      </c>
      <c r="Q76" s="8">
        <v>5</v>
      </c>
      <c r="R76" s="8">
        <v>6</v>
      </c>
      <c r="S76" s="8">
        <v>7</v>
      </c>
      <c r="T76" s="8">
        <v>8</v>
      </c>
      <c r="U76" s="8">
        <v>9</v>
      </c>
      <c r="V76" s="8">
        <v>10</v>
      </c>
      <c r="W76" s="8">
        <v>11</v>
      </c>
      <c r="X76" s="8">
        <v>12</v>
      </c>
      <c r="Y76" s="8">
        <v>13</v>
      </c>
      <c r="Z76" s="8">
        <v>14</v>
      </c>
      <c r="AA76" s="8">
        <v>15</v>
      </c>
      <c r="AB76" s="8">
        <v>16</v>
      </c>
      <c r="AC76" s="8"/>
      <c r="AD76" s="8"/>
      <c r="AE76" s="8"/>
    </row>
    <row r="77" spans="1:31" s="15" customFormat="1" x14ac:dyDescent="0.2">
      <c r="A77" s="8"/>
      <c r="B77" s="27"/>
      <c r="C77" s="29"/>
      <c r="D77" s="8"/>
      <c r="E77" s="8"/>
      <c r="F77" s="8"/>
      <c r="G77" s="8" t="str">
        <f>CONCATENATE($C72,"_",$C73,"_",G75)</f>
        <v>1_3_2012</v>
      </c>
      <c r="H77" s="8" t="str">
        <f>CONCATENATE($C72,"_",$C73,"_",H75)</f>
        <v>1_3_2018</v>
      </c>
      <c r="I77" s="29"/>
      <c r="J77" s="8"/>
      <c r="K77" s="8"/>
      <c r="L77" s="8"/>
      <c r="M77" s="8" t="str">
        <f>IF($G75+M76&gt;$H75,0,CONCATENATE($C72,"_",$C73,"_",$G75+M76))</f>
        <v>1_3_2013</v>
      </c>
      <c r="N77" s="8" t="str">
        <f t="shared" ref="N77:AB77" si="14">IF($G75+N76&gt;$H75,0,CONCATENATE($C72,"_",$C73,"_",$G75+N76))</f>
        <v>1_3_2014</v>
      </c>
      <c r="O77" s="8" t="str">
        <f t="shared" si="14"/>
        <v>1_3_2015</v>
      </c>
      <c r="P77" s="8" t="str">
        <f t="shared" si="14"/>
        <v>1_3_2016</v>
      </c>
      <c r="Q77" s="8" t="str">
        <f t="shared" si="14"/>
        <v>1_3_2017</v>
      </c>
      <c r="R77" s="8" t="str">
        <f t="shared" si="14"/>
        <v>1_3_2018</v>
      </c>
      <c r="S77" s="8">
        <f t="shared" si="14"/>
        <v>0</v>
      </c>
      <c r="T77" s="8">
        <f t="shared" si="14"/>
        <v>0</v>
      </c>
      <c r="U77" s="8">
        <f t="shared" si="14"/>
        <v>0</v>
      </c>
      <c r="V77" s="8">
        <f t="shared" si="14"/>
        <v>0</v>
      </c>
      <c r="W77" s="8">
        <f t="shared" si="14"/>
        <v>0</v>
      </c>
      <c r="X77" s="8">
        <f t="shared" si="14"/>
        <v>0</v>
      </c>
      <c r="Y77" s="8">
        <f t="shared" si="14"/>
        <v>0</v>
      </c>
      <c r="Z77" s="8">
        <f t="shared" si="14"/>
        <v>0</v>
      </c>
      <c r="AA77" s="8">
        <f t="shared" si="14"/>
        <v>0</v>
      </c>
      <c r="AB77" s="8">
        <f t="shared" si="14"/>
        <v>0</v>
      </c>
      <c r="AC77" s="8"/>
      <c r="AD77" s="8"/>
      <c r="AE77" s="8"/>
    </row>
    <row r="78" spans="1:31" s="15" customFormat="1" x14ac:dyDescent="0.2">
      <c r="A78" s="8"/>
      <c r="B78" s="27"/>
      <c r="C78" s="29"/>
      <c r="D78" s="8"/>
      <c r="E78" s="8"/>
      <c r="F78" s="8" t="s">
        <v>26</v>
      </c>
      <c r="G78" s="30"/>
      <c r="H78" s="30"/>
      <c r="I78" s="29"/>
      <c r="J78" s="8"/>
      <c r="K78" s="8"/>
      <c r="L78" s="8" t="s">
        <v>26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s="15" customFormat="1" ht="15" x14ac:dyDescent="0.2">
      <c r="A79" s="8"/>
      <c r="B79" s="27" t="s">
        <v>37</v>
      </c>
      <c r="C79" s="29" t="s">
        <v>24</v>
      </c>
      <c r="D79" s="8" t="s">
        <v>8</v>
      </c>
      <c r="E79" s="48">
        <v>0.70279999999999998</v>
      </c>
      <c r="F79" s="8">
        <f>MATCH($D79,FAC_TOTALS_APTA!$A$2:$BQ$2,)</f>
        <v>11</v>
      </c>
      <c r="G79" s="30" t="e">
        <f>VLOOKUP(G77,FAC_TOTALS_APTA!$A$4:$BQ$126,$F79,FALSE)</f>
        <v>#N/A</v>
      </c>
      <c r="H79" s="30" t="e">
        <f>VLOOKUP(H77,FAC_TOTALS_APTA!$A$4:$BQ$126,$F79,FALSE)</f>
        <v>#N/A</v>
      </c>
      <c r="I79" s="31" t="str">
        <f>IFERROR(H79/G79-1,"-")</f>
        <v>-</v>
      </c>
      <c r="J79" s="32" t="str">
        <f>IF(C79="Log","_log","")</f>
        <v>_log</v>
      </c>
      <c r="K79" s="32" t="str">
        <f>CONCATENATE(D79,J79,"_FAC")</f>
        <v>VRM_ADJ_log_FAC</v>
      </c>
      <c r="L79" s="8">
        <f>MATCH($K79,FAC_TOTALS_APTA!$A$2:$BO$2,)</f>
        <v>29</v>
      </c>
      <c r="M79" s="30" t="e">
        <f>IF(M77=0,0,VLOOKUP(M77,FAC_TOTALS_APTA!$A$4:$BQ$126,$L79,FALSE))</f>
        <v>#N/A</v>
      </c>
      <c r="N79" s="30" t="e">
        <f>IF(N77=0,0,VLOOKUP(N77,FAC_TOTALS_APTA!$A$4:$BQ$126,$L79,FALSE))</f>
        <v>#N/A</v>
      </c>
      <c r="O79" s="30" t="e">
        <f>IF(O77=0,0,VLOOKUP(O77,FAC_TOTALS_APTA!$A$4:$BQ$126,$L79,FALSE))</f>
        <v>#N/A</v>
      </c>
      <c r="P79" s="30" t="e">
        <f>IF(P77=0,0,VLOOKUP(P77,FAC_TOTALS_APTA!$A$4:$BQ$126,$L79,FALSE))</f>
        <v>#N/A</v>
      </c>
      <c r="Q79" s="30" t="e">
        <f>IF(Q77=0,0,VLOOKUP(Q77,FAC_TOTALS_APTA!$A$4:$BQ$126,$L79,FALSE))</f>
        <v>#N/A</v>
      </c>
      <c r="R79" s="30" t="e">
        <f>IF(R77=0,0,VLOOKUP(R77,FAC_TOTALS_APTA!$A$4:$BQ$126,$L79,FALSE))</f>
        <v>#N/A</v>
      </c>
      <c r="S79" s="30">
        <f>IF(S77=0,0,VLOOKUP(S77,FAC_TOTALS_APTA!$A$4:$BQ$126,$L79,FALSE))</f>
        <v>0</v>
      </c>
      <c r="T79" s="30">
        <f>IF(T77=0,0,VLOOKUP(T77,FAC_TOTALS_APTA!$A$4:$BQ$126,$L79,FALSE))</f>
        <v>0</v>
      </c>
      <c r="U79" s="30">
        <f>IF(U77=0,0,VLOOKUP(U77,FAC_TOTALS_APTA!$A$4:$BQ$126,$L79,FALSE))</f>
        <v>0</v>
      </c>
      <c r="V79" s="30">
        <f>IF(V77=0,0,VLOOKUP(V77,FAC_TOTALS_APTA!$A$4:$BQ$126,$L79,FALSE))</f>
        <v>0</v>
      </c>
      <c r="W79" s="30">
        <f>IF(W77=0,0,VLOOKUP(W77,FAC_TOTALS_APTA!$A$4:$BQ$126,$L79,FALSE))</f>
        <v>0</v>
      </c>
      <c r="X79" s="30">
        <f>IF(X77=0,0,VLOOKUP(X77,FAC_TOTALS_APTA!$A$4:$BQ$126,$L79,FALSE))</f>
        <v>0</v>
      </c>
      <c r="Y79" s="30">
        <f>IF(Y77=0,0,VLOOKUP(Y77,FAC_TOTALS_APTA!$A$4:$BQ$126,$L79,FALSE))</f>
        <v>0</v>
      </c>
      <c r="Z79" s="30">
        <f>IF(Z77=0,0,VLOOKUP(Z77,FAC_TOTALS_APTA!$A$4:$BQ$126,$L79,FALSE))</f>
        <v>0</v>
      </c>
      <c r="AA79" s="30">
        <f>IF(AA77=0,0,VLOOKUP(AA77,FAC_TOTALS_APTA!$A$4:$BQ$126,$L79,FALSE))</f>
        <v>0</v>
      </c>
      <c r="AB79" s="30">
        <f>IF(AB77=0,0,VLOOKUP(AB77,FAC_TOTALS_APTA!$A$4:$BQ$126,$L79,FALSE))</f>
        <v>0</v>
      </c>
      <c r="AC79" s="33" t="e">
        <f>SUM(M79:AB79)</f>
        <v>#N/A</v>
      </c>
      <c r="AD79" s="34" t="e">
        <f>AC79/G99</f>
        <v>#N/A</v>
      </c>
      <c r="AE79" s="8"/>
    </row>
    <row r="80" spans="1:31" s="15" customFormat="1" ht="15" x14ac:dyDescent="0.2">
      <c r="A80" s="8"/>
      <c r="B80" s="27" t="s">
        <v>60</v>
      </c>
      <c r="C80" s="29" t="s">
        <v>24</v>
      </c>
      <c r="D80" s="8" t="s">
        <v>18</v>
      </c>
      <c r="E80" s="48">
        <v>-0.41089999999999999</v>
      </c>
      <c r="F80" s="8">
        <f>MATCH($D80,FAC_TOTALS_APTA!$A$2:$BQ$2,)</f>
        <v>12</v>
      </c>
      <c r="G80" s="47" t="e">
        <f>VLOOKUP(G77,FAC_TOTALS_APTA!$A$4:$BQ$126,$F80,FALSE)</f>
        <v>#N/A</v>
      </c>
      <c r="H80" s="47" t="e">
        <f>VLOOKUP(H77,FAC_TOTALS_APTA!$A$4:$BQ$126,$F80,FALSE)</f>
        <v>#N/A</v>
      </c>
      <c r="I80" s="31" t="str">
        <f t="shared" ref="I80:I96" si="15">IFERROR(H80/G80-1,"-")</f>
        <v>-</v>
      </c>
      <c r="J80" s="32" t="str">
        <f t="shared" ref="J80:J96" si="16">IF(C80="Log","_log","")</f>
        <v>_log</v>
      </c>
      <c r="K80" s="32" t="str">
        <f t="shared" ref="K80:K97" si="17">CONCATENATE(D80,J80,"_FAC")</f>
        <v>FARE_per_UPT_2018_log_FAC</v>
      </c>
      <c r="L80" s="8">
        <f>MATCH($K80,FAC_TOTALS_APTA!$A$2:$BO$2,)</f>
        <v>30</v>
      </c>
      <c r="M80" s="30" t="e">
        <f>IF(M77=0,0,VLOOKUP(M77,FAC_TOTALS_APTA!$A$4:$BQ$126,$L80,FALSE))</f>
        <v>#N/A</v>
      </c>
      <c r="N80" s="30" t="e">
        <f>IF(N77=0,0,VLOOKUP(N77,FAC_TOTALS_APTA!$A$4:$BQ$126,$L80,FALSE))</f>
        <v>#N/A</v>
      </c>
      <c r="O80" s="30" t="e">
        <f>IF(O77=0,0,VLOOKUP(O77,FAC_TOTALS_APTA!$A$4:$BQ$126,$L80,FALSE))</f>
        <v>#N/A</v>
      </c>
      <c r="P80" s="30" t="e">
        <f>IF(P77=0,0,VLOOKUP(P77,FAC_TOTALS_APTA!$A$4:$BQ$126,$L80,FALSE))</f>
        <v>#N/A</v>
      </c>
      <c r="Q80" s="30" t="e">
        <f>IF(Q77=0,0,VLOOKUP(Q77,FAC_TOTALS_APTA!$A$4:$BQ$126,$L80,FALSE))</f>
        <v>#N/A</v>
      </c>
      <c r="R80" s="30" t="e">
        <f>IF(R77=0,0,VLOOKUP(R77,FAC_TOTALS_APTA!$A$4:$BQ$126,$L80,FALSE))</f>
        <v>#N/A</v>
      </c>
      <c r="S80" s="30">
        <f>IF(S77=0,0,VLOOKUP(S77,FAC_TOTALS_APTA!$A$4:$BQ$126,$L80,FALSE))</f>
        <v>0</v>
      </c>
      <c r="T80" s="30">
        <f>IF(T77=0,0,VLOOKUP(T77,FAC_TOTALS_APTA!$A$4:$BQ$126,$L80,FALSE))</f>
        <v>0</v>
      </c>
      <c r="U80" s="30">
        <f>IF(U77=0,0,VLOOKUP(U77,FAC_TOTALS_APTA!$A$4:$BQ$126,$L80,FALSE))</f>
        <v>0</v>
      </c>
      <c r="V80" s="30">
        <f>IF(V77=0,0,VLOOKUP(V77,FAC_TOTALS_APTA!$A$4:$BQ$126,$L80,FALSE))</f>
        <v>0</v>
      </c>
      <c r="W80" s="30">
        <f>IF(W77=0,0,VLOOKUP(W77,FAC_TOTALS_APTA!$A$4:$BQ$126,$L80,FALSE))</f>
        <v>0</v>
      </c>
      <c r="X80" s="30">
        <f>IF(X77=0,0,VLOOKUP(X77,FAC_TOTALS_APTA!$A$4:$BQ$126,$L80,FALSE))</f>
        <v>0</v>
      </c>
      <c r="Y80" s="30">
        <f>IF(Y77=0,0,VLOOKUP(Y77,FAC_TOTALS_APTA!$A$4:$BQ$126,$L80,FALSE))</f>
        <v>0</v>
      </c>
      <c r="Z80" s="30">
        <f>IF(Z77=0,0,VLOOKUP(Z77,FAC_TOTALS_APTA!$A$4:$BQ$126,$L80,FALSE))</f>
        <v>0</v>
      </c>
      <c r="AA80" s="30">
        <f>IF(AA77=0,0,VLOOKUP(AA77,FAC_TOTALS_APTA!$A$4:$BQ$126,$L80,FALSE))</f>
        <v>0</v>
      </c>
      <c r="AB80" s="30">
        <f>IF(AB77=0,0,VLOOKUP(AB77,FAC_TOTALS_APTA!$A$4:$BQ$126,$L80,FALSE))</f>
        <v>0</v>
      </c>
      <c r="AC80" s="33" t="e">
        <f t="shared" ref="AC80:AC96" si="18">SUM(M80:AB80)</f>
        <v>#N/A</v>
      </c>
      <c r="AD80" s="34" t="e">
        <f>AC80/G99</f>
        <v>#N/A</v>
      </c>
      <c r="AE80" s="8"/>
    </row>
    <row r="81" spans="1:31" s="15" customFormat="1" ht="15" x14ac:dyDescent="0.2">
      <c r="A81" s="8"/>
      <c r="B81" s="27" t="s">
        <v>56</v>
      </c>
      <c r="C81" s="29" t="s">
        <v>24</v>
      </c>
      <c r="D81" s="8" t="s">
        <v>9</v>
      </c>
      <c r="E81" s="48">
        <v>0.29060000000000002</v>
      </c>
      <c r="F81" s="8">
        <f>MATCH($D81,FAC_TOTALS_APTA!$A$2:$BQ$2,)</f>
        <v>13</v>
      </c>
      <c r="G81" s="30" t="e">
        <f>VLOOKUP(G77,FAC_TOTALS_APTA!$A$4:$BQ$126,$F81,FALSE)</f>
        <v>#N/A</v>
      </c>
      <c r="H81" s="30" t="e">
        <f>VLOOKUP(H77,FAC_TOTALS_APTA!$A$4:$BQ$126,$F81,FALSE)</f>
        <v>#N/A</v>
      </c>
      <c r="I81" s="31" t="str">
        <f t="shared" si="15"/>
        <v>-</v>
      </c>
      <c r="J81" s="32" t="str">
        <f t="shared" si="16"/>
        <v>_log</v>
      </c>
      <c r="K81" s="32" t="str">
        <f t="shared" si="17"/>
        <v>POP_EMP_log_FAC</v>
      </c>
      <c r="L81" s="8">
        <f>MATCH($K81,FAC_TOTALS_APTA!$A$2:$BO$2,)</f>
        <v>31</v>
      </c>
      <c r="M81" s="30" t="e">
        <f>IF(M77=0,0,VLOOKUP(M77,FAC_TOTALS_APTA!$A$4:$BQ$126,$L81,FALSE))</f>
        <v>#N/A</v>
      </c>
      <c r="N81" s="30" t="e">
        <f>IF(N77=0,0,VLOOKUP(N77,FAC_TOTALS_APTA!$A$4:$BQ$126,$L81,FALSE))</f>
        <v>#N/A</v>
      </c>
      <c r="O81" s="30" t="e">
        <f>IF(O77=0,0,VLOOKUP(O77,FAC_TOTALS_APTA!$A$4:$BQ$126,$L81,FALSE))</f>
        <v>#N/A</v>
      </c>
      <c r="P81" s="30" t="e">
        <f>IF(P77=0,0,VLOOKUP(P77,FAC_TOTALS_APTA!$A$4:$BQ$126,$L81,FALSE))</f>
        <v>#N/A</v>
      </c>
      <c r="Q81" s="30" t="e">
        <f>IF(Q77=0,0,VLOOKUP(Q77,FAC_TOTALS_APTA!$A$4:$BQ$126,$L81,FALSE))</f>
        <v>#N/A</v>
      </c>
      <c r="R81" s="30" t="e">
        <f>IF(R77=0,0,VLOOKUP(R77,FAC_TOTALS_APTA!$A$4:$BQ$126,$L81,FALSE))</f>
        <v>#N/A</v>
      </c>
      <c r="S81" s="30">
        <f>IF(S77=0,0,VLOOKUP(S77,FAC_TOTALS_APTA!$A$4:$BQ$126,$L81,FALSE))</f>
        <v>0</v>
      </c>
      <c r="T81" s="30">
        <f>IF(T77=0,0,VLOOKUP(T77,FAC_TOTALS_APTA!$A$4:$BQ$126,$L81,FALSE))</f>
        <v>0</v>
      </c>
      <c r="U81" s="30">
        <f>IF(U77=0,0,VLOOKUP(U77,FAC_TOTALS_APTA!$A$4:$BQ$126,$L81,FALSE))</f>
        <v>0</v>
      </c>
      <c r="V81" s="30">
        <f>IF(V77=0,0,VLOOKUP(V77,FAC_TOTALS_APTA!$A$4:$BQ$126,$L81,FALSE))</f>
        <v>0</v>
      </c>
      <c r="W81" s="30">
        <f>IF(W77=0,0,VLOOKUP(W77,FAC_TOTALS_APTA!$A$4:$BQ$126,$L81,FALSE))</f>
        <v>0</v>
      </c>
      <c r="X81" s="30">
        <f>IF(X77=0,0,VLOOKUP(X77,FAC_TOTALS_APTA!$A$4:$BQ$126,$L81,FALSE))</f>
        <v>0</v>
      </c>
      <c r="Y81" s="30">
        <f>IF(Y77=0,0,VLOOKUP(Y77,FAC_TOTALS_APTA!$A$4:$BQ$126,$L81,FALSE))</f>
        <v>0</v>
      </c>
      <c r="Z81" s="30">
        <f>IF(Z77=0,0,VLOOKUP(Z77,FAC_TOTALS_APTA!$A$4:$BQ$126,$L81,FALSE))</f>
        <v>0</v>
      </c>
      <c r="AA81" s="30">
        <f>IF(AA77=0,0,VLOOKUP(AA77,FAC_TOTALS_APTA!$A$4:$BQ$126,$L81,FALSE))</f>
        <v>0</v>
      </c>
      <c r="AB81" s="30">
        <f>IF(AB77=0,0,VLOOKUP(AB77,FAC_TOTALS_APTA!$A$4:$BQ$126,$L81,FALSE))</f>
        <v>0</v>
      </c>
      <c r="AC81" s="33" t="e">
        <f t="shared" si="18"/>
        <v>#N/A</v>
      </c>
      <c r="AD81" s="34" t="e">
        <f>AC81/G99</f>
        <v>#N/A</v>
      </c>
      <c r="AE81" s="8"/>
    </row>
    <row r="82" spans="1:31" s="15" customFormat="1" ht="30" x14ac:dyDescent="0.2">
      <c r="A82" s="8"/>
      <c r="B82" s="27" t="s">
        <v>82</v>
      </c>
      <c r="C82" s="29"/>
      <c r="D82" s="6" t="s">
        <v>78</v>
      </c>
      <c r="E82" s="48">
        <v>2.7099999999999999E-2</v>
      </c>
      <c r="F82" s="8">
        <f>MATCH($D82,FAC_TOTALS_APTA!$A$2:$BQ$2,)</f>
        <v>17</v>
      </c>
      <c r="G82" s="47" t="e">
        <f>VLOOKUP(G77,FAC_TOTALS_APTA!$A$4:$BQ$126,$F82,FALSE)</f>
        <v>#N/A</v>
      </c>
      <c r="H82" s="47" t="e">
        <f>VLOOKUP(H77,FAC_TOTALS_APTA!$A$4:$BQ$126,$F82,FALSE)</f>
        <v>#N/A</v>
      </c>
      <c r="I82" s="31" t="str">
        <f t="shared" si="15"/>
        <v>-</v>
      </c>
      <c r="J82" s="32" t="str">
        <f t="shared" si="16"/>
        <v/>
      </c>
      <c r="K82" s="32" t="str">
        <f t="shared" si="17"/>
        <v>TSD_POP_EMP_PCT_FAC</v>
      </c>
      <c r="L82" s="8">
        <f>MATCH($K82,FAC_TOTALS_APTA!$A$2:$BO$2,)</f>
        <v>35</v>
      </c>
      <c r="M82" s="30" t="e">
        <f>IF(M77=0,0,VLOOKUP(M77,FAC_TOTALS_APTA!$A$4:$BQ$126,$L82,FALSE))</f>
        <v>#N/A</v>
      </c>
      <c r="N82" s="30" t="e">
        <f>IF(N77=0,0,VLOOKUP(N77,FAC_TOTALS_APTA!$A$4:$BQ$126,$L82,FALSE))</f>
        <v>#N/A</v>
      </c>
      <c r="O82" s="30" t="e">
        <f>IF(O77=0,0,VLOOKUP(O77,FAC_TOTALS_APTA!$A$4:$BQ$126,$L82,FALSE))</f>
        <v>#N/A</v>
      </c>
      <c r="P82" s="30" t="e">
        <f>IF(P77=0,0,VLOOKUP(P77,FAC_TOTALS_APTA!$A$4:$BQ$126,$L82,FALSE))</f>
        <v>#N/A</v>
      </c>
      <c r="Q82" s="30" t="e">
        <f>IF(Q77=0,0,VLOOKUP(Q77,FAC_TOTALS_APTA!$A$4:$BQ$126,$L82,FALSE))</f>
        <v>#N/A</v>
      </c>
      <c r="R82" s="30" t="e">
        <f>IF(R77=0,0,VLOOKUP(R77,FAC_TOTALS_APTA!$A$4:$BQ$126,$L82,FALSE))</f>
        <v>#N/A</v>
      </c>
      <c r="S82" s="30">
        <f>IF(S77=0,0,VLOOKUP(S77,FAC_TOTALS_APTA!$A$4:$BQ$126,$L82,FALSE))</f>
        <v>0</v>
      </c>
      <c r="T82" s="30">
        <f>IF(T77=0,0,VLOOKUP(T77,FAC_TOTALS_APTA!$A$4:$BQ$126,$L82,FALSE))</f>
        <v>0</v>
      </c>
      <c r="U82" s="30">
        <f>IF(U77=0,0,VLOOKUP(U77,FAC_TOTALS_APTA!$A$4:$BQ$126,$L82,FALSE))</f>
        <v>0</v>
      </c>
      <c r="V82" s="30">
        <f>IF(V77=0,0,VLOOKUP(V77,FAC_TOTALS_APTA!$A$4:$BQ$126,$L82,FALSE))</f>
        <v>0</v>
      </c>
      <c r="W82" s="30">
        <f>IF(W77=0,0,VLOOKUP(W77,FAC_TOTALS_APTA!$A$4:$BQ$126,$L82,FALSE))</f>
        <v>0</v>
      </c>
      <c r="X82" s="30">
        <f>IF(X77=0,0,VLOOKUP(X77,FAC_TOTALS_APTA!$A$4:$BQ$126,$L82,FALSE))</f>
        <v>0</v>
      </c>
      <c r="Y82" s="30">
        <f>IF(Y77=0,0,VLOOKUP(Y77,FAC_TOTALS_APTA!$A$4:$BQ$126,$L82,FALSE))</f>
        <v>0</v>
      </c>
      <c r="Z82" s="30">
        <f>IF(Z77=0,0,VLOOKUP(Z77,FAC_TOTALS_APTA!$A$4:$BQ$126,$L82,FALSE))</f>
        <v>0</v>
      </c>
      <c r="AA82" s="30">
        <f>IF(AA77=0,0,VLOOKUP(AA77,FAC_TOTALS_APTA!$A$4:$BQ$126,$L82,FALSE))</f>
        <v>0</v>
      </c>
      <c r="AB82" s="30">
        <f>IF(AB77=0,0,VLOOKUP(AB77,FAC_TOTALS_APTA!$A$4:$BQ$126,$L82,FALSE))</f>
        <v>0</v>
      </c>
      <c r="AC82" s="33" t="e">
        <f t="shared" si="18"/>
        <v>#N/A</v>
      </c>
      <c r="AD82" s="34" t="e">
        <f>AC82/G99</f>
        <v>#N/A</v>
      </c>
      <c r="AE82" s="8"/>
    </row>
    <row r="83" spans="1:31" s="15" customFormat="1" ht="34" hidden="1" customHeight="1" x14ac:dyDescent="0.2">
      <c r="A83" s="8"/>
      <c r="B83" s="27" t="s">
        <v>57</v>
      </c>
      <c r="C83" s="29" t="s">
        <v>24</v>
      </c>
      <c r="D83" s="36" t="s">
        <v>17</v>
      </c>
      <c r="E83" s="48">
        <v>0.16850000000000001</v>
      </c>
      <c r="F83" s="8">
        <f>MATCH($D83,FAC_TOTALS_APTA!$A$2:$BQ$2,)</f>
        <v>14</v>
      </c>
      <c r="G83" s="35" t="e">
        <f>VLOOKUP(G77,FAC_TOTALS_APTA!$A$4:$BQ$126,$F83,FALSE)</f>
        <v>#N/A</v>
      </c>
      <c r="H83" s="35" t="e">
        <f>VLOOKUP(H77,FAC_TOTALS_APTA!$A$4:$BQ$126,$F83,FALSE)</f>
        <v>#N/A</v>
      </c>
      <c r="I83" s="31" t="str">
        <f t="shared" si="15"/>
        <v>-</v>
      </c>
      <c r="J83" s="32" t="str">
        <f t="shared" si="16"/>
        <v>_log</v>
      </c>
      <c r="K83" s="32" t="str">
        <f t="shared" si="17"/>
        <v>GAS_PRICE_2018_log_FAC</v>
      </c>
      <c r="L83" s="8">
        <f>MATCH($K83,FAC_TOTALS_APTA!$A$2:$BO$2,)</f>
        <v>32</v>
      </c>
      <c r="M83" s="30" t="e">
        <f>IF(M77=0,0,VLOOKUP(M77,FAC_TOTALS_APTA!$A$4:$BQ$126,$L83,FALSE))</f>
        <v>#N/A</v>
      </c>
      <c r="N83" s="30" t="e">
        <f>IF(N77=0,0,VLOOKUP(N77,FAC_TOTALS_APTA!$A$4:$BQ$126,$L83,FALSE))</f>
        <v>#N/A</v>
      </c>
      <c r="O83" s="30" t="e">
        <f>IF(O77=0,0,VLOOKUP(O77,FAC_TOTALS_APTA!$A$4:$BQ$126,$L83,FALSE))</f>
        <v>#N/A</v>
      </c>
      <c r="P83" s="30" t="e">
        <f>IF(P77=0,0,VLOOKUP(P77,FAC_TOTALS_APTA!$A$4:$BQ$126,$L83,FALSE))</f>
        <v>#N/A</v>
      </c>
      <c r="Q83" s="30" t="e">
        <f>IF(Q77=0,0,VLOOKUP(Q77,FAC_TOTALS_APTA!$A$4:$BQ$126,$L83,FALSE))</f>
        <v>#N/A</v>
      </c>
      <c r="R83" s="30" t="e">
        <f>IF(R77=0,0,VLOOKUP(R77,FAC_TOTALS_APTA!$A$4:$BQ$126,$L83,FALSE))</f>
        <v>#N/A</v>
      </c>
      <c r="S83" s="30">
        <f>IF(S77=0,0,VLOOKUP(S77,FAC_TOTALS_APTA!$A$4:$BQ$126,$L83,FALSE))</f>
        <v>0</v>
      </c>
      <c r="T83" s="30">
        <f>IF(T77=0,0,VLOOKUP(T77,FAC_TOTALS_APTA!$A$4:$BQ$126,$L83,FALSE))</f>
        <v>0</v>
      </c>
      <c r="U83" s="30">
        <f>IF(U77=0,0,VLOOKUP(U77,FAC_TOTALS_APTA!$A$4:$BQ$126,$L83,FALSE))</f>
        <v>0</v>
      </c>
      <c r="V83" s="30">
        <f>IF(V77=0,0,VLOOKUP(V77,FAC_TOTALS_APTA!$A$4:$BQ$126,$L83,FALSE))</f>
        <v>0</v>
      </c>
      <c r="W83" s="30">
        <f>IF(W77=0,0,VLOOKUP(W77,FAC_TOTALS_APTA!$A$4:$BQ$126,$L83,FALSE))</f>
        <v>0</v>
      </c>
      <c r="X83" s="30">
        <f>IF(X77=0,0,VLOOKUP(X77,FAC_TOTALS_APTA!$A$4:$BQ$126,$L83,FALSE))</f>
        <v>0</v>
      </c>
      <c r="Y83" s="30">
        <f>IF(Y77=0,0,VLOOKUP(Y77,FAC_TOTALS_APTA!$A$4:$BQ$126,$L83,FALSE))</f>
        <v>0</v>
      </c>
      <c r="Z83" s="30">
        <f>IF(Z77=0,0,VLOOKUP(Z77,FAC_TOTALS_APTA!$A$4:$BQ$126,$L83,FALSE))</f>
        <v>0</v>
      </c>
      <c r="AA83" s="30">
        <f>IF(AA77=0,0,VLOOKUP(AA77,FAC_TOTALS_APTA!$A$4:$BQ$126,$L83,FALSE))</f>
        <v>0</v>
      </c>
      <c r="AB83" s="30">
        <f>IF(AB77=0,0,VLOOKUP(AB77,FAC_TOTALS_APTA!$A$4:$BQ$126,$L83,FALSE))</f>
        <v>0</v>
      </c>
      <c r="AC83" s="33" t="e">
        <f t="shared" si="18"/>
        <v>#N/A</v>
      </c>
      <c r="AD83" s="34" t="e">
        <f>AC83/G99</f>
        <v>#N/A</v>
      </c>
      <c r="AE83" s="8"/>
    </row>
    <row r="84" spans="1:31" s="15" customFormat="1" ht="34" hidden="1" customHeight="1" x14ac:dyDescent="0.2">
      <c r="A84" s="8"/>
      <c r="B84" s="27" t="s">
        <v>54</v>
      </c>
      <c r="C84" s="29" t="s">
        <v>24</v>
      </c>
      <c r="D84" s="8" t="s">
        <v>16</v>
      </c>
      <c r="E84" s="48">
        <v>-0.24160000000000001</v>
      </c>
      <c r="F84" s="8">
        <f>MATCH($D84,FAC_TOTALS_APTA!$A$2:$BQ$2,)</f>
        <v>15</v>
      </c>
      <c r="G84" s="47" t="e">
        <f>VLOOKUP(G77,FAC_TOTALS_APTA!$A$4:$BQ$126,$F84,FALSE)</f>
        <v>#N/A</v>
      </c>
      <c r="H84" s="47" t="e">
        <f>VLOOKUP(H77,FAC_TOTALS_APTA!$A$4:$BQ$126,$F84,FALSE)</f>
        <v>#N/A</v>
      </c>
      <c r="I84" s="31" t="str">
        <f t="shared" si="15"/>
        <v>-</v>
      </c>
      <c r="J84" s="32" t="str">
        <f t="shared" si="16"/>
        <v>_log</v>
      </c>
      <c r="K84" s="32" t="str">
        <f t="shared" si="17"/>
        <v>TOTAL_MED_INC_INDIV_2018_log_FAC</v>
      </c>
      <c r="L84" s="8">
        <f>MATCH($K84,FAC_TOTALS_APTA!$A$2:$BO$2,)</f>
        <v>33</v>
      </c>
      <c r="M84" s="30" t="e">
        <f>IF(M77=0,0,VLOOKUP(M77,FAC_TOTALS_APTA!$A$4:$BQ$126,$L84,FALSE))</f>
        <v>#N/A</v>
      </c>
      <c r="N84" s="30" t="e">
        <f>IF(N77=0,0,VLOOKUP(N77,FAC_TOTALS_APTA!$A$4:$BQ$126,$L84,FALSE))</f>
        <v>#N/A</v>
      </c>
      <c r="O84" s="30" t="e">
        <f>IF(O77=0,0,VLOOKUP(O77,FAC_TOTALS_APTA!$A$4:$BQ$126,$L84,FALSE))</f>
        <v>#N/A</v>
      </c>
      <c r="P84" s="30" t="e">
        <f>IF(P77=0,0,VLOOKUP(P77,FAC_TOTALS_APTA!$A$4:$BQ$126,$L84,FALSE))</f>
        <v>#N/A</v>
      </c>
      <c r="Q84" s="30" t="e">
        <f>IF(Q77=0,0,VLOOKUP(Q77,FAC_TOTALS_APTA!$A$4:$BQ$126,$L84,FALSE))</f>
        <v>#N/A</v>
      </c>
      <c r="R84" s="30" t="e">
        <f>IF(R77=0,0,VLOOKUP(R77,FAC_TOTALS_APTA!$A$4:$BQ$126,$L84,FALSE))</f>
        <v>#N/A</v>
      </c>
      <c r="S84" s="30">
        <f>IF(S77=0,0,VLOOKUP(S77,FAC_TOTALS_APTA!$A$4:$BQ$126,$L84,FALSE))</f>
        <v>0</v>
      </c>
      <c r="T84" s="30">
        <f>IF(T77=0,0,VLOOKUP(T77,FAC_TOTALS_APTA!$A$4:$BQ$126,$L84,FALSE))</f>
        <v>0</v>
      </c>
      <c r="U84" s="30">
        <f>IF(U77=0,0,VLOOKUP(U77,FAC_TOTALS_APTA!$A$4:$BQ$126,$L84,FALSE))</f>
        <v>0</v>
      </c>
      <c r="V84" s="30">
        <f>IF(V77=0,0,VLOOKUP(V77,FAC_TOTALS_APTA!$A$4:$BQ$126,$L84,FALSE))</f>
        <v>0</v>
      </c>
      <c r="W84" s="30">
        <f>IF(W77=0,0,VLOOKUP(W77,FAC_TOTALS_APTA!$A$4:$BQ$126,$L84,FALSE))</f>
        <v>0</v>
      </c>
      <c r="X84" s="30">
        <f>IF(X77=0,0,VLOOKUP(X77,FAC_TOTALS_APTA!$A$4:$BQ$126,$L84,FALSE))</f>
        <v>0</v>
      </c>
      <c r="Y84" s="30">
        <f>IF(Y77=0,0,VLOOKUP(Y77,FAC_TOTALS_APTA!$A$4:$BQ$126,$L84,FALSE))</f>
        <v>0</v>
      </c>
      <c r="Z84" s="30">
        <f>IF(Z77=0,0,VLOOKUP(Z77,FAC_TOTALS_APTA!$A$4:$BQ$126,$L84,FALSE))</f>
        <v>0</v>
      </c>
      <c r="AA84" s="30">
        <f>IF(AA77=0,0,VLOOKUP(AA77,FAC_TOTALS_APTA!$A$4:$BQ$126,$L84,FALSE))</f>
        <v>0</v>
      </c>
      <c r="AB84" s="30">
        <f>IF(AB77=0,0,VLOOKUP(AB77,FAC_TOTALS_APTA!$A$4:$BQ$126,$L84,FALSE))</f>
        <v>0</v>
      </c>
      <c r="AC84" s="33" t="e">
        <f t="shared" si="18"/>
        <v>#N/A</v>
      </c>
      <c r="AD84" s="34" t="e">
        <f>AC84/G99</f>
        <v>#N/A</v>
      </c>
      <c r="AE84" s="8"/>
    </row>
    <row r="85" spans="1:31" s="15" customFormat="1" ht="34" hidden="1" customHeight="1" x14ac:dyDescent="0.2">
      <c r="A85" s="8"/>
      <c r="B85" s="27" t="s">
        <v>72</v>
      </c>
      <c r="C85" s="29"/>
      <c r="D85" s="8" t="s">
        <v>10</v>
      </c>
      <c r="E85" s="48">
        <v>1.03E-2</v>
      </c>
      <c r="F85" s="8">
        <f>MATCH($D85,FAC_TOTALS_APTA!$A$2:$BQ$2,)</f>
        <v>16</v>
      </c>
      <c r="G85" s="30" t="e">
        <f>VLOOKUP(G77,FAC_TOTALS_APTA!$A$4:$BQ$126,$F85,FALSE)</f>
        <v>#N/A</v>
      </c>
      <c r="H85" s="30" t="e">
        <f>VLOOKUP(H77,FAC_TOTALS_APTA!$A$4:$BQ$126,$F85,FALSE)</f>
        <v>#N/A</v>
      </c>
      <c r="I85" s="31" t="str">
        <f t="shared" si="15"/>
        <v>-</v>
      </c>
      <c r="J85" s="32" t="str">
        <f t="shared" si="16"/>
        <v/>
      </c>
      <c r="K85" s="32" t="str">
        <f t="shared" si="17"/>
        <v>PCT_HH_NO_VEH_FAC</v>
      </c>
      <c r="L85" s="8">
        <f>MATCH($K85,FAC_TOTALS_APTA!$A$2:$BO$2,)</f>
        <v>34</v>
      </c>
      <c r="M85" s="30" t="e">
        <f>IF(M77=0,0,VLOOKUP(M77,FAC_TOTALS_APTA!$A$4:$BQ$126,$L85,FALSE))</f>
        <v>#N/A</v>
      </c>
      <c r="N85" s="30" t="e">
        <f>IF(N77=0,0,VLOOKUP(N77,FAC_TOTALS_APTA!$A$4:$BQ$126,$L85,FALSE))</f>
        <v>#N/A</v>
      </c>
      <c r="O85" s="30" t="e">
        <f>IF(O77=0,0,VLOOKUP(O77,FAC_TOTALS_APTA!$A$4:$BQ$126,$L85,FALSE))</f>
        <v>#N/A</v>
      </c>
      <c r="P85" s="30" t="e">
        <f>IF(P77=0,0,VLOOKUP(P77,FAC_TOTALS_APTA!$A$4:$BQ$126,$L85,FALSE))</f>
        <v>#N/A</v>
      </c>
      <c r="Q85" s="30" t="e">
        <f>IF(Q77=0,0,VLOOKUP(Q77,FAC_TOTALS_APTA!$A$4:$BQ$126,$L85,FALSE))</f>
        <v>#N/A</v>
      </c>
      <c r="R85" s="30" t="e">
        <f>IF(R77=0,0,VLOOKUP(R77,FAC_TOTALS_APTA!$A$4:$BQ$126,$L85,FALSE))</f>
        <v>#N/A</v>
      </c>
      <c r="S85" s="30">
        <f>IF(S77=0,0,VLOOKUP(S77,FAC_TOTALS_APTA!$A$4:$BQ$126,$L85,FALSE))</f>
        <v>0</v>
      </c>
      <c r="T85" s="30">
        <f>IF(T77=0,0,VLOOKUP(T77,FAC_TOTALS_APTA!$A$4:$BQ$126,$L85,FALSE))</f>
        <v>0</v>
      </c>
      <c r="U85" s="30">
        <f>IF(U77=0,0,VLOOKUP(U77,FAC_TOTALS_APTA!$A$4:$BQ$126,$L85,FALSE))</f>
        <v>0</v>
      </c>
      <c r="V85" s="30">
        <f>IF(V77=0,0,VLOOKUP(V77,FAC_TOTALS_APTA!$A$4:$BQ$126,$L85,FALSE))</f>
        <v>0</v>
      </c>
      <c r="W85" s="30">
        <f>IF(W77=0,0,VLOOKUP(W77,FAC_TOTALS_APTA!$A$4:$BQ$126,$L85,FALSE))</f>
        <v>0</v>
      </c>
      <c r="X85" s="30">
        <f>IF(X77=0,0,VLOOKUP(X77,FAC_TOTALS_APTA!$A$4:$BQ$126,$L85,FALSE))</f>
        <v>0</v>
      </c>
      <c r="Y85" s="30">
        <f>IF(Y77=0,0,VLOOKUP(Y77,FAC_TOTALS_APTA!$A$4:$BQ$126,$L85,FALSE))</f>
        <v>0</v>
      </c>
      <c r="Z85" s="30">
        <f>IF(Z77=0,0,VLOOKUP(Z77,FAC_TOTALS_APTA!$A$4:$BQ$126,$L85,FALSE))</f>
        <v>0</v>
      </c>
      <c r="AA85" s="30">
        <f>IF(AA77=0,0,VLOOKUP(AA77,FAC_TOTALS_APTA!$A$4:$BQ$126,$L85,FALSE))</f>
        <v>0</v>
      </c>
      <c r="AB85" s="30">
        <f>IF(AB77=0,0,VLOOKUP(AB77,FAC_TOTALS_APTA!$A$4:$BQ$126,$L85,FALSE))</f>
        <v>0</v>
      </c>
      <c r="AC85" s="33" t="e">
        <f t="shared" si="18"/>
        <v>#N/A</v>
      </c>
      <c r="AD85" s="34" t="e">
        <f>AC85/G99</f>
        <v>#N/A</v>
      </c>
      <c r="AE85" s="8"/>
    </row>
    <row r="86" spans="1:31" s="15" customFormat="1" ht="34" hidden="1" customHeight="1" x14ac:dyDescent="0.2">
      <c r="A86" s="8"/>
      <c r="B86" s="27" t="s">
        <v>55</v>
      </c>
      <c r="C86" s="29"/>
      <c r="D86" s="8" t="s">
        <v>32</v>
      </c>
      <c r="E86" s="48">
        <v>-4.0000000000000001E-3</v>
      </c>
      <c r="F86" s="8">
        <f>MATCH($D86,FAC_TOTALS_APTA!$A$2:$BQ$2,)</f>
        <v>18</v>
      </c>
      <c r="G86" s="35" t="e">
        <f>VLOOKUP(G77,FAC_TOTALS_APTA!$A$4:$BQ$126,$F86,FALSE)</f>
        <v>#N/A</v>
      </c>
      <c r="H86" s="35" t="e">
        <f>VLOOKUP(H77,FAC_TOTALS_APTA!$A$4:$BQ$126,$F86,FALSE)</f>
        <v>#N/A</v>
      </c>
      <c r="I86" s="31" t="str">
        <f t="shared" si="15"/>
        <v>-</v>
      </c>
      <c r="J86" s="32" t="str">
        <f t="shared" si="16"/>
        <v/>
      </c>
      <c r="K86" s="32" t="str">
        <f t="shared" si="17"/>
        <v>JTW_HOME_PCT_FAC</v>
      </c>
      <c r="L86" s="8">
        <f>MATCH($K86,FAC_TOTALS_APTA!$A$2:$BO$2,)</f>
        <v>36</v>
      </c>
      <c r="M86" s="30" t="e">
        <f>IF(M77=0,0,VLOOKUP(M77,FAC_TOTALS_APTA!$A$4:$BQ$126,$L86,FALSE))</f>
        <v>#N/A</v>
      </c>
      <c r="N86" s="30" t="e">
        <f>IF(N77=0,0,VLOOKUP(N77,FAC_TOTALS_APTA!$A$4:$BQ$126,$L86,FALSE))</f>
        <v>#N/A</v>
      </c>
      <c r="O86" s="30" t="e">
        <f>IF(O77=0,0,VLOOKUP(O77,FAC_TOTALS_APTA!$A$4:$BQ$126,$L86,FALSE))</f>
        <v>#N/A</v>
      </c>
      <c r="P86" s="30" t="e">
        <f>IF(P77=0,0,VLOOKUP(P77,FAC_TOTALS_APTA!$A$4:$BQ$126,$L86,FALSE))</f>
        <v>#N/A</v>
      </c>
      <c r="Q86" s="30" t="e">
        <f>IF(Q77=0,0,VLOOKUP(Q77,FAC_TOTALS_APTA!$A$4:$BQ$126,$L86,FALSE))</f>
        <v>#N/A</v>
      </c>
      <c r="R86" s="30" t="e">
        <f>IF(R77=0,0,VLOOKUP(R77,FAC_TOTALS_APTA!$A$4:$BQ$126,$L86,FALSE))</f>
        <v>#N/A</v>
      </c>
      <c r="S86" s="30">
        <f>IF(S77=0,0,VLOOKUP(S77,FAC_TOTALS_APTA!$A$4:$BQ$126,$L86,FALSE))</f>
        <v>0</v>
      </c>
      <c r="T86" s="30">
        <f>IF(T77=0,0,VLOOKUP(T77,FAC_TOTALS_APTA!$A$4:$BQ$126,$L86,FALSE))</f>
        <v>0</v>
      </c>
      <c r="U86" s="30">
        <f>IF(U77=0,0,VLOOKUP(U77,FAC_TOTALS_APTA!$A$4:$BQ$126,$L86,FALSE))</f>
        <v>0</v>
      </c>
      <c r="V86" s="30">
        <f>IF(V77=0,0,VLOOKUP(V77,FAC_TOTALS_APTA!$A$4:$BQ$126,$L86,FALSE))</f>
        <v>0</v>
      </c>
      <c r="W86" s="30">
        <f>IF(W77=0,0,VLOOKUP(W77,FAC_TOTALS_APTA!$A$4:$BQ$126,$L86,FALSE))</f>
        <v>0</v>
      </c>
      <c r="X86" s="30">
        <f>IF(X77=0,0,VLOOKUP(X77,FAC_TOTALS_APTA!$A$4:$BQ$126,$L86,FALSE))</f>
        <v>0</v>
      </c>
      <c r="Y86" s="30">
        <f>IF(Y77=0,0,VLOOKUP(Y77,FAC_TOTALS_APTA!$A$4:$BQ$126,$L86,FALSE))</f>
        <v>0</v>
      </c>
      <c r="Z86" s="30">
        <f>IF(Z77=0,0,VLOOKUP(Z77,FAC_TOTALS_APTA!$A$4:$BQ$126,$L86,FALSE))</f>
        <v>0</v>
      </c>
      <c r="AA86" s="30">
        <f>IF(AA77=0,0,VLOOKUP(AA77,FAC_TOTALS_APTA!$A$4:$BQ$126,$L86,FALSE))</f>
        <v>0</v>
      </c>
      <c r="AB86" s="30">
        <f>IF(AB77=0,0,VLOOKUP(AB77,FAC_TOTALS_APTA!$A$4:$BQ$126,$L86,FALSE))</f>
        <v>0</v>
      </c>
      <c r="AC86" s="33" t="e">
        <f t="shared" si="18"/>
        <v>#N/A</v>
      </c>
      <c r="AD86" s="34" t="e">
        <f>AC86/G99</f>
        <v>#N/A</v>
      </c>
      <c r="AE86" s="8"/>
    </row>
    <row r="87" spans="1:31" s="15" customFormat="1" ht="34" x14ac:dyDescent="0.2">
      <c r="A87" s="8"/>
      <c r="B87" s="13" t="s">
        <v>83</v>
      </c>
      <c r="C87" s="29"/>
      <c r="D87" s="6" t="s">
        <v>92</v>
      </c>
      <c r="E87" s="48">
        <v>-6.8999999999999999E-3</v>
      </c>
      <c r="F87" s="8">
        <f>MATCH($D87,FAC_TOTALS_APTA!$A$2:$BQ$2,)</f>
        <v>19</v>
      </c>
      <c r="G87" s="35" t="e">
        <f>VLOOKUP(G77,FAC_TOTALS_APTA!$A$4:$BQ$126,$F87,FALSE)</f>
        <v>#N/A</v>
      </c>
      <c r="H87" s="35" t="e">
        <f>VLOOKUP(H77,FAC_TOTALS_APTA!$A$4:$BQ$126,$F87,FALSE)</f>
        <v>#N/A</v>
      </c>
      <c r="I87" s="31" t="str">
        <f t="shared" si="15"/>
        <v>-</v>
      </c>
      <c r="J87" s="32" t="str">
        <f t="shared" si="16"/>
        <v/>
      </c>
      <c r="K87" s="32" t="str">
        <f t="shared" si="17"/>
        <v>TNC_TRIPS_PER_CAPITA_CLUSTER_BUS_HI_OPEX_FAC</v>
      </c>
      <c r="L87" s="8">
        <f>MATCH($K87,FAC_TOTALS_APTA!$A$2:$BO$2,)</f>
        <v>37</v>
      </c>
      <c r="M87" s="30" t="e">
        <f>IF(M77=0,0,VLOOKUP(M77,FAC_TOTALS_APTA!$A$4:$BQ$126,$L87,FALSE))</f>
        <v>#N/A</v>
      </c>
      <c r="N87" s="30" t="e">
        <f>IF(N77=0,0,VLOOKUP(N77,FAC_TOTALS_APTA!$A$4:$BQ$126,$L87,FALSE))</f>
        <v>#N/A</v>
      </c>
      <c r="O87" s="30" t="e">
        <f>IF(O77=0,0,VLOOKUP(O77,FAC_TOTALS_APTA!$A$4:$BQ$126,$L87,FALSE))</f>
        <v>#N/A</v>
      </c>
      <c r="P87" s="30" t="e">
        <f>IF(P77=0,0,VLOOKUP(P77,FAC_TOTALS_APTA!$A$4:$BQ$126,$L87,FALSE))</f>
        <v>#N/A</v>
      </c>
      <c r="Q87" s="30" t="e">
        <f>IF(Q77=0,0,VLOOKUP(Q77,FAC_TOTALS_APTA!$A$4:$BQ$126,$L87,FALSE))</f>
        <v>#N/A</v>
      </c>
      <c r="R87" s="30" t="e">
        <f>IF(R77=0,0,VLOOKUP(R77,FAC_TOTALS_APTA!$A$4:$BQ$126,$L87,FALSE))</f>
        <v>#N/A</v>
      </c>
      <c r="S87" s="30">
        <f>IF(S77=0,0,VLOOKUP(S77,FAC_TOTALS_APTA!$A$4:$BQ$126,$L87,FALSE))</f>
        <v>0</v>
      </c>
      <c r="T87" s="30">
        <f>IF(T77=0,0,VLOOKUP(T77,FAC_TOTALS_APTA!$A$4:$BQ$126,$L87,FALSE))</f>
        <v>0</v>
      </c>
      <c r="U87" s="30">
        <f>IF(U77=0,0,VLOOKUP(U77,FAC_TOTALS_APTA!$A$4:$BQ$126,$L87,FALSE))</f>
        <v>0</v>
      </c>
      <c r="V87" s="30">
        <f>IF(V77=0,0,VLOOKUP(V77,FAC_TOTALS_APTA!$A$4:$BQ$126,$L87,FALSE))</f>
        <v>0</v>
      </c>
      <c r="W87" s="30">
        <f>IF(W77=0,0,VLOOKUP(W77,FAC_TOTALS_APTA!$A$4:$BQ$126,$L87,FALSE))</f>
        <v>0</v>
      </c>
      <c r="X87" s="30">
        <f>IF(X77=0,0,VLOOKUP(X77,FAC_TOTALS_APTA!$A$4:$BQ$126,$L87,FALSE))</f>
        <v>0</v>
      </c>
      <c r="Y87" s="30">
        <f>IF(Y77=0,0,VLOOKUP(Y77,FAC_TOTALS_APTA!$A$4:$BQ$126,$L87,FALSE))</f>
        <v>0</v>
      </c>
      <c r="Z87" s="30">
        <f>IF(Z77=0,0,VLOOKUP(Z77,FAC_TOTALS_APTA!$A$4:$BQ$126,$L87,FALSE))</f>
        <v>0</v>
      </c>
      <c r="AA87" s="30">
        <f>IF(AA77=0,0,VLOOKUP(AA77,FAC_TOTALS_APTA!$A$4:$BQ$126,$L87,FALSE))</f>
        <v>0</v>
      </c>
      <c r="AB87" s="30">
        <f>IF(AB77=0,0,VLOOKUP(AB77,FAC_TOTALS_APTA!$A$4:$BQ$126,$L87,FALSE))</f>
        <v>0</v>
      </c>
      <c r="AC87" s="33" t="e">
        <f t="shared" si="18"/>
        <v>#N/A</v>
      </c>
      <c r="AD87" s="34" t="e">
        <f>AC87/G99</f>
        <v>#N/A</v>
      </c>
      <c r="AE87" s="8"/>
    </row>
    <row r="88" spans="1:31" s="15" customFormat="1" ht="34" x14ac:dyDescent="0.2">
      <c r="A88" s="8"/>
      <c r="B88" s="13" t="s">
        <v>83</v>
      </c>
      <c r="C88" s="29"/>
      <c r="D88" s="6" t="s">
        <v>93</v>
      </c>
      <c r="E88" s="48">
        <v>-3.3099999999999997E-2</v>
      </c>
      <c r="F88" s="8">
        <f>MATCH($D88,FAC_TOTALS_APTA!$A$2:$BQ$2,)</f>
        <v>20</v>
      </c>
      <c r="G88" s="35" t="e">
        <f>VLOOKUP(G77,FAC_TOTALS_APTA!$A$4:$BQ$126,$F88,FALSE)</f>
        <v>#N/A</v>
      </c>
      <c r="H88" s="35" t="e">
        <f>VLOOKUP(H77,FAC_TOTALS_APTA!$A$4:$BQ$126,$F88,FALSE)</f>
        <v>#N/A</v>
      </c>
      <c r="I88" s="31" t="str">
        <f t="shared" si="15"/>
        <v>-</v>
      </c>
      <c r="J88" s="32" t="str">
        <f t="shared" si="16"/>
        <v/>
      </c>
      <c r="K88" s="32" t="str">
        <f t="shared" si="17"/>
        <v>TNC_TRIPS_PER_CAPITA_CLUSTER_BUS_MID_OPEX_FAC</v>
      </c>
      <c r="L88" s="8">
        <f>MATCH($K88,FAC_TOTALS_APTA!$A$2:$BO$2,)</f>
        <v>38</v>
      </c>
      <c r="M88" s="30" t="e">
        <f>IF(M77=0,0,VLOOKUP(M77,FAC_TOTALS_APTA!$A$4:$BQ$126,$L88,FALSE))</f>
        <v>#N/A</v>
      </c>
      <c r="N88" s="30" t="e">
        <f>IF(N77=0,0,VLOOKUP(N77,FAC_TOTALS_APTA!$A$4:$BQ$126,$L88,FALSE))</f>
        <v>#N/A</v>
      </c>
      <c r="O88" s="30" t="e">
        <f>IF(O77=0,0,VLOOKUP(O77,FAC_TOTALS_APTA!$A$4:$BQ$126,$L88,FALSE))</f>
        <v>#N/A</v>
      </c>
      <c r="P88" s="30" t="e">
        <f>IF(P77=0,0,VLOOKUP(P77,FAC_TOTALS_APTA!$A$4:$BQ$126,$L88,FALSE))</f>
        <v>#N/A</v>
      </c>
      <c r="Q88" s="30" t="e">
        <f>IF(Q77=0,0,VLOOKUP(Q77,FAC_TOTALS_APTA!$A$4:$BQ$126,$L88,FALSE))</f>
        <v>#N/A</v>
      </c>
      <c r="R88" s="30" t="e">
        <f>IF(R77=0,0,VLOOKUP(R77,FAC_TOTALS_APTA!$A$4:$BQ$126,$L88,FALSE))</f>
        <v>#N/A</v>
      </c>
      <c r="S88" s="30">
        <f>IF(S77=0,0,VLOOKUP(S77,FAC_TOTALS_APTA!$A$4:$BQ$126,$L88,FALSE))</f>
        <v>0</v>
      </c>
      <c r="T88" s="30">
        <f>IF(T77=0,0,VLOOKUP(T77,FAC_TOTALS_APTA!$A$4:$BQ$126,$L88,FALSE))</f>
        <v>0</v>
      </c>
      <c r="U88" s="30">
        <f>IF(U77=0,0,VLOOKUP(U77,FAC_TOTALS_APTA!$A$4:$BQ$126,$L88,FALSE))</f>
        <v>0</v>
      </c>
      <c r="V88" s="30">
        <f>IF(V77=0,0,VLOOKUP(V77,FAC_TOTALS_APTA!$A$4:$BQ$126,$L88,FALSE))</f>
        <v>0</v>
      </c>
      <c r="W88" s="30">
        <f>IF(W77=0,0,VLOOKUP(W77,FAC_TOTALS_APTA!$A$4:$BQ$126,$L88,FALSE))</f>
        <v>0</v>
      </c>
      <c r="X88" s="30">
        <f>IF(X77=0,0,VLOOKUP(X77,FAC_TOTALS_APTA!$A$4:$BQ$126,$L88,FALSE))</f>
        <v>0</v>
      </c>
      <c r="Y88" s="30">
        <f>IF(Y77=0,0,VLOOKUP(Y77,FAC_TOTALS_APTA!$A$4:$BQ$126,$L88,FALSE))</f>
        <v>0</v>
      </c>
      <c r="Z88" s="30">
        <f>IF(Z77=0,0,VLOOKUP(Z77,FAC_TOTALS_APTA!$A$4:$BQ$126,$L88,FALSE))</f>
        <v>0</v>
      </c>
      <c r="AA88" s="30">
        <f>IF(AA77=0,0,VLOOKUP(AA77,FAC_TOTALS_APTA!$A$4:$BQ$126,$L88,FALSE))</f>
        <v>0</v>
      </c>
      <c r="AB88" s="30">
        <f>IF(AB77=0,0,VLOOKUP(AB77,FAC_TOTALS_APTA!$A$4:$BQ$126,$L88,FALSE))</f>
        <v>0</v>
      </c>
      <c r="AC88" s="33" t="e">
        <f t="shared" si="18"/>
        <v>#N/A</v>
      </c>
      <c r="AD88" s="34" t="e">
        <f>AC88/G99</f>
        <v>#N/A</v>
      </c>
      <c r="AE88" s="8"/>
    </row>
    <row r="89" spans="1:31" s="15" customFormat="1" ht="34" x14ac:dyDescent="0.2">
      <c r="A89" s="8"/>
      <c r="B89" s="13" t="s">
        <v>83</v>
      </c>
      <c r="C89" s="29"/>
      <c r="D89" s="6" t="s">
        <v>94</v>
      </c>
      <c r="E89" s="48">
        <v>-2.2200000000000001E-2</v>
      </c>
      <c r="F89" s="8">
        <f>MATCH($D89,FAC_TOTALS_APTA!$A$2:$BQ$2,)</f>
        <v>21</v>
      </c>
      <c r="G89" s="35" t="e">
        <f>VLOOKUP(G77,FAC_TOTALS_APTA!$A$4:$BQ$126,$F89,FALSE)</f>
        <v>#N/A</v>
      </c>
      <c r="H89" s="35" t="e">
        <f>VLOOKUP(H77,FAC_TOTALS_APTA!$A$4:$BQ$126,$F89,FALSE)</f>
        <v>#N/A</v>
      </c>
      <c r="I89" s="31" t="str">
        <f t="shared" si="15"/>
        <v>-</v>
      </c>
      <c r="J89" s="32" t="str">
        <f t="shared" si="16"/>
        <v/>
      </c>
      <c r="K89" s="32" t="str">
        <f t="shared" si="17"/>
        <v>TNC_TRIPS_PER_CAPITA_CLUSTER_BUS_LOW_OPEX_FAC</v>
      </c>
      <c r="L89" s="8">
        <f>MATCH($K89,FAC_TOTALS_APTA!$A$2:$BO$2,)</f>
        <v>39</v>
      </c>
      <c r="M89" s="30" t="e">
        <f>IF(M77=0,0,VLOOKUP(M77,FAC_TOTALS_APTA!$A$4:$BQ$126,$L89,FALSE))</f>
        <v>#N/A</v>
      </c>
      <c r="N89" s="30" t="e">
        <f>IF(N77=0,0,VLOOKUP(N77,FAC_TOTALS_APTA!$A$4:$BQ$126,$L89,FALSE))</f>
        <v>#N/A</v>
      </c>
      <c r="O89" s="30" t="e">
        <f>IF(O77=0,0,VLOOKUP(O77,FAC_TOTALS_APTA!$A$4:$BQ$126,$L89,FALSE))</f>
        <v>#N/A</v>
      </c>
      <c r="P89" s="30" t="e">
        <f>IF(P77=0,0,VLOOKUP(P77,FAC_TOTALS_APTA!$A$4:$BQ$126,$L89,FALSE))</f>
        <v>#N/A</v>
      </c>
      <c r="Q89" s="30" t="e">
        <f>IF(Q77=0,0,VLOOKUP(Q77,FAC_TOTALS_APTA!$A$4:$BQ$126,$L89,FALSE))</f>
        <v>#N/A</v>
      </c>
      <c r="R89" s="30" t="e">
        <f>IF(R77=0,0,VLOOKUP(R77,FAC_TOTALS_APTA!$A$4:$BQ$126,$L89,FALSE))</f>
        <v>#N/A</v>
      </c>
      <c r="S89" s="30">
        <f>IF(S77=0,0,VLOOKUP(S77,FAC_TOTALS_APTA!$A$4:$BQ$126,$L89,FALSE))</f>
        <v>0</v>
      </c>
      <c r="T89" s="30">
        <f>IF(T77=0,0,VLOOKUP(T77,FAC_TOTALS_APTA!$A$4:$BQ$126,$L89,FALSE))</f>
        <v>0</v>
      </c>
      <c r="U89" s="30">
        <f>IF(U77=0,0,VLOOKUP(U77,FAC_TOTALS_APTA!$A$4:$BQ$126,$L89,FALSE))</f>
        <v>0</v>
      </c>
      <c r="V89" s="30">
        <f>IF(V77=0,0,VLOOKUP(V77,FAC_TOTALS_APTA!$A$4:$BQ$126,$L89,FALSE))</f>
        <v>0</v>
      </c>
      <c r="W89" s="30">
        <f>IF(W77=0,0,VLOOKUP(W77,FAC_TOTALS_APTA!$A$4:$BQ$126,$L89,FALSE))</f>
        <v>0</v>
      </c>
      <c r="X89" s="30">
        <f>IF(X77=0,0,VLOOKUP(X77,FAC_TOTALS_APTA!$A$4:$BQ$126,$L89,FALSE))</f>
        <v>0</v>
      </c>
      <c r="Y89" s="30">
        <f>IF(Y77=0,0,VLOOKUP(Y77,FAC_TOTALS_APTA!$A$4:$BQ$126,$L89,FALSE))</f>
        <v>0</v>
      </c>
      <c r="Z89" s="30">
        <f>IF(Z77=0,0,VLOOKUP(Z77,FAC_TOTALS_APTA!$A$4:$BQ$126,$L89,FALSE))</f>
        <v>0</v>
      </c>
      <c r="AA89" s="30">
        <f>IF(AA77=0,0,VLOOKUP(AA77,FAC_TOTALS_APTA!$A$4:$BQ$126,$L89,FALSE))</f>
        <v>0</v>
      </c>
      <c r="AB89" s="30">
        <f>IF(AB77=0,0,VLOOKUP(AB77,FAC_TOTALS_APTA!$A$4:$BQ$126,$L89,FALSE))</f>
        <v>0</v>
      </c>
      <c r="AC89" s="33" t="e">
        <f t="shared" si="18"/>
        <v>#N/A</v>
      </c>
      <c r="AD89" s="34" t="e">
        <f>AC89/G99</f>
        <v>#N/A</v>
      </c>
      <c r="AE89" s="8"/>
    </row>
    <row r="90" spans="1:31" s="65" customFormat="1" ht="34" x14ac:dyDescent="0.2">
      <c r="A90" s="64"/>
      <c r="B90" s="13" t="s">
        <v>83</v>
      </c>
      <c r="C90" s="29"/>
      <c r="D90" s="6" t="s">
        <v>95</v>
      </c>
      <c r="E90" s="48">
        <v>-1.1000000000000001E-3</v>
      </c>
      <c r="F90" s="8">
        <f>MATCH($D90,FAC_TOTALS_APTA!$A$2:$BQ$2,)</f>
        <v>22</v>
      </c>
      <c r="G90" s="35" t="e">
        <f>VLOOKUP(G77,FAC_TOTALS_APTA!$A$4:$BQ$126,$F90,FALSE)</f>
        <v>#N/A</v>
      </c>
      <c r="H90" s="35" t="e">
        <f>VLOOKUP(H77,FAC_TOTALS_APTA!$A$4:$BQ$126,$F90,FALSE)</f>
        <v>#N/A</v>
      </c>
      <c r="I90" s="31" t="str">
        <f t="shared" si="15"/>
        <v>-</v>
      </c>
      <c r="J90" s="32" t="str">
        <f t="shared" si="16"/>
        <v/>
      </c>
      <c r="K90" s="32" t="str">
        <f t="shared" si="17"/>
        <v>TNC_TRIPS_PER_CAPITA_CLUSTER_BUS_NEW_YORK_FAC</v>
      </c>
      <c r="L90" s="8">
        <f>MATCH($K90,FAC_TOTALS_APTA!$A$2:$BO$2,)</f>
        <v>40</v>
      </c>
      <c r="M90" s="30" t="e">
        <f>IF(M77=0,0,VLOOKUP(M77,FAC_TOTALS_APTA!$A$4:$BQ$126,$L90,FALSE))</f>
        <v>#N/A</v>
      </c>
      <c r="N90" s="30" t="e">
        <f>IF(N77=0,0,VLOOKUP(N77,FAC_TOTALS_APTA!$A$4:$BQ$126,$L90,FALSE))</f>
        <v>#N/A</v>
      </c>
      <c r="O90" s="30" t="e">
        <f>IF(O77=0,0,VLOOKUP(O77,FAC_TOTALS_APTA!$A$4:$BQ$126,$L90,FALSE))</f>
        <v>#N/A</v>
      </c>
      <c r="P90" s="30" t="e">
        <f>IF(P77=0,0,VLOOKUP(P77,FAC_TOTALS_APTA!$A$4:$BQ$126,$L90,FALSE))</f>
        <v>#N/A</v>
      </c>
      <c r="Q90" s="30" t="e">
        <f>IF(Q77=0,0,VLOOKUP(Q77,FAC_TOTALS_APTA!$A$4:$BQ$126,$L90,FALSE))</f>
        <v>#N/A</v>
      </c>
      <c r="R90" s="30" t="e">
        <f>IF(R77=0,0,VLOOKUP(R77,FAC_TOTALS_APTA!$A$4:$BQ$126,$L90,FALSE))</f>
        <v>#N/A</v>
      </c>
      <c r="S90" s="30">
        <f>IF(S77=0,0,VLOOKUP(S77,FAC_TOTALS_APTA!$A$4:$BQ$126,$L90,FALSE))</f>
        <v>0</v>
      </c>
      <c r="T90" s="30">
        <f>IF(T77=0,0,VLOOKUP(T77,FAC_TOTALS_APTA!$A$4:$BQ$126,$L90,FALSE))</f>
        <v>0</v>
      </c>
      <c r="U90" s="30">
        <f>IF(U77=0,0,VLOOKUP(U77,FAC_TOTALS_APTA!$A$4:$BQ$126,$L90,FALSE))</f>
        <v>0</v>
      </c>
      <c r="V90" s="30">
        <f>IF(V77=0,0,VLOOKUP(V77,FAC_TOTALS_APTA!$A$4:$BQ$126,$L90,FALSE))</f>
        <v>0</v>
      </c>
      <c r="W90" s="30">
        <f>IF(W77=0,0,VLOOKUP(W77,FAC_TOTALS_APTA!$A$4:$BQ$126,$L90,FALSE))</f>
        <v>0</v>
      </c>
      <c r="X90" s="30">
        <f>IF(X77=0,0,VLOOKUP(X77,FAC_TOTALS_APTA!$A$4:$BQ$126,$L90,FALSE))</f>
        <v>0</v>
      </c>
      <c r="Y90" s="30">
        <f>IF(Y77=0,0,VLOOKUP(Y77,FAC_TOTALS_APTA!$A$4:$BQ$126,$L90,FALSE))</f>
        <v>0</v>
      </c>
      <c r="Z90" s="30">
        <f>IF(Z77=0,0,VLOOKUP(Z77,FAC_TOTALS_APTA!$A$4:$BQ$126,$L90,FALSE))</f>
        <v>0</v>
      </c>
      <c r="AA90" s="30">
        <f>IF(AA77=0,0,VLOOKUP(AA77,FAC_TOTALS_APTA!$A$4:$BQ$126,$L90,FALSE))</f>
        <v>0</v>
      </c>
      <c r="AB90" s="30">
        <f>IF(AB77=0,0,VLOOKUP(AB77,FAC_TOTALS_APTA!$A$4:$BQ$126,$L90,FALSE))</f>
        <v>0</v>
      </c>
      <c r="AC90" s="33" t="e">
        <f t="shared" si="18"/>
        <v>#N/A</v>
      </c>
      <c r="AD90" s="34" t="e">
        <f>AC90/G99</f>
        <v>#N/A</v>
      </c>
      <c r="AE90" s="64"/>
    </row>
    <row r="91" spans="1:31" ht="34" x14ac:dyDescent="0.2">
      <c r="B91" s="13" t="s">
        <v>83</v>
      </c>
      <c r="C91" s="29"/>
      <c r="D91" s="6" t="s">
        <v>96</v>
      </c>
      <c r="E91" s="48">
        <v>-1.5E-3</v>
      </c>
      <c r="F91" s="8">
        <f>MATCH($D91,FAC_TOTALS_APTA!$A$2:$BQ$2,)</f>
        <v>23</v>
      </c>
      <c r="G91" s="35" t="e">
        <f>VLOOKUP(G77,FAC_TOTALS_APTA!$A$4:$BQ$126,$F91,FALSE)</f>
        <v>#N/A</v>
      </c>
      <c r="H91" s="35" t="e">
        <f>VLOOKUP(H77,FAC_TOTALS_APTA!$A$4:$BQ$126,$F91,FALSE)</f>
        <v>#N/A</v>
      </c>
      <c r="I91" s="31" t="str">
        <f t="shared" si="15"/>
        <v>-</v>
      </c>
      <c r="J91" s="32" t="str">
        <f t="shared" si="16"/>
        <v/>
      </c>
      <c r="K91" s="32" t="str">
        <f t="shared" si="17"/>
        <v>TNC_TRIPS_PER_CAPITA_CLUSTER_RAIL_HI_OPEX_FAC</v>
      </c>
      <c r="L91" s="8">
        <f>MATCH($K91,FAC_TOTALS_APTA!$A$2:$BO$2,)</f>
        <v>41</v>
      </c>
      <c r="M91" s="30" t="e">
        <f>IF(M77=0,0,VLOOKUP(M77,FAC_TOTALS_APTA!$A$4:$BQ$126,$L91,FALSE))</f>
        <v>#N/A</v>
      </c>
      <c r="N91" s="30" t="e">
        <f>IF(N77=0,0,VLOOKUP(N77,FAC_TOTALS_APTA!$A$4:$BQ$126,$L91,FALSE))</f>
        <v>#N/A</v>
      </c>
      <c r="O91" s="30" t="e">
        <f>IF(O77=0,0,VLOOKUP(O77,FAC_TOTALS_APTA!$A$4:$BQ$126,$L91,FALSE))</f>
        <v>#N/A</v>
      </c>
      <c r="P91" s="30" t="e">
        <f>IF(P77=0,0,VLOOKUP(P77,FAC_TOTALS_APTA!$A$4:$BQ$126,$L91,FALSE))</f>
        <v>#N/A</v>
      </c>
      <c r="Q91" s="30" t="e">
        <f>IF(Q77=0,0,VLOOKUP(Q77,FAC_TOTALS_APTA!$A$4:$BQ$126,$L91,FALSE))</f>
        <v>#N/A</v>
      </c>
      <c r="R91" s="30" t="e">
        <f>IF(R77=0,0,VLOOKUP(R77,FAC_TOTALS_APTA!$A$4:$BQ$126,$L91,FALSE))</f>
        <v>#N/A</v>
      </c>
      <c r="S91" s="30">
        <f>IF(S77=0,0,VLOOKUP(S77,FAC_TOTALS_APTA!$A$4:$BQ$126,$L91,FALSE))</f>
        <v>0</v>
      </c>
      <c r="T91" s="30">
        <f>IF(T77=0,0,VLOOKUP(T77,FAC_TOTALS_APTA!$A$4:$BQ$126,$L91,FALSE))</f>
        <v>0</v>
      </c>
      <c r="U91" s="30">
        <f>IF(U77=0,0,VLOOKUP(U77,FAC_TOTALS_APTA!$A$4:$BQ$126,$L91,FALSE))</f>
        <v>0</v>
      </c>
      <c r="V91" s="30">
        <f>IF(V77=0,0,VLOOKUP(V77,FAC_TOTALS_APTA!$A$4:$BQ$126,$L91,FALSE))</f>
        <v>0</v>
      </c>
      <c r="W91" s="30">
        <f>IF(W77=0,0,VLOOKUP(W77,FAC_TOTALS_APTA!$A$4:$BQ$126,$L91,FALSE))</f>
        <v>0</v>
      </c>
      <c r="X91" s="30">
        <f>IF(X77=0,0,VLOOKUP(X77,FAC_TOTALS_APTA!$A$4:$BQ$126,$L91,FALSE))</f>
        <v>0</v>
      </c>
      <c r="Y91" s="30">
        <f>IF(Y77=0,0,VLOOKUP(Y77,FAC_TOTALS_APTA!$A$4:$BQ$126,$L91,FALSE))</f>
        <v>0</v>
      </c>
      <c r="Z91" s="30">
        <f>IF(Z77=0,0,VLOOKUP(Z77,FAC_TOTALS_APTA!$A$4:$BQ$126,$L91,FALSE))</f>
        <v>0</v>
      </c>
      <c r="AA91" s="30">
        <f>IF(AA77=0,0,VLOOKUP(AA77,FAC_TOTALS_APTA!$A$4:$BQ$126,$L91,FALSE))</f>
        <v>0</v>
      </c>
      <c r="AB91" s="30">
        <f>IF(AB77=0,0,VLOOKUP(AB77,FAC_TOTALS_APTA!$A$4:$BQ$126,$L91,FALSE))</f>
        <v>0</v>
      </c>
      <c r="AC91" s="33" t="e">
        <f t="shared" si="18"/>
        <v>#N/A</v>
      </c>
      <c r="AD91" s="34" t="e">
        <f>AC91/G99</f>
        <v>#N/A</v>
      </c>
    </row>
    <row r="92" spans="1:31" ht="34" x14ac:dyDescent="0.2">
      <c r="B92" s="13" t="s">
        <v>83</v>
      </c>
      <c r="C92" s="29"/>
      <c r="D92" s="6" t="s">
        <v>97</v>
      </c>
      <c r="E92" s="48">
        <v>-2.81E-2</v>
      </c>
      <c r="F92" s="8">
        <f>MATCH($D92,FAC_TOTALS_APTA!$A$2:$BQ$2,)</f>
        <v>24</v>
      </c>
      <c r="G92" s="35" t="e">
        <f>VLOOKUP(G77,FAC_TOTALS_APTA!$A$4:$BQ$126,$F92,FALSE)</f>
        <v>#N/A</v>
      </c>
      <c r="H92" s="35" t="e">
        <f>VLOOKUP(H77,FAC_TOTALS_APTA!$A$4:$BQ$126,$F92,FALSE)</f>
        <v>#N/A</v>
      </c>
      <c r="I92" s="31" t="str">
        <f t="shared" si="15"/>
        <v>-</v>
      </c>
      <c r="J92" s="32" t="str">
        <f t="shared" si="16"/>
        <v/>
      </c>
      <c r="K92" s="32" t="str">
        <f t="shared" si="17"/>
        <v>TNC_TRIPS_PER_CAPITA_CLUSTER_RAIL_MID_OPEX_FAC</v>
      </c>
      <c r="L92" s="8">
        <f>MATCH($K92,FAC_TOTALS_APTA!$A$2:$BO$2,)</f>
        <v>42</v>
      </c>
      <c r="M92" s="30" t="e">
        <f>IF(M77=0,0,VLOOKUP(M77,FAC_TOTALS_APTA!$A$4:$BQ$126,$L92,FALSE))</f>
        <v>#N/A</v>
      </c>
      <c r="N92" s="30" t="e">
        <f>IF(N77=0,0,VLOOKUP(N77,FAC_TOTALS_APTA!$A$4:$BQ$126,$L92,FALSE))</f>
        <v>#N/A</v>
      </c>
      <c r="O92" s="30" t="e">
        <f>IF(O77=0,0,VLOOKUP(O77,FAC_TOTALS_APTA!$A$4:$BQ$126,$L92,FALSE))</f>
        <v>#N/A</v>
      </c>
      <c r="P92" s="30" t="e">
        <f>IF(P77=0,0,VLOOKUP(P77,FAC_TOTALS_APTA!$A$4:$BQ$126,$L92,FALSE))</f>
        <v>#N/A</v>
      </c>
      <c r="Q92" s="30" t="e">
        <f>IF(Q77=0,0,VLOOKUP(Q77,FAC_TOTALS_APTA!$A$4:$BQ$126,$L92,FALSE))</f>
        <v>#N/A</v>
      </c>
      <c r="R92" s="30" t="e">
        <f>IF(R77=0,0,VLOOKUP(R77,FAC_TOTALS_APTA!$A$4:$BQ$126,$L92,FALSE))</f>
        <v>#N/A</v>
      </c>
      <c r="S92" s="30">
        <f>IF(S77=0,0,VLOOKUP(S77,FAC_TOTALS_APTA!$A$4:$BQ$126,$L92,FALSE))</f>
        <v>0</v>
      </c>
      <c r="T92" s="30">
        <f>IF(T77=0,0,VLOOKUP(T77,FAC_TOTALS_APTA!$A$4:$BQ$126,$L92,FALSE))</f>
        <v>0</v>
      </c>
      <c r="U92" s="30">
        <f>IF(U77=0,0,VLOOKUP(U77,FAC_TOTALS_APTA!$A$4:$BQ$126,$L92,FALSE))</f>
        <v>0</v>
      </c>
      <c r="V92" s="30">
        <f>IF(V77=0,0,VLOOKUP(V77,FAC_TOTALS_APTA!$A$4:$BQ$126,$L92,FALSE))</f>
        <v>0</v>
      </c>
      <c r="W92" s="30">
        <f>IF(W77=0,0,VLOOKUP(W77,FAC_TOTALS_APTA!$A$4:$BQ$126,$L92,FALSE))</f>
        <v>0</v>
      </c>
      <c r="X92" s="30">
        <f>IF(X77=0,0,VLOOKUP(X77,FAC_TOTALS_APTA!$A$4:$BQ$126,$L92,FALSE))</f>
        <v>0</v>
      </c>
      <c r="Y92" s="30">
        <f>IF(Y77=0,0,VLOOKUP(Y77,FAC_TOTALS_APTA!$A$4:$BQ$126,$L92,FALSE))</f>
        <v>0</v>
      </c>
      <c r="Z92" s="30">
        <f>IF(Z77=0,0,VLOOKUP(Z77,FAC_TOTALS_APTA!$A$4:$BQ$126,$L92,FALSE))</f>
        <v>0</v>
      </c>
      <c r="AA92" s="30">
        <f>IF(AA77=0,0,VLOOKUP(AA77,FAC_TOTALS_APTA!$A$4:$BQ$126,$L92,FALSE))</f>
        <v>0</v>
      </c>
      <c r="AB92" s="30">
        <f>IF(AB77=0,0,VLOOKUP(AB77,FAC_TOTALS_APTA!$A$4:$BQ$126,$L92,FALSE))</f>
        <v>0</v>
      </c>
      <c r="AC92" s="33" t="e">
        <f t="shared" si="18"/>
        <v>#N/A</v>
      </c>
      <c r="AD92" s="34" t="e">
        <f>AC92/G99</f>
        <v>#N/A</v>
      </c>
    </row>
    <row r="93" spans="1:31" ht="34" x14ac:dyDescent="0.2">
      <c r="B93" s="13" t="s">
        <v>83</v>
      </c>
      <c r="C93" s="29"/>
      <c r="D93" s="6" t="s">
        <v>98</v>
      </c>
      <c r="E93" s="48">
        <v>8.2000000000000007E-3</v>
      </c>
      <c r="F93" s="8">
        <f>MATCH($D93,FAC_TOTALS_APTA!$A$2:$BQ$2,)</f>
        <v>25</v>
      </c>
      <c r="G93" s="35" t="e">
        <f>VLOOKUP(G77,FAC_TOTALS_APTA!$A$4:$BQ$126,$F93,FALSE)</f>
        <v>#N/A</v>
      </c>
      <c r="H93" s="35" t="e">
        <f>VLOOKUP(H77,FAC_TOTALS_APTA!$A$4:$BQ$126,$F93,FALSE)</f>
        <v>#N/A</v>
      </c>
      <c r="I93" s="31" t="str">
        <f t="shared" si="15"/>
        <v>-</v>
      </c>
      <c r="J93" s="32" t="str">
        <f t="shared" si="16"/>
        <v/>
      </c>
      <c r="K93" s="32" t="str">
        <f t="shared" si="17"/>
        <v>TNC_TRIPS_PER_CAPITA_CLUSTER_RAIL_NEW_YORK_FAC</v>
      </c>
      <c r="L93" s="8">
        <f>MATCH($K93,FAC_TOTALS_APTA!$A$2:$BO$2,)</f>
        <v>43</v>
      </c>
      <c r="M93" s="30" t="e">
        <f>IF(M77=0,0,VLOOKUP(M77,FAC_TOTALS_APTA!$A$4:$BQ$126,$L93,FALSE))</f>
        <v>#N/A</v>
      </c>
      <c r="N93" s="30" t="e">
        <f>IF(N77=0,0,VLOOKUP(N77,FAC_TOTALS_APTA!$A$4:$BQ$126,$L93,FALSE))</f>
        <v>#N/A</v>
      </c>
      <c r="O93" s="30" t="e">
        <f>IF(O77=0,0,VLOOKUP(O77,FAC_TOTALS_APTA!$A$4:$BQ$126,$L93,FALSE))</f>
        <v>#N/A</v>
      </c>
      <c r="P93" s="30" t="e">
        <f>IF(P77=0,0,VLOOKUP(P77,FAC_TOTALS_APTA!$A$4:$BQ$126,$L93,FALSE))</f>
        <v>#N/A</v>
      </c>
      <c r="Q93" s="30" t="e">
        <f>IF(Q77=0,0,VLOOKUP(Q77,FAC_TOTALS_APTA!$A$4:$BQ$126,$L93,FALSE))</f>
        <v>#N/A</v>
      </c>
      <c r="R93" s="30" t="e">
        <f>IF(R77=0,0,VLOOKUP(R77,FAC_TOTALS_APTA!$A$4:$BQ$126,$L93,FALSE))</f>
        <v>#N/A</v>
      </c>
      <c r="S93" s="30">
        <f>IF(S77=0,0,VLOOKUP(S77,FAC_TOTALS_APTA!$A$4:$BQ$126,$L93,FALSE))</f>
        <v>0</v>
      </c>
      <c r="T93" s="30">
        <f>IF(T77=0,0,VLOOKUP(T77,FAC_TOTALS_APTA!$A$4:$BQ$126,$L93,FALSE))</f>
        <v>0</v>
      </c>
      <c r="U93" s="30">
        <f>IF(U77=0,0,VLOOKUP(U77,FAC_TOTALS_APTA!$A$4:$BQ$126,$L93,FALSE))</f>
        <v>0</v>
      </c>
      <c r="V93" s="30">
        <f>IF(V77=0,0,VLOOKUP(V77,FAC_TOTALS_APTA!$A$4:$BQ$126,$L93,FALSE))</f>
        <v>0</v>
      </c>
      <c r="W93" s="30">
        <f>IF(W77=0,0,VLOOKUP(W77,FAC_TOTALS_APTA!$A$4:$BQ$126,$L93,FALSE))</f>
        <v>0</v>
      </c>
      <c r="X93" s="30">
        <f>IF(X77=0,0,VLOOKUP(X77,FAC_TOTALS_APTA!$A$4:$BQ$126,$L93,FALSE))</f>
        <v>0</v>
      </c>
      <c r="Y93" s="30">
        <f>IF(Y77=0,0,VLOOKUP(Y77,FAC_TOTALS_APTA!$A$4:$BQ$126,$L93,FALSE))</f>
        <v>0</v>
      </c>
      <c r="Z93" s="30">
        <f>IF(Z77=0,0,VLOOKUP(Z77,FAC_TOTALS_APTA!$A$4:$BQ$126,$L93,FALSE))</f>
        <v>0</v>
      </c>
      <c r="AA93" s="30">
        <f>IF(AA77=0,0,VLOOKUP(AA77,FAC_TOTALS_APTA!$A$4:$BQ$126,$L93,FALSE))</f>
        <v>0</v>
      </c>
      <c r="AB93" s="30">
        <f>IF(AB77=0,0,VLOOKUP(AB77,FAC_TOTALS_APTA!$A$4:$BQ$126,$L93,FALSE))</f>
        <v>0</v>
      </c>
      <c r="AC93" s="33" t="e">
        <f t="shared" si="18"/>
        <v>#N/A</v>
      </c>
      <c r="AD93" s="34" t="e">
        <f>AC93/G99</f>
        <v>#N/A</v>
      </c>
    </row>
    <row r="94" spans="1:31" ht="15" x14ac:dyDescent="0.2">
      <c r="B94" s="27" t="s">
        <v>73</v>
      </c>
      <c r="C94" s="29"/>
      <c r="D94" s="8" t="s">
        <v>49</v>
      </c>
      <c r="E94" s="48">
        <v>-1.2999999999999999E-3</v>
      </c>
      <c r="F94" s="8">
        <f>MATCH($D94,FAC_TOTALS_APTA!$A$2:$BQ$2,)</f>
        <v>26</v>
      </c>
      <c r="G94" s="35" t="e">
        <f>VLOOKUP(G77,FAC_TOTALS_APTA!$A$4:$BQ$126,$F94,FALSE)</f>
        <v>#N/A</v>
      </c>
      <c r="H94" s="35" t="e">
        <f>VLOOKUP(H77,FAC_TOTALS_APTA!$A$4:$BQ$126,$F94,FALSE)</f>
        <v>#N/A</v>
      </c>
      <c r="I94" s="31" t="str">
        <f t="shared" si="15"/>
        <v>-</v>
      </c>
      <c r="J94" s="32" t="str">
        <f t="shared" si="16"/>
        <v/>
      </c>
      <c r="K94" s="32" t="str">
        <f t="shared" si="17"/>
        <v>BIKE_SHARE_FAC</v>
      </c>
      <c r="L94" s="8">
        <f>MATCH($K94,FAC_TOTALS_APTA!$A$2:$BO$2,)</f>
        <v>44</v>
      </c>
      <c r="M94" s="30" t="e">
        <f>IF(M77=0,0,VLOOKUP(M77,FAC_TOTALS_APTA!$A$4:$BQ$126,$L94,FALSE))</f>
        <v>#N/A</v>
      </c>
      <c r="N94" s="30" t="e">
        <f>IF(N77=0,0,VLOOKUP(N77,FAC_TOTALS_APTA!$A$4:$BQ$126,$L94,FALSE))</f>
        <v>#N/A</v>
      </c>
      <c r="O94" s="30" t="e">
        <f>IF(O77=0,0,VLOOKUP(O77,FAC_TOTALS_APTA!$A$4:$BQ$126,$L94,FALSE))</f>
        <v>#N/A</v>
      </c>
      <c r="P94" s="30" t="e">
        <f>IF(P77=0,0,VLOOKUP(P77,FAC_TOTALS_APTA!$A$4:$BQ$126,$L94,FALSE))</f>
        <v>#N/A</v>
      </c>
      <c r="Q94" s="30" t="e">
        <f>IF(Q77=0,0,VLOOKUP(Q77,FAC_TOTALS_APTA!$A$4:$BQ$126,$L94,FALSE))</f>
        <v>#N/A</v>
      </c>
      <c r="R94" s="30" t="e">
        <f>IF(R77=0,0,VLOOKUP(R77,FAC_TOTALS_APTA!$A$4:$BQ$126,$L94,FALSE))</f>
        <v>#N/A</v>
      </c>
      <c r="S94" s="30">
        <f>IF(S77=0,0,VLOOKUP(S77,FAC_TOTALS_APTA!$A$4:$BQ$126,$L94,FALSE))</f>
        <v>0</v>
      </c>
      <c r="T94" s="30">
        <f>IF(T77=0,0,VLOOKUP(T77,FAC_TOTALS_APTA!$A$4:$BQ$126,$L94,FALSE))</f>
        <v>0</v>
      </c>
      <c r="U94" s="30">
        <f>IF(U77=0,0,VLOOKUP(U77,FAC_TOTALS_APTA!$A$4:$BQ$126,$L94,FALSE))</f>
        <v>0</v>
      </c>
      <c r="V94" s="30">
        <f>IF(V77=0,0,VLOOKUP(V77,FAC_TOTALS_APTA!$A$4:$BQ$126,$L94,FALSE))</f>
        <v>0</v>
      </c>
      <c r="W94" s="30">
        <f>IF(W77=0,0,VLOOKUP(W77,FAC_TOTALS_APTA!$A$4:$BQ$126,$L94,FALSE))</f>
        <v>0</v>
      </c>
      <c r="X94" s="30">
        <f>IF(X77=0,0,VLOOKUP(X77,FAC_TOTALS_APTA!$A$4:$BQ$126,$L94,FALSE))</f>
        <v>0</v>
      </c>
      <c r="Y94" s="30">
        <f>IF(Y77=0,0,VLOOKUP(Y77,FAC_TOTALS_APTA!$A$4:$BQ$126,$L94,FALSE))</f>
        <v>0</v>
      </c>
      <c r="Z94" s="30">
        <f>IF(Z77=0,0,VLOOKUP(Z77,FAC_TOTALS_APTA!$A$4:$BQ$126,$L94,FALSE))</f>
        <v>0</v>
      </c>
      <c r="AA94" s="30">
        <f>IF(AA77=0,0,VLOOKUP(AA77,FAC_TOTALS_APTA!$A$4:$BQ$126,$L94,FALSE))</f>
        <v>0</v>
      </c>
      <c r="AB94" s="30">
        <f>IF(AB77=0,0,VLOOKUP(AB77,FAC_TOTALS_APTA!$A$4:$BQ$126,$L94,FALSE))</f>
        <v>0</v>
      </c>
      <c r="AC94" s="33" t="e">
        <f t="shared" si="18"/>
        <v>#N/A</v>
      </c>
      <c r="AD94" s="34" t="e">
        <f>AC94/G99</f>
        <v>#N/A</v>
      </c>
    </row>
    <row r="95" spans="1:31" s="12" customFormat="1" ht="15" x14ac:dyDescent="0.2">
      <c r="B95" s="27" t="s">
        <v>74</v>
      </c>
      <c r="C95" s="29"/>
      <c r="D95" s="8" t="s">
        <v>99</v>
      </c>
      <c r="E95" s="48">
        <v>-5.5500000000000001E-2</v>
      </c>
      <c r="F95" s="8">
        <f>MATCH($D95,FAC_TOTALS_APTA!$A$2:$BQ$2,)</f>
        <v>27</v>
      </c>
      <c r="G95" s="35" t="e">
        <f>VLOOKUP(G77,FAC_TOTALS_APTA!$A$4:$BQ$126,$F95,FALSE)</f>
        <v>#N/A</v>
      </c>
      <c r="H95" s="35" t="e">
        <f>VLOOKUP(H77,FAC_TOTALS_APTA!$A$4:$BQ$126,$F95,FALSE)</f>
        <v>#N/A</v>
      </c>
      <c r="I95" s="31" t="str">
        <f t="shared" si="15"/>
        <v>-</v>
      </c>
      <c r="J95" s="32" t="str">
        <f t="shared" si="16"/>
        <v/>
      </c>
      <c r="K95" s="32" t="str">
        <f t="shared" si="17"/>
        <v>scooter_flag_BUS_FAC</v>
      </c>
      <c r="L95" s="8">
        <f>MATCH($K95,FAC_TOTALS_APTA!$A$2:$BO$2,)</f>
        <v>45</v>
      </c>
      <c r="M95" s="30" t="e">
        <f>IF(M77=0,0,VLOOKUP(M77,FAC_TOTALS_APTA!$A$4:$BQ$126,$L95,FALSE))</f>
        <v>#N/A</v>
      </c>
      <c r="N95" s="30" t="e">
        <f>IF(N77=0,0,VLOOKUP(N77,FAC_TOTALS_APTA!$A$4:$BQ$126,$L95,FALSE))</f>
        <v>#N/A</v>
      </c>
      <c r="O95" s="30" t="e">
        <f>IF(O77=0,0,VLOOKUP(O77,FAC_TOTALS_APTA!$A$4:$BQ$126,$L95,FALSE))</f>
        <v>#N/A</v>
      </c>
      <c r="P95" s="30" t="e">
        <f>IF(P77=0,0,VLOOKUP(P77,FAC_TOTALS_APTA!$A$4:$BQ$126,$L95,FALSE))</f>
        <v>#N/A</v>
      </c>
      <c r="Q95" s="30" t="e">
        <f>IF(Q77=0,0,VLOOKUP(Q77,FAC_TOTALS_APTA!$A$4:$BQ$126,$L95,FALSE))</f>
        <v>#N/A</v>
      </c>
      <c r="R95" s="30" t="e">
        <f>IF(R77=0,0,VLOOKUP(R77,FAC_TOTALS_APTA!$A$4:$BQ$126,$L95,FALSE))</f>
        <v>#N/A</v>
      </c>
      <c r="S95" s="30">
        <f>IF(S77=0,0,VLOOKUP(S77,FAC_TOTALS_APTA!$A$4:$BQ$126,$L95,FALSE))</f>
        <v>0</v>
      </c>
      <c r="T95" s="30">
        <f>IF(T77=0,0,VLOOKUP(T77,FAC_TOTALS_APTA!$A$4:$BQ$126,$L95,FALSE))</f>
        <v>0</v>
      </c>
      <c r="U95" s="30">
        <f>IF(U77=0,0,VLOOKUP(U77,FAC_TOTALS_APTA!$A$4:$BQ$126,$L95,FALSE))</f>
        <v>0</v>
      </c>
      <c r="V95" s="30">
        <f>IF(V77=0,0,VLOOKUP(V77,FAC_TOTALS_APTA!$A$4:$BQ$126,$L95,FALSE))</f>
        <v>0</v>
      </c>
      <c r="W95" s="30">
        <f>IF(W77=0,0,VLOOKUP(W77,FAC_TOTALS_APTA!$A$4:$BQ$126,$L95,FALSE))</f>
        <v>0</v>
      </c>
      <c r="X95" s="30">
        <f>IF(X77=0,0,VLOOKUP(X77,FAC_TOTALS_APTA!$A$4:$BQ$126,$L95,FALSE))</f>
        <v>0</v>
      </c>
      <c r="Y95" s="30">
        <f>IF(Y77=0,0,VLOOKUP(Y77,FAC_TOTALS_APTA!$A$4:$BQ$126,$L95,FALSE))</f>
        <v>0</v>
      </c>
      <c r="Z95" s="30">
        <f>IF(Z77=0,0,VLOOKUP(Z77,FAC_TOTALS_APTA!$A$4:$BQ$126,$L95,FALSE))</f>
        <v>0</v>
      </c>
      <c r="AA95" s="30">
        <f>IF(AA77=0,0,VLOOKUP(AA77,FAC_TOTALS_APTA!$A$4:$BQ$126,$L95,FALSE))</f>
        <v>0</v>
      </c>
      <c r="AB95" s="30">
        <f>IF(AB77=0,0,VLOOKUP(AB77,FAC_TOTALS_APTA!$A$4:$BQ$126,$L95,FALSE))</f>
        <v>0</v>
      </c>
      <c r="AC95" s="33" t="e">
        <f t="shared" si="18"/>
        <v>#N/A</v>
      </c>
      <c r="AD95" s="34" t="e">
        <f>AC95/G99</f>
        <v>#N/A</v>
      </c>
    </row>
    <row r="96" spans="1:31" ht="15" x14ac:dyDescent="0.2">
      <c r="B96" s="10" t="s">
        <v>74</v>
      </c>
      <c r="C96" s="28"/>
      <c r="D96" s="9" t="s">
        <v>100</v>
      </c>
      <c r="E96" s="49">
        <v>5.1999999999999998E-3</v>
      </c>
      <c r="F96" s="9">
        <f>MATCH($D96,FAC_TOTALS_APTA!$A$2:$BQ$2,)</f>
        <v>28</v>
      </c>
      <c r="G96" s="37" t="e">
        <f>VLOOKUP(G77,FAC_TOTALS_APTA!$A$4:$BQ$126,$F96,FALSE)</f>
        <v>#N/A</v>
      </c>
      <c r="H96" s="37" t="e">
        <f>VLOOKUP(H77,FAC_TOTALS_APTA!$A$4:$BQ$126,$F96,FALSE)</f>
        <v>#N/A</v>
      </c>
      <c r="I96" s="38" t="str">
        <f t="shared" si="15"/>
        <v>-</v>
      </c>
      <c r="J96" s="39" t="str">
        <f t="shared" si="16"/>
        <v/>
      </c>
      <c r="K96" s="39" t="str">
        <f t="shared" si="17"/>
        <v>scooter_flag_RAIL_FAC</v>
      </c>
      <c r="L96" s="9">
        <f>MATCH($K96,FAC_TOTALS_APTA!$A$2:$BO$2,)</f>
        <v>46</v>
      </c>
      <c r="M96" s="40" t="e">
        <f>IF(M77=0,0,VLOOKUP(M77,FAC_TOTALS_APTA!$A$4:$BQ$126,$L96,FALSE))</f>
        <v>#N/A</v>
      </c>
      <c r="N96" s="40" t="e">
        <f>IF(N77=0,0,VLOOKUP(N77,FAC_TOTALS_APTA!$A$4:$BQ$126,$L96,FALSE))</f>
        <v>#N/A</v>
      </c>
      <c r="O96" s="40" t="e">
        <f>IF(O77=0,0,VLOOKUP(O77,FAC_TOTALS_APTA!$A$4:$BQ$126,$L96,FALSE))</f>
        <v>#N/A</v>
      </c>
      <c r="P96" s="40" t="e">
        <f>IF(P77=0,0,VLOOKUP(P77,FAC_TOTALS_APTA!$A$4:$BQ$126,$L96,FALSE))</f>
        <v>#N/A</v>
      </c>
      <c r="Q96" s="40" t="e">
        <f>IF(Q77=0,0,VLOOKUP(Q77,FAC_TOTALS_APTA!$A$4:$BQ$126,$L96,FALSE))</f>
        <v>#N/A</v>
      </c>
      <c r="R96" s="40" t="e">
        <f>IF(R77=0,0,VLOOKUP(R77,FAC_TOTALS_APTA!$A$4:$BQ$126,$L96,FALSE))</f>
        <v>#N/A</v>
      </c>
      <c r="S96" s="40">
        <f>IF(S77=0,0,VLOOKUP(S77,FAC_TOTALS_APTA!$A$4:$BQ$126,$L96,FALSE))</f>
        <v>0</v>
      </c>
      <c r="T96" s="40">
        <f>IF(T77=0,0,VLOOKUP(T77,FAC_TOTALS_APTA!$A$4:$BQ$126,$L96,FALSE))</f>
        <v>0</v>
      </c>
      <c r="U96" s="40">
        <f>IF(U77=0,0,VLOOKUP(U77,FAC_TOTALS_APTA!$A$4:$BQ$126,$L96,FALSE))</f>
        <v>0</v>
      </c>
      <c r="V96" s="40">
        <f>IF(V77=0,0,VLOOKUP(V77,FAC_TOTALS_APTA!$A$4:$BQ$126,$L96,FALSE))</f>
        <v>0</v>
      </c>
      <c r="W96" s="40">
        <f>IF(W77=0,0,VLOOKUP(W77,FAC_TOTALS_APTA!$A$4:$BQ$126,$L96,FALSE))</f>
        <v>0</v>
      </c>
      <c r="X96" s="40">
        <f>IF(X77=0,0,VLOOKUP(X77,FAC_TOTALS_APTA!$A$4:$BQ$126,$L96,FALSE))</f>
        <v>0</v>
      </c>
      <c r="Y96" s="40">
        <f>IF(Y77=0,0,VLOOKUP(Y77,FAC_TOTALS_APTA!$A$4:$BQ$126,$L96,FALSE))</f>
        <v>0</v>
      </c>
      <c r="Z96" s="40">
        <f>IF(Z77=0,0,VLOOKUP(Z77,FAC_TOTALS_APTA!$A$4:$BQ$126,$L96,FALSE))</f>
        <v>0</v>
      </c>
      <c r="AA96" s="40">
        <f>IF(AA77=0,0,VLOOKUP(AA77,FAC_TOTALS_APTA!$A$4:$BQ$126,$L96,FALSE))</f>
        <v>0</v>
      </c>
      <c r="AB96" s="40">
        <f>IF(AB77=0,0,VLOOKUP(AB77,FAC_TOTALS_APTA!$A$4:$BQ$126,$L96,FALSE))</f>
        <v>0</v>
      </c>
      <c r="AC96" s="41" t="e">
        <f t="shared" si="18"/>
        <v>#N/A</v>
      </c>
      <c r="AD96" s="42" t="e">
        <f>AC96/G99</f>
        <v>#N/A</v>
      </c>
    </row>
    <row r="97" spans="1:31" ht="15" x14ac:dyDescent="0.2">
      <c r="B97" s="10" t="s">
        <v>61</v>
      </c>
      <c r="C97" s="28"/>
      <c r="D97" s="10" t="s">
        <v>53</v>
      </c>
      <c r="E97" s="75"/>
      <c r="F97" s="9"/>
      <c r="G97" s="40"/>
      <c r="H97" s="40"/>
      <c r="I97" s="38"/>
      <c r="J97" s="39"/>
      <c r="K97" s="39" t="str">
        <f t="shared" si="17"/>
        <v>New_Reporter_FAC</v>
      </c>
      <c r="L97" s="9">
        <f>MATCH($K97,FAC_TOTALS_APTA!$A$2:$BO$2,)</f>
        <v>50</v>
      </c>
      <c r="M97" s="40" t="e">
        <f>IF(M77=0,0,VLOOKUP(M77,FAC_TOTALS_APTA!$A$4:$BQ$126,$L97,FALSE))</f>
        <v>#N/A</v>
      </c>
      <c r="N97" s="40" t="e">
        <f>IF(N77=0,0,VLOOKUP(N77,FAC_TOTALS_APTA!$A$4:$BQ$126,$L97,FALSE))</f>
        <v>#N/A</v>
      </c>
      <c r="O97" s="40" t="e">
        <f>IF(O77=0,0,VLOOKUP(O77,FAC_TOTALS_APTA!$A$4:$BQ$126,$L97,FALSE))</f>
        <v>#N/A</v>
      </c>
      <c r="P97" s="40" t="e">
        <f>IF(P77=0,0,VLOOKUP(P77,FAC_TOTALS_APTA!$A$4:$BQ$126,$L97,FALSE))</f>
        <v>#N/A</v>
      </c>
      <c r="Q97" s="40" t="e">
        <f>IF(Q77=0,0,VLOOKUP(Q77,FAC_TOTALS_APTA!$A$4:$BQ$126,$L97,FALSE))</f>
        <v>#N/A</v>
      </c>
      <c r="R97" s="40" t="e">
        <f>IF(R77=0,0,VLOOKUP(R77,FAC_TOTALS_APTA!$A$4:$BQ$126,$L97,FALSE))</f>
        <v>#N/A</v>
      </c>
      <c r="S97" s="40">
        <f>IF(S77=0,0,VLOOKUP(S77,FAC_TOTALS_APTA!$A$4:$BQ$126,$L97,FALSE))</f>
        <v>0</v>
      </c>
      <c r="T97" s="40">
        <f>IF(T77=0,0,VLOOKUP(T77,FAC_TOTALS_APTA!$A$4:$BQ$126,$L97,FALSE))</f>
        <v>0</v>
      </c>
      <c r="U97" s="40">
        <f>IF(U77=0,0,VLOOKUP(U77,FAC_TOTALS_APTA!$A$4:$BQ$126,$L97,FALSE))</f>
        <v>0</v>
      </c>
      <c r="V97" s="40">
        <f>IF(V77=0,0,VLOOKUP(V77,FAC_TOTALS_APTA!$A$4:$BQ$126,$L97,FALSE))</f>
        <v>0</v>
      </c>
      <c r="W97" s="40">
        <f>IF(W77=0,0,VLOOKUP(W77,FAC_TOTALS_APTA!$A$4:$BQ$126,$L97,FALSE))</f>
        <v>0</v>
      </c>
      <c r="X97" s="40">
        <f>IF(X77=0,0,VLOOKUP(X77,FAC_TOTALS_APTA!$A$4:$BQ$126,$L97,FALSE))</f>
        <v>0</v>
      </c>
      <c r="Y97" s="40">
        <f>IF(Y77=0,0,VLOOKUP(Y77,FAC_TOTALS_APTA!$A$4:$BQ$126,$L97,FALSE))</f>
        <v>0</v>
      </c>
      <c r="Z97" s="40">
        <f>IF(Z77=0,0,VLOOKUP(Z77,FAC_TOTALS_APTA!$A$4:$BQ$126,$L97,FALSE))</f>
        <v>0</v>
      </c>
      <c r="AA97" s="40">
        <f>IF(AA77=0,0,VLOOKUP(AA77,FAC_TOTALS_APTA!$A$4:$BQ$126,$L97,FALSE))</f>
        <v>0</v>
      </c>
      <c r="AB97" s="40">
        <f>IF(AB77=0,0,VLOOKUP(AB77,FAC_TOTALS_APTA!$A$4:$BQ$126,$L97,FALSE))</f>
        <v>0</v>
      </c>
      <c r="AC97" s="41" t="e">
        <f>SUM(M97:AB97)</f>
        <v>#N/A</v>
      </c>
      <c r="AD97" s="42" t="e">
        <f>AC97/G99</f>
        <v>#N/A</v>
      </c>
    </row>
    <row r="98" spans="1:31" ht="15" x14ac:dyDescent="0.2">
      <c r="B98" s="27" t="s">
        <v>75</v>
      </c>
      <c r="C98" s="29"/>
      <c r="D98" s="8" t="s">
        <v>6</v>
      </c>
      <c r="E98" s="48"/>
      <c r="F98" s="8">
        <f>MATCH($D98,FAC_TOTALS_APTA!$A$2:$BO$2,)</f>
        <v>9</v>
      </c>
      <c r="G98" s="66" t="e">
        <f>VLOOKUP(G77,FAC_TOTALS_APTA!$A$4:$BQ$126,$F98,FALSE)</f>
        <v>#N/A</v>
      </c>
      <c r="H98" s="66" t="e">
        <f>VLOOKUP(H77,FAC_TOTALS_APTA!$A$4:$BO$126,$F98,FALSE)</f>
        <v>#N/A</v>
      </c>
      <c r="I98" s="68" t="e">
        <f t="shared" ref="I98:I99" si="19">H98/G98-1</f>
        <v>#N/A</v>
      </c>
      <c r="J98" s="32"/>
      <c r="K98" s="32"/>
      <c r="L98" s="8"/>
      <c r="M98" s="30" t="e">
        <f>SUM(M79:M96)</f>
        <v>#N/A</v>
      </c>
      <c r="N98" s="30" t="e">
        <f t="shared" ref="N98:AB98" si="20">SUM(N79:N96)</f>
        <v>#N/A</v>
      </c>
      <c r="O98" s="30" t="e">
        <f t="shared" si="20"/>
        <v>#N/A</v>
      </c>
      <c r="P98" s="30" t="e">
        <f t="shared" si="20"/>
        <v>#N/A</v>
      </c>
      <c r="Q98" s="30" t="e">
        <f t="shared" si="20"/>
        <v>#N/A</v>
      </c>
      <c r="R98" s="30" t="e">
        <f t="shared" si="20"/>
        <v>#N/A</v>
      </c>
      <c r="S98" s="30">
        <f t="shared" si="20"/>
        <v>0</v>
      </c>
      <c r="T98" s="30">
        <f t="shared" si="20"/>
        <v>0</v>
      </c>
      <c r="U98" s="30">
        <f t="shared" si="20"/>
        <v>0</v>
      </c>
      <c r="V98" s="30">
        <f t="shared" si="20"/>
        <v>0</v>
      </c>
      <c r="W98" s="30">
        <f t="shared" si="20"/>
        <v>0</v>
      </c>
      <c r="X98" s="30">
        <f t="shared" si="20"/>
        <v>0</v>
      </c>
      <c r="Y98" s="30">
        <f t="shared" si="20"/>
        <v>0</v>
      </c>
      <c r="Z98" s="30">
        <f t="shared" si="20"/>
        <v>0</v>
      </c>
      <c r="AA98" s="30">
        <f t="shared" si="20"/>
        <v>0</v>
      </c>
      <c r="AB98" s="30">
        <f t="shared" si="20"/>
        <v>0</v>
      </c>
      <c r="AC98" s="33" t="e">
        <f>H98-G98</f>
        <v>#N/A</v>
      </c>
      <c r="AD98" s="34" t="e">
        <f>I98</f>
        <v>#N/A</v>
      </c>
    </row>
    <row r="99" spans="1:31" ht="16" thickBot="1" x14ac:dyDescent="0.25">
      <c r="B99" s="11" t="s">
        <v>58</v>
      </c>
      <c r="C99" s="25"/>
      <c r="D99" s="25" t="s">
        <v>4</v>
      </c>
      <c r="E99" s="25"/>
      <c r="F99" s="25">
        <f>MATCH($D99,FAC_TOTALS_APTA!$A$2:$BO$2,)</f>
        <v>7</v>
      </c>
      <c r="G99" s="67" t="e">
        <f>VLOOKUP(G77,FAC_TOTALS_APTA!$A$4:$BO$126,$F99,FALSE)</f>
        <v>#N/A</v>
      </c>
      <c r="H99" s="67" t="e">
        <f>VLOOKUP(H77,FAC_TOTALS_APTA!$A$4:$BO$126,$F99,FALSE)</f>
        <v>#N/A</v>
      </c>
      <c r="I99" s="69" t="e">
        <f t="shared" si="19"/>
        <v>#N/A</v>
      </c>
      <c r="J99" s="44"/>
      <c r="K99" s="44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45" t="e">
        <f>H99-G99</f>
        <v>#N/A</v>
      </c>
      <c r="AD99" s="46" t="e">
        <f>I99</f>
        <v>#N/A</v>
      </c>
    </row>
    <row r="100" spans="1:31" ht="17" thickTop="1" thickBot="1" x14ac:dyDescent="0.25">
      <c r="B100" s="50" t="s">
        <v>76</v>
      </c>
      <c r="C100" s="51"/>
      <c r="D100" s="51"/>
      <c r="E100" s="52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46" t="e">
        <f>AD99-AD98</f>
        <v>#N/A</v>
      </c>
    </row>
    <row r="101" spans="1:31" ht="15" thickTop="1" x14ac:dyDescent="0.2">
      <c r="B101" s="17"/>
      <c r="C101" s="12"/>
      <c r="D101" s="12"/>
      <c r="E101" s="8"/>
      <c r="F101" s="12"/>
      <c r="G101" s="12"/>
      <c r="H101" s="12"/>
      <c r="I101" s="1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34"/>
    </row>
    <row r="102" spans="1:31" s="15" customFormat="1" x14ac:dyDescent="0.2">
      <c r="A102" s="8"/>
      <c r="B102" s="17"/>
      <c r="C102" s="12"/>
      <c r="D102" s="12"/>
      <c r="E102" s="8"/>
      <c r="F102" s="12"/>
      <c r="G102" s="12"/>
      <c r="H102" s="12"/>
      <c r="I102" s="1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34"/>
      <c r="AE102" s="8"/>
    </row>
    <row r="103" spans="1:31" ht="15" x14ac:dyDescent="0.2">
      <c r="B103" s="17" t="s">
        <v>19</v>
      </c>
      <c r="C103" s="18" t="s">
        <v>20</v>
      </c>
      <c r="D103" s="12"/>
      <c r="E103" s="8"/>
      <c r="F103" s="12"/>
      <c r="G103" s="12"/>
      <c r="H103" s="12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1" x14ac:dyDescent="0.2">
      <c r="B104" s="17"/>
      <c r="C104" s="18"/>
      <c r="D104" s="12"/>
      <c r="E104" s="8"/>
      <c r="F104" s="12"/>
      <c r="G104" s="12"/>
      <c r="H104" s="12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1" s="15" customFormat="1" ht="15" x14ac:dyDescent="0.2">
      <c r="A105" s="8"/>
      <c r="B105" s="20" t="s">
        <v>30</v>
      </c>
      <c r="C105" s="21">
        <v>1</v>
      </c>
      <c r="D105" s="12"/>
      <c r="E105" s="8"/>
      <c r="F105" s="12"/>
      <c r="G105" s="12"/>
      <c r="H105" s="12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8"/>
    </row>
    <row r="106" spans="1:31" s="15" customFormat="1" ht="16" thickBot="1" x14ac:dyDescent="0.25">
      <c r="A106" s="8"/>
      <c r="B106" s="22" t="s">
        <v>41</v>
      </c>
      <c r="C106" s="23">
        <v>10</v>
      </c>
      <c r="D106" s="24"/>
      <c r="E106" s="25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8"/>
    </row>
    <row r="107" spans="1:31" s="15" customFormat="1" ht="15" thickTop="1" x14ac:dyDescent="0.2">
      <c r="A107" s="8"/>
      <c r="B107" s="54"/>
      <c r="C107" s="55"/>
      <c r="D107" s="55"/>
      <c r="E107" s="55"/>
      <c r="F107" s="55"/>
      <c r="G107" s="84" t="s">
        <v>59</v>
      </c>
      <c r="H107" s="84"/>
      <c r="I107" s="8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84" t="s">
        <v>63</v>
      </c>
      <c r="AD107" s="84"/>
      <c r="AE107" s="8"/>
    </row>
    <row r="108" spans="1:31" s="15" customFormat="1" ht="15" x14ac:dyDescent="0.2">
      <c r="A108" s="8"/>
      <c r="B108" s="10" t="s">
        <v>21</v>
      </c>
      <c r="C108" s="28" t="s">
        <v>22</v>
      </c>
      <c r="D108" s="9" t="s">
        <v>23</v>
      </c>
      <c r="E108" s="9" t="s">
        <v>29</v>
      </c>
      <c r="F108" s="9"/>
      <c r="G108" s="28">
        <f>$C$1</f>
        <v>2012</v>
      </c>
      <c r="H108" s="28">
        <f>$C$2</f>
        <v>2018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">
        <v>27</v>
      </c>
      <c r="AD108" s="28" t="s">
        <v>25</v>
      </c>
      <c r="AE108" s="8"/>
    </row>
    <row r="109" spans="1:31" s="15" customFormat="1" x14ac:dyDescent="0.2">
      <c r="A109" s="8"/>
      <c r="B109" s="27"/>
      <c r="C109" s="29"/>
      <c r="D109" s="8"/>
      <c r="E109" s="8"/>
      <c r="F109" s="8"/>
      <c r="G109" s="8"/>
      <c r="H109" s="8"/>
      <c r="I109" s="29"/>
      <c r="J109" s="8"/>
      <c r="K109" s="8"/>
      <c r="L109" s="8"/>
      <c r="M109" s="8">
        <v>1</v>
      </c>
      <c r="N109" s="8">
        <v>2</v>
      </c>
      <c r="O109" s="8">
        <v>3</v>
      </c>
      <c r="P109" s="8">
        <v>4</v>
      </c>
      <c r="Q109" s="8">
        <v>5</v>
      </c>
      <c r="R109" s="8">
        <v>6</v>
      </c>
      <c r="S109" s="8">
        <v>7</v>
      </c>
      <c r="T109" s="8">
        <v>8</v>
      </c>
      <c r="U109" s="8">
        <v>9</v>
      </c>
      <c r="V109" s="8">
        <v>10</v>
      </c>
      <c r="W109" s="8">
        <v>11</v>
      </c>
      <c r="X109" s="8">
        <v>12</v>
      </c>
      <c r="Y109" s="8">
        <v>13</v>
      </c>
      <c r="Z109" s="8">
        <v>14</v>
      </c>
      <c r="AA109" s="8">
        <v>15</v>
      </c>
      <c r="AB109" s="8">
        <v>16</v>
      </c>
      <c r="AC109" s="8"/>
      <c r="AD109" s="8"/>
      <c r="AE109" s="8"/>
    </row>
    <row r="110" spans="1:31" s="15" customFormat="1" x14ac:dyDescent="0.2">
      <c r="A110" s="8"/>
      <c r="B110" s="27"/>
      <c r="C110" s="29"/>
      <c r="D110" s="8"/>
      <c r="E110" s="8"/>
      <c r="F110" s="8"/>
      <c r="G110" s="8" t="str">
        <f>CONCATENATE($C105,"_",$C106,"_",G108)</f>
        <v>1_10_2012</v>
      </c>
      <c r="H110" s="8" t="str">
        <f>CONCATENATE($C105,"_",$C106,"_",H108)</f>
        <v>1_10_2018</v>
      </c>
      <c r="I110" s="29"/>
      <c r="J110" s="8"/>
      <c r="K110" s="8"/>
      <c r="L110" s="8"/>
      <c r="M110" s="8" t="str">
        <f>IF($G108+M109&gt;$H108,0,CONCATENATE($C105,"_",$C106,"_",$G108+M109))</f>
        <v>1_10_2013</v>
      </c>
      <c r="N110" s="8" t="str">
        <f t="shared" ref="N110:AB110" si="21">IF($G108+N109&gt;$H108,0,CONCATENATE($C105,"_",$C106,"_",$G108+N109))</f>
        <v>1_10_2014</v>
      </c>
      <c r="O110" s="8" t="str">
        <f t="shared" si="21"/>
        <v>1_10_2015</v>
      </c>
      <c r="P110" s="8" t="str">
        <f t="shared" si="21"/>
        <v>1_10_2016</v>
      </c>
      <c r="Q110" s="8" t="str">
        <f t="shared" si="21"/>
        <v>1_10_2017</v>
      </c>
      <c r="R110" s="8" t="str">
        <f t="shared" si="21"/>
        <v>1_10_2018</v>
      </c>
      <c r="S110" s="8">
        <f t="shared" si="21"/>
        <v>0</v>
      </c>
      <c r="T110" s="8">
        <f t="shared" si="21"/>
        <v>0</v>
      </c>
      <c r="U110" s="8">
        <f t="shared" si="21"/>
        <v>0</v>
      </c>
      <c r="V110" s="8">
        <f t="shared" si="21"/>
        <v>0</v>
      </c>
      <c r="W110" s="8">
        <f t="shared" si="21"/>
        <v>0</v>
      </c>
      <c r="X110" s="8">
        <f t="shared" si="21"/>
        <v>0</v>
      </c>
      <c r="Y110" s="8">
        <f t="shared" si="21"/>
        <v>0</v>
      </c>
      <c r="Z110" s="8">
        <f t="shared" si="21"/>
        <v>0</v>
      </c>
      <c r="AA110" s="8">
        <f t="shared" si="21"/>
        <v>0</v>
      </c>
      <c r="AB110" s="8">
        <f t="shared" si="21"/>
        <v>0</v>
      </c>
      <c r="AC110" s="8"/>
      <c r="AD110" s="8"/>
      <c r="AE110" s="8"/>
    </row>
    <row r="111" spans="1:31" s="15" customFormat="1" x14ac:dyDescent="0.2">
      <c r="A111" s="8"/>
      <c r="B111" s="27"/>
      <c r="C111" s="29"/>
      <c r="D111" s="8"/>
      <c r="E111" s="8"/>
      <c r="F111" s="8" t="s">
        <v>26</v>
      </c>
      <c r="G111" s="30"/>
      <c r="H111" s="30"/>
      <c r="I111" s="29"/>
      <c r="J111" s="8"/>
      <c r="K111" s="8"/>
      <c r="L111" s="8" t="s">
        <v>26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s="15" customFormat="1" ht="15" x14ac:dyDescent="0.2">
      <c r="A112" s="8"/>
      <c r="B112" s="27" t="s">
        <v>37</v>
      </c>
      <c r="C112" s="29" t="s">
        <v>24</v>
      </c>
      <c r="D112" s="8" t="s">
        <v>8</v>
      </c>
      <c r="E112" s="48">
        <v>0.70279999999999998</v>
      </c>
      <c r="F112" s="8">
        <f>MATCH($D112,FAC_TOTALS_APTA!$A$2:$BQ$2,)</f>
        <v>11</v>
      </c>
      <c r="G112" s="30">
        <f>VLOOKUP(G110,FAC_TOTALS_APTA!$A$4:$BQ$126,$F112,FALSE)</f>
        <v>542311539.39999902</v>
      </c>
      <c r="H112" s="30">
        <f>VLOOKUP(H110,FAC_TOTALS_APTA!$A$4:$BQ$126,$F112,FALSE)</f>
        <v>560645667.79999995</v>
      </c>
      <c r="I112" s="31">
        <f>IFERROR(H112/G112-1,"-")</f>
        <v>3.3807372825378934E-2</v>
      </c>
      <c r="J112" s="32" t="str">
        <f>IF(C112="Log","_log","")</f>
        <v>_log</v>
      </c>
      <c r="K112" s="32" t="str">
        <f>CONCATENATE(D112,J112,"_FAC")</f>
        <v>VRM_ADJ_log_FAC</v>
      </c>
      <c r="L112" s="8">
        <f>MATCH($K112,FAC_TOTALS_APTA!$A$2:$BO$2,)</f>
        <v>29</v>
      </c>
      <c r="M112" s="30">
        <f>IF(M110=0,0,VLOOKUP(M110,FAC_TOTALS_APTA!$A$4:$BQ$126,$L112,FALSE))</f>
        <v>45808856.725748397</v>
      </c>
      <c r="N112" s="30">
        <f>IF(N110=0,0,VLOOKUP(N110,FAC_TOTALS_APTA!$A$4:$BQ$126,$L112,FALSE))</f>
        <v>26554583.999179099</v>
      </c>
      <c r="O112" s="30">
        <f>IF(O110=0,0,VLOOKUP(O110,FAC_TOTALS_APTA!$A$4:$BQ$126,$L112,FALSE))</f>
        <v>4689859.2568100002</v>
      </c>
      <c r="P112" s="30">
        <f>IF(P110=0,0,VLOOKUP(P110,FAC_TOTALS_APTA!$A$4:$BQ$126,$L112,FALSE))</f>
        <v>-1990151.99622489</v>
      </c>
      <c r="Q112" s="30">
        <f>IF(Q110=0,0,VLOOKUP(Q110,FAC_TOTALS_APTA!$A$4:$BQ$126,$L112,FALSE))</f>
        <v>12410549.3507715</v>
      </c>
      <c r="R112" s="30">
        <f>IF(R110=0,0,VLOOKUP(R110,FAC_TOTALS_APTA!$A$4:$BQ$126,$L112,FALSE))</f>
        <v>-17737026.272868901</v>
      </c>
      <c r="S112" s="30">
        <f>IF(S110=0,0,VLOOKUP(S110,FAC_TOTALS_APTA!$A$4:$BQ$126,$L112,FALSE))</f>
        <v>0</v>
      </c>
      <c r="T112" s="30">
        <f>IF(T110=0,0,VLOOKUP(T110,FAC_TOTALS_APTA!$A$4:$BQ$126,$L112,FALSE))</f>
        <v>0</v>
      </c>
      <c r="U112" s="30">
        <f>IF(U110=0,0,VLOOKUP(U110,FAC_TOTALS_APTA!$A$4:$BQ$126,$L112,FALSE))</f>
        <v>0</v>
      </c>
      <c r="V112" s="30">
        <f>IF(V110=0,0,VLOOKUP(V110,FAC_TOTALS_APTA!$A$4:$BQ$126,$L112,FALSE))</f>
        <v>0</v>
      </c>
      <c r="W112" s="30">
        <f>IF(W110=0,0,VLOOKUP(W110,FAC_TOTALS_APTA!$A$4:$BQ$126,$L112,FALSE))</f>
        <v>0</v>
      </c>
      <c r="X112" s="30">
        <f>IF(X110=0,0,VLOOKUP(X110,FAC_TOTALS_APTA!$A$4:$BQ$126,$L112,FALSE))</f>
        <v>0</v>
      </c>
      <c r="Y112" s="30">
        <f>IF(Y110=0,0,VLOOKUP(Y110,FAC_TOTALS_APTA!$A$4:$BQ$126,$L112,FALSE))</f>
        <v>0</v>
      </c>
      <c r="Z112" s="30">
        <f>IF(Z110=0,0,VLOOKUP(Z110,FAC_TOTALS_APTA!$A$4:$BQ$126,$L112,FALSE))</f>
        <v>0</v>
      </c>
      <c r="AA112" s="30">
        <f>IF(AA110=0,0,VLOOKUP(AA110,FAC_TOTALS_APTA!$A$4:$BQ$126,$L112,FALSE))</f>
        <v>0</v>
      </c>
      <c r="AB112" s="30">
        <f>IF(AB110=0,0,VLOOKUP(AB110,FAC_TOTALS_APTA!$A$4:$BQ$126,$L112,FALSE))</f>
        <v>0</v>
      </c>
      <c r="AC112" s="33">
        <f>SUM(M112:AB112)</f>
        <v>69736671.0634152</v>
      </c>
      <c r="AD112" s="34">
        <f>AC112/G132</f>
        <v>2.3804966342717792E-2</v>
      </c>
      <c r="AE112" s="8"/>
    </row>
    <row r="113" spans="1:31" s="15" customFormat="1" ht="34" hidden="1" customHeight="1" x14ac:dyDescent="0.2">
      <c r="A113" s="8"/>
      <c r="B113" s="27" t="s">
        <v>60</v>
      </c>
      <c r="C113" s="29" t="s">
        <v>24</v>
      </c>
      <c r="D113" s="8" t="s">
        <v>18</v>
      </c>
      <c r="E113" s="48">
        <v>-0.41089999999999999</v>
      </c>
      <c r="F113" s="8">
        <f>MATCH($D113,FAC_TOTALS_APTA!$A$2:$BQ$2,)</f>
        <v>12</v>
      </c>
      <c r="G113" s="47">
        <f>VLOOKUP(G110,FAC_TOTALS_APTA!$A$4:$BQ$126,$F113,FALSE)</f>
        <v>1.6964752679999999</v>
      </c>
      <c r="H113" s="47">
        <f>VLOOKUP(H110,FAC_TOTALS_APTA!$A$4:$BQ$126,$F113,FALSE)</f>
        <v>1.9555512669999999</v>
      </c>
      <c r="I113" s="31">
        <f t="shared" ref="I113:I129" si="22">IFERROR(H113/G113-1,"-")</f>
        <v>0.15271427994669717</v>
      </c>
      <c r="J113" s="32" t="str">
        <f t="shared" ref="J113:J129" si="23">IF(C113="Log","_log","")</f>
        <v>_log</v>
      </c>
      <c r="K113" s="32" t="str">
        <f t="shared" ref="K113:K130" si="24">CONCATENATE(D113,J113,"_FAC")</f>
        <v>FARE_per_UPT_2018_log_FAC</v>
      </c>
      <c r="L113" s="8">
        <f>MATCH($K113,FAC_TOTALS_APTA!$A$2:$BO$2,)</f>
        <v>30</v>
      </c>
      <c r="M113" s="30">
        <f>IF(M110=0,0,VLOOKUP(M110,FAC_TOTALS_APTA!$A$4:$BQ$126,$L113,FALSE))</f>
        <v>-26910789.6845375</v>
      </c>
      <c r="N113" s="30">
        <f>IF(N110=0,0,VLOOKUP(N110,FAC_TOTALS_APTA!$A$4:$BQ$126,$L113,FALSE))</f>
        <v>4134746.3784591998</v>
      </c>
      <c r="O113" s="30">
        <f>IF(O110=0,0,VLOOKUP(O110,FAC_TOTALS_APTA!$A$4:$BQ$126,$L113,FALSE))</f>
        <v>-61413391.3577848</v>
      </c>
      <c r="P113" s="30">
        <f>IF(P110=0,0,VLOOKUP(P110,FAC_TOTALS_APTA!$A$4:$BQ$126,$L113,FALSE))</f>
        <v>-4259307.25413696</v>
      </c>
      <c r="Q113" s="30">
        <f>IF(Q110=0,0,VLOOKUP(Q110,FAC_TOTALS_APTA!$A$4:$BQ$126,$L113,FALSE))</f>
        <v>-1716677.26873589</v>
      </c>
      <c r="R113" s="30">
        <f>IF(R110=0,0,VLOOKUP(R110,FAC_TOTALS_APTA!$A$4:$BQ$126,$L113,FALSE))</f>
        <v>-24963246.327342499</v>
      </c>
      <c r="S113" s="30">
        <f>IF(S110=0,0,VLOOKUP(S110,FAC_TOTALS_APTA!$A$4:$BQ$126,$L113,FALSE))</f>
        <v>0</v>
      </c>
      <c r="T113" s="30">
        <f>IF(T110=0,0,VLOOKUP(T110,FAC_TOTALS_APTA!$A$4:$BQ$126,$L113,FALSE))</f>
        <v>0</v>
      </c>
      <c r="U113" s="30">
        <f>IF(U110=0,0,VLOOKUP(U110,FAC_TOTALS_APTA!$A$4:$BQ$126,$L113,FALSE))</f>
        <v>0</v>
      </c>
      <c r="V113" s="30">
        <f>IF(V110=0,0,VLOOKUP(V110,FAC_TOTALS_APTA!$A$4:$BQ$126,$L113,FALSE))</f>
        <v>0</v>
      </c>
      <c r="W113" s="30">
        <f>IF(W110=0,0,VLOOKUP(W110,FAC_TOTALS_APTA!$A$4:$BQ$126,$L113,FALSE))</f>
        <v>0</v>
      </c>
      <c r="X113" s="30">
        <f>IF(X110=0,0,VLOOKUP(X110,FAC_TOTALS_APTA!$A$4:$BQ$126,$L113,FALSE))</f>
        <v>0</v>
      </c>
      <c r="Y113" s="30">
        <f>IF(Y110=0,0,VLOOKUP(Y110,FAC_TOTALS_APTA!$A$4:$BQ$126,$L113,FALSE))</f>
        <v>0</v>
      </c>
      <c r="Z113" s="30">
        <f>IF(Z110=0,0,VLOOKUP(Z110,FAC_TOTALS_APTA!$A$4:$BQ$126,$L113,FALSE))</f>
        <v>0</v>
      </c>
      <c r="AA113" s="30">
        <f>IF(AA110=0,0,VLOOKUP(AA110,FAC_TOTALS_APTA!$A$4:$BQ$126,$L113,FALSE))</f>
        <v>0</v>
      </c>
      <c r="AB113" s="30">
        <f>IF(AB110=0,0,VLOOKUP(AB110,FAC_TOTALS_APTA!$A$4:$BQ$126,$L113,FALSE))</f>
        <v>0</v>
      </c>
      <c r="AC113" s="33">
        <f t="shared" ref="AC113:AC129" si="25">SUM(M113:AB113)</f>
        <v>-115128665.51407844</v>
      </c>
      <c r="AD113" s="34">
        <f>AC113/G132</f>
        <v>-3.9299753857657618E-2</v>
      </c>
      <c r="AE113" s="8"/>
    </row>
    <row r="114" spans="1:31" s="15" customFormat="1" ht="34" hidden="1" customHeight="1" x14ac:dyDescent="0.2">
      <c r="A114" s="8"/>
      <c r="B114" s="27" t="s">
        <v>56</v>
      </c>
      <c r="C114" s="29" t="s">
        <v>24</v>
      </c>
      <c r="D114" s="8" t="s">
        <v>9</v>
      </c>
      <c r="E114" s="48">
        <v>0.29060000000000002</v>
      </c>
      <c r="F114" s="8">
        <f>MATCH($D114,FAC_TOTALS_APTA!$A$2:$BQ$2,)</f>
        <v>13</v>
      </c>
      <c r="G114" s="30">
        <f>VLOOKUP(G110,FAC_TOTALS_APTA!$A$4:$BQ$126,$F114,FALSE)</f>
        <v>27909105.420000002</v>
      </c>
      <c r="H114" s="30">
        <f>VLOOKUP(H110,FAC_TOTALS_APTA!$A$4:$BQ$126,$F114,FALSE)</f>
        <v>29807700.839999899</v>
      </c>
      <c r="I114" s="31">
        <f t="shared" si="22"/>
        <v>6.8027813555046501E-2</v>
      </c>
      <c r="J114" s="32" t="str">
        <f t="shared" si="23"/>
        <v>_log</v>
      </c>
      <c r="K114" s="32" t="str">
        <f t="shared" si="24"/>
        <v>POP_EMP_log_FAC</v>
      </c>
      <c r="L114" s="8">
        <f>MATCH($K114,FAC_TOTALS_APTA!$A$2:$BO$2,)</f>
        <v>31</v>
      </c>
      <c r="M114" s="30">
        <f>IF(M110=0,0,VLOOKUP(M110,FAC_TOTALS_APTA!$A$4:$BQ$126,$L114,FALSE))</f>
        <v>27413709.438430801</v>
      </c>
      <c r="N114" s="30">
        <f>IF(N110=0,0,VLOOKUP(N110,FAC_TOTALS_APTA!$A$4:$BQ$126,$L114,FALSE))</f>
        <v>8904199.19332215</v>
      </c>
      <c r="O114" s="30">
        <f>IF(O110=0,0,VLOOKUP(O110,FAC_TOTALS_APTA!$A$4:$BQ$126,$L114,FALSE))</f>
        <v>8357944.1133413697</v>
      </c>
      <c r="P114" s="30">
        <f>IF(P110=0,0,VLOOKUP(P110,FAC_TOTALS_APTA!$A$4:$BQ$126,$L114,FALSE))</f>
        <v>1790332.85305555</v>
      </c>
      <c r="Q114" s="30">
        <f>IF(Q110=0,0,VLOOKUP(Q110,FAC_TOTALS_APTA!$A$4:$BQ$126,$L114,FALSE))</f>
        <v>6978189.7312484197</v>
      </c>
      <c r="R114" s="30">
        <f>IF(R110=0,0,VLOOKUP(R110,FAC_TOTALS_APTA!$A$4:$BQ$126,$L114,FALSE))</f>
        <v>4214231.8137381095</v>
      </c>
      <c r="S114" s="30">
        <f>IF(S110=0,0,VLOOKUP(S110,FAC_TOTALS_APTA!$A$4:$BQ$126,$L114,FALSE))</f>
        <v>0</v>
      </c>
      <c r="T114" s="30">
        <f>IF(T110=0,0,VLOOKUP(T110,FAC_TOTALS_APTA!$A$4:$BQ$126,$L114,FALSE))</f>
        <v>0</v>
      </c>
      <c r="U114" s="30">
        <f>IF(U110=0,0,VLOOKUP(U110,FAC_TOTALS_APTA!$A$4:$BQ$126,$L114,FALSE))</f>
        <v>0</v>
      </c>
      <c r="V114" s="30">
        <f>IF(V110=0,0,VLOOKUP(V110,FAC_TOTALS_APTA!$A$4:$BQ$126,$L114,FALSE))</f>
        <v>0</v>
      </c>
      <c r="W114" s="30">
        <f>IF(W110=0,0,VLOOKUP(W110,FAC_TOTALS_APTA!$A$4:$BQ$126,$L114,FALSE))</f>
        <v>0</v>
      </c>
      <c r="X114" s="30">
        <f>IF(X110=0,0,VLOOKUP(X110,FAC_TOTALS_APTA!$A$4:$BQ$126,$L114,FALSE))</f>
        <v>0</v>
      </c>
      <c r="Y114" s="30">
        <f>IF(Y110=0,0,VLOOKUP(Y110,FAC_TOTALS_APTA!$A$4:$BQ$126,$L114,FALSE))</f>
        <v>0</v>
      </c>
      <c r="Z114" s="30">
        <f>IF(Z110=0,0,VLOOKUP(Z110,FAC_TOTALS_APTA!$A$4:$BQ$126,$L114,FALSE))</f>
        <v>0</v>
      </c>
      <c r="AA114" s="30">
        <f>IF(AA110=0,0,VLOOKUP(AA110,FAC_TOTALS_APTA!$A$4:$BQ$126,$L114,FALSE))</f>
        <v>0</v>
      </c>
      <c r="AB114" s="30">
        <f>IF(AB110=0,0,VLOOKUP(AB110,FAC_TOTALS_APTA!$A$4:$BQ$126,$L114,FALSE))</f>
        <v>0</v>
      </c>
      <c r="AC114" s="33">
        <f t="shared" si="25"/>
        <v>57658607.143136397</v>
      </c>
      <c r="AD114" s="34">
        <f>AC114/G132</f>
        <v>1.9682057968643328E-2</v>
      </c>
      <c r="AE114" s="8"/>
    </row>
    <row r="115" spans="1:31" s="15" customFormat="1" ht="34" hidden="1" customHeight="1" x14ac:dyDescent="0.2">
      <c r="A115" s="8"/>
      <c r="B115" s="27" t="s">
        <v>82</v>
      </c>
      <c r="C115" s="29"/>
      <c r="D115" s="6" t="s">
        <v>78</v>
      </c>
      <c r="E115" s="48">
        <v>2.7099999999999999E-2</v>
      </c>
      <c r="F115" s="8">
        <f>MATCH($D115,FAC_TOTALS_APTA!$A$2:$BQ$2,)</f>
        <v>17</v>
      </c>
      <c r="G115" s="47">
        <f>VLOOKUP(G110,FAC_TOTALS_APTA!$A$4:$BQ$126,$F115,FALSE)</f>
        <v>0.478498674131415</v>
      </c>
      <c r="H115" s="47">
        <f>VLOOKUP(H110,FAC_TOTALS_APTA!$A$4:$BQ$126,$F115,FALSE)</f>
        <v>0.47627332414381301</v>
      </c>
      <c r="I115" s="31">
        <f t="shared" si="22"/>
        <v>-4.6506920664753926E-3</v>
      </c>
      <c r="J115" s="32" t="str">
        <f t="shared" si="23"/>
        <v/>
      </c>
      <c r="K115" s="32" t="str">
        <f t="shared" si="24"/>
        <v>TSD_POP_EMP_PCT_FAC</v>
      </c>
      <c r="L115" s="8">
        <f>MATCH($K115,FAC_TOTALS_APTA!$A$2:$BO$2,)</f>
        <v>35</v>
      </c>
      <c r="M115" s="30">
        <f>IF(M110=0,0,VLOOKUP(M110,FAC_TOTALS_APTA!$A$4:$BQ$126,$L115,FALSE))</f>
        <v>-19846.6711347247</v>
      </c>
      <c r="N115" s="30">
        <f>IF(N110=0,0,VLOOKUP(N110,FAC_TOTALS_APTA!$A$4:$BQ$126,$L115,FALSE))</f>
        <v>-48547.209609196703</v>
      </c>
      <c r="O115" s="30">
        <f>IF(O110=0,0,VLOOKUP(O110,FAC_TOTALS_APTA!$A$4:$BQ$126,$L115,FALSE))</f>
        <v>-129420.71157535299</v>
      </c>
      <c r="P115" s="30">
        <f>IF(P110=0,0,VLOOKUP(P110,FAC_TOTALS_APTA!$A$4:$BQ$126,$L115,FALSE))</f>
        <v>43052.209360087698</v>
      </c>
      <c r="Q115" s="30">
        <f>IF(Q110=0,0,VLOOKUP(Q110,FAC_TOTALS_APTA!$A$4:$BQ$126,$L115,FALSE))</f>
        <v>-50090.639417218001</v>
      </c>
      <c r="R115" s="30">
        <f>IF(R110=0,0,VLOOKUP(R110,FAC_TOTALS_APTA!$A$4:$BQ$126,$L115,FALSE))</f>
        <v>18485.6370768708</v>
      </c>
      <c r="S115" s="30">
        <f>IF(S110=0,0,VLOOKUP(S110,FAC_TOTALS_APTA!$A$4:$BQ$126,$L115,FALSE))</f>
        <v>0</v>
      </c>
      <c r="T115" s="30">
        <f>IF(T110=0,0,VLOOKUP(T110,FAC_TOTALS_APTA!$A$4:$BQ$126,$L115,FALSE))</f>
        <v>0</v>
      </c>
      <c r="U115" s="30">
        <f>IF(U110=0,0,VLOOKUP(U110,FAC_TOTALS_APTA!$A$4:$BQ$126,$L115,FALSE))</f>
        <v>0</v>
      </c>
      <c r="V115" s="30">
        <f>IF(V110=0,0,VLOOKUP(V110,FAC_TOTALS_APTA!$A$4:$BQ$126,$L115,FALSE))</f>
        <v>0</v>
      </c>
      <c r="W115" s="30">
        <f>IF(W110=0,0,VLOOKUP(W110,FAC_TOTALS_APTA!$A$4:$BQ$126,$L115,FALSE))</f>
        <v>0</v>
      </c>
      <c r="X115" s="30">
        <f>IF(X110=0,0,VLOOKUP(X110,FAC_TOTALS_APTA!$A$4:$BQ$126,$L115,FALSE))</f>
        <v>0</v>
      </c>
      <c r="Y115" s="30">
        <f>IF(Y110=0,0,VLOOKUP(Y110,FAC_TOTALS_APTA!$A$4:$BQ$126,$L115,FALSE))</f>
        <v>0</v>
      </c>
      <c r="Z115" s="30">
        <f>IF(Z110=0,0,VLOOKUP(Z110,FAC_TOTALS_APTA!$A$4:$BQ$126,$L115,FALSE))</f>
        <v>0</v>
      </c>
      <c r="AA115" s="30">
        <f>IF(AA110=0,0,VLOOKUP(AA110,FAC_TOTALS_APTA!$A$4:$BQ$126,$L115,FALSE))</f>
        <v>0</v>
      </c>
      <c r="AB115" s="30">
        <f>IF(AB110=0,0,VLOOKUP(AB110,FAC_TOTALS_APTA!$A$4:$BQ$126,$L115,FALSE))</f>
        <v>0</v>
      </c>
      <c r="AC115" s="33">
        <f t="shared" si="25"/>
        <v>-186367.38529953387</v>
      </c>
      <c r="AD115" s="34">
        <f>AC115/G132</f>
        <v>-6.3617452149406577E-5</v>
      </c>
      <c r="AE115" s="8"/>
    </row>
    <row r="116" spans="1:31" s="15" customFormat="1" ht="15" x14ac:dyDescent="0.2">
      <c r="A116" s="8"/>
      <c r="B116" s="27" t="s">
        <v>57</v>
      </c>
      <c r="C116" s="29" t="s">
        <v>24</v>
      </c>
      <c r="D116" s="36" t="s">
        <v>17</v>
      </c>
      <c r="E116" s="48">
        <v>0.16850000000000001</v>
      </c>
      <c r="F116" s="8">
        <f>MATCH($D116,FAC_TOTALS_APTA!$A$2:$BQ$2,)</f>
        <v>14</v>
      </c>
      <c r="G116" s="35">
        <f>VLOOKUP(G110,FAC_TOTALS_APTA!$A$4:$BQ$126,$F116,FALSE)</f>
        <v>4.1093000000000002</v>
      </c>
      <c r="H116" s="35">
        <f>VLOOKUP(H110,FAC_TOTALS_APTA!$A$4:$BQ$126,$F116,FALSE)</f>
        <v>2.9199999999999902</v>
      </c>
      <c r="I116" s="31">
        <f t="shared" si="22"/>
        <v>-0.28941668897379358</v>
      </c>
      <c r="J116" s="32" t="str">
        <f t="shared" si="23"/>
        <v>_log</v>
      </c>
      <c r="K116" s="32" t="str">
        <f t="shared" si="24"/>
        <v>GAS_PRICE_2018_log_FAC</v>
      </c>
      <c r="L116" s="8">
        <f>MATCH($K116,FAC_TOTALS_APTA!$A$2:$BO$2,)</f>
        <v>32</v>
      </c>
      <c r="M116" s="30">
        <f>IF(M110=0,0,VLOOKUP(M110,FAC_TOTALS_APTA!$A$4:$BQ$126,$L116,FALSE))</f>
        <v>-16390735.983062699</v>
      </c>
      <c r="N116" s="30">
        <f>IF(N110=0,0,VLOOKUP(N110,FAC_TOTALS_APTA!$A$4:$BQ$126,$L116,FALSE))</f>
        <v>-19902676.249669898</v>
      </c>
      <c r="O116" s="30">
        <f>IF(O110=0,0,VLOOKUP(O110,FAC_TOTALS_APTA!$A$4:$BQ$126,$L116,FALSE))</f>
        <v>-129190128.219285</v>
      </c>
      <c r="P116" s="30">
        <f>IF(P110=0,0,VLOOKUP(P110,FAC_TOTALS_APTA!$A$4:$BQ$126,$L116,FALSE))</f>
        <v>-39777980.061074503</v>
      </c>
      <c r="Q116" s="30">
        <f>IF(Q110=0,0,VLOOKUP(Q110,FAC_TOTALS_APTA!$A$4:$BQ$126,$L116,FALSE))</f>
        <v>39152479.884421498</v>
      </c>
      <c r="R116" s="30">
        <f>IF(R110=0,0,VLOOKUP(R110,FAC_TOTALS_APTA!$A$4:$BQ$126,$L116,FALSE))</f>
        <v>31283527.624314401</v>
      </c>
      <c r="S116" s="30">
        <f>IF(S110=0,0,VLOOKUP(S110,FAC_TOTALS_APTA!$A$4:$BQ$126,$L116,FALSE))</f>
        <v>0</v>
      </c>
      <c r="T116" s="30">
        <f>IF(T110=0,0,VLOOKUP(T110,FAC_TOTALS_APTA!$A$4:$BQ$126,$L116,FALSE))</f>
        <v>0</v>
      </c>
      <c r="U116" s="30">
        <f>IF(U110=0,0,VLOOKUP(U110,FAC_TOTALS_APTA!$A$4:$BQ$126,$L116,FALSE))</f>
        <v>0</v>
      </c>
      <c r="V116" s="30">
        <f>IF(V110=0,0,VLOOKUP(V110,FAC_TOTALS_APTA!$A$4:$BQ$126,$L116,FALSE))</f>
        <v>0</v>
      </c>
      <c r="W116" s="30">
        <f>IF(W110=0,0,VLOOKUP(W110,FAC_TOTALS_APTA!$A$4:$BQ$126,$L116,FALSE))</f>
        <v>0</v>
      </c>
      <c r="X116" s="30">
        <f>IF(X110=0,0,VLOOKUP(X110,FAC_TOTALS_APTA!$A$4:$BQ$126,$L116,FALSE))</f>
        <v>0</v>
      </c>
      <c r="Y116" s="30">
        <f>IF(Y110=0,0,VLOOKUP(Y110,FAC_TOTALS_APTA!$A$4:$BQ$126,$L116,FALSE))</f>
        <v>0</v>
      </c>
      <c r="Z116" s="30">
        <f>IF(Z110=0,0,VLOOKUP(Z110,FAC_TOTALS_APTA!$A$4:$BQ$126,$L116,FALSE))</f>
        <v>0</v>
      </c>
      <c r="AA116" s="30">
        <f>IF(AA110=0,0,VLOOKUP(AA110,FAC_TOTALS_APTA!$A$4:$BQ$126,$L116,FALSE))</f>
        <v>0</v>
      </c>
      <c r="AB116" s="30">
        <f>IF(AB110=0,0,VLOOKUP(AB110,FAC_TOTALS_APTA!$A$4:$BQ$126,$L116,FALSE))</f>
        <v>0</v>
      </c>
      <c r="AC116" s="33">
        <f t="shared" si="25"/>
        <v>-134825513.00435621</v>
      </c>
      <c r="AD116" s="34">
        <f>AC116/G132</f>
        <v>-4.6023372642634147E-2</v>
      </c>
      <c r="AE116" s="8"/>
    </row>
    <row r="117" spans="1:31" s="15" customFormat="1" ht="34" hidden="1" customHeight="1" x14ac:dyDescent="0.2">
      <c r="A117" s="8"/>
      <c r="B117" s="27" t="s">
        <v>54</v>
      </c>
      <c r="C117" s="29" t="s">
        <v>24</v>
      </c>
      <c r="D117" s="8" t="s">
        <v>16</v>
      </c>
      <c r="E117" s="48">
        <v>-0.24160000000000001</v>
      </c>
      <c r="F117" s="8">
        <f>MATCH($D117,FAC_TOTALS_APTA!$A$2:$BQ$2,)</f>
        <v>15</v>
      </c>
      <c r="G117" s="47">
        <f>VLOOKUP(G110,FAC_TOTALS_APTA!$A$4:$BQ$126,$F117,FALSE)</f>
        <v>33963.31</v>
      </c>
      <c r="H117" s="47">
        <f>VLOOKUP(H110,FAC_TOTALS_APTA!$A$4:$BQ$126,$F117,FALSE)</f>
        <v>36801.5</v>
      </c>
      <c r="I117" s="31">
        <f t="shared" si="22"/>
        <v>8.3566354398319831E-2</v>
      </c>
      <c r="J117" s="32" t="str">
        <f t="shared" si="23"/>
        <v>_log</v>
      </c>
      <c r="K117" s="32" t="str">
        <f t="shared" si="24"/>
        <v>TOTAL_MED_INC_INDIV_2018_log_FAC</v>
      </c>
      <c r="L117" s="8">
        <f>MATCH($K117,FAC_TOTALS_APTA!$A$2:$BO$2,)</f>
        <v>33</v>
      </c>
      <c r="M117" s="30">
        <f>IF(M110=0,0,VLOOKUP(M110,FAC_TOTALS_APTA!$A$4:$BQ$126,$L117,FALSE))</f>
        <v>5507801.3005444398</v>
      </c>
      <c r="N117" s="30">
        <f>IF(N110=0,0,VLOOKUP(N110,FAC_TOTALS_APTA!$A$4:$BQ$126,$L117,FALSE))</f>
        <v>2601270.4561518501</v>
      </c>
      <c r="O117" s="30">
        <f>IF(O110=0,0,VLOOKUP(O110,FAC_TOTALS_APTA!$A$4:$BQ$126,$L117,FALSE))</f>
        <v>-13232250.2941385</v>
      </c>
      <c r="P117" s="30">
        <f>IF(P110=0,0,VLOOKUP(P110,FAC_TOTALS_APTA!$A$4:$BQ$126,$L117,FALSE))</f>
        <v>-23854684.968471199</v>
      </c>
      <c r="Q117" s="30">
        <f>IF(Q110=0,0,VLOOKUP(Q110,FAC_TOTALS_APTA!$A$4:$BQ$126,$L117,FALSE))</f>
        <v>-13387050.4555417</v>
      </c>
      <c r="R117" s="30">
        <f>IF(R110=0,0,VLOOKUP(R110,FAC_TOTALS_APTA!$A$4:$BQ$126,$L117,FALSE))</f>
        <v>-17534735.061716601</v>
      </c>
      <c r="S117" s="30">
        <f>IF(S110=0,0,VLOOKUP(S110,FAC_TOTALS_APTA!$A$4:$BQ$126,$L117,FALSE))</f>
        <v>0</v>
      </c>
      <c r="T117" s="30">
        <f>IF(T110=0,0,VLOOKUP(T110,FAC_TOTALS_APTA!$A$4:$BQ$126,$L117,FALSE))</f>
        <v>0</v>
      </c>
      <c r="U117" s="30">
        <f>IF(U110=0,0,VLOOKUP(U110,FAC_TOTALS_APTA!$A$4:$BQ$126,$L117,FALSE))</f>
        <v>0</v>
      </c>
      <c r="V117" s="30">
        <f>IF(V110=0,0,VLOOKUP(V110,FAC_TOTALS_APTA!$A$4:$BQ$126,$L117,FALSE))</f>
        <v>0</v>
      </c>
      <c r="W117" s="30">
        <f>IF(W110=0,0,VLOOKUP(W110,FAC_TOTALS_APTA!$A$4:$BQ$126,$L117,FALSE))</f>
        <v>0</v>
      </c>
      <c r="X117" s="30">
        <f>IF(X110=0,0,VLOOKUP(X110,FAC_TOTALS_APTA!$A$4:$BQ$126,$L117,FALSE))</f>
        <v>0</v>
      </c>
      <c r="Y117" s="30">
        <f>IF(Y110=0,0,VLOOKUP(Y110,FAC_TOTALS_APTA!$A$4:$BQ$126,$L117,FALSE))</f>
        <v>0</v>
      </c>
      <c r="Z117" s="30">
        <f>IF(Z110=0,0,VLOOKUP(Z110,FAC_TOTALS_APTA!$A$4:$BQ$126,$L117,FALSE))</f>
        <v>0</v>
      </c>
      <c r="AA117" s="30">
        <f>IF(AA110=0,0,VLOOKUP(AA110,FAC_TOTALS_APTA!$A$4:$BQ$126,$L117,FALSE))</f>
        <v>0</v>
      </c>
      <c r="AB117" s="30">
        <f>IF(AB110=0,0,VLOOKUP(AB110,FAC_TOTALS_APTA!$A$4:$BQ$126,$L117,FALSE))</f>
        <v>0</v>
      </c>
      <c r="AC117" s="33">
        <f t="shared" si="25"/>
        <v>-59899649.023171708</v>
      </c>
      <c r="AD117" s="34">
        <f>AC117/G132</f>
        <v>-2.0447048980020248E-2</v>
      </c>
      <c r="AE117" s="8"/>
    </row>
    <row r="118" spans="1:31" s="15" customFormat="1" ht="15" x14ac:dyDescent="0.2">
      <c r="A118" s="8"/>
      <c r="B118" s="27" t="s">
        <v>72</v>
      </c>
      <c r="C118" s="29"/>
      <c r="D118" s="8" t="s">
        <v>10</v>
      </c>
      <c r="E118" s="48">
        <v>1.03E-2</v>
      </c>
      <c r="F118" s="8">
        <f>MATCH($D118,FAC_TOTALS_APTA!$A$2:$BQ$2,)</f>
        <v>16</v>
      </c>
      <c r="G118" s="30">
        <f>VLOOKUP(G110,FAC_TOTALS_APTA!$A$4:$BQ$126,$F118,FALSE)</f>
        <v>31.51</v>
      </c>
      <c r="H118" s="30">
        <f>VLOOKUP(H110,FAC_TOTALS_APTA!$A$4:$BQ$126,$F118,FALSE)</f>
        <v>30.01</v>
      </c>
      <c r="I118" s="31">
        <f t="shared" si="22"/>
        <v>-4.7603935258648034E-2</v>
      </c>
      <c r="J118" s="32" t="str">
        <f t="shared" si="23"/>
        <v/>
      </c>
      <c r="K118" s="32" t="str">
        <f t="shared" si="24"/>
        <v>PCT_HH_NO_VEH_FAC</v>
      </c>
      <c r="L118" s="8">
        <f>MATCH($K118,FAC_TOTALS_APTA!$A$2:$BO$2,)</f>
        <v>34</v>
      </c>
      <c r="M118" s="30">
        <f>IF(M110=0,0,VLOOKUP(M110,FAC_TOTALS_APTA!$A$4:$BQ$126,$L118,FALSE))</f>
        <v>-47273678.854787998</v>
      </c>
      <c r="N118" s="30">
        <f>IF(N110=0,0,VLOOKUP(N110,FAC_TOTALS_APTA!$A$4:$BQ$126,$L118,FALSE))</f>
        <v>8431890.4536711592</v>
      </c>
      <c r="O118" s="30">
        <f>IF(O110=0,0,VLOOKUP(O110,FAC_TOTALS_APTA!$A$4:$BQ$126,$L118,FALSE))</f>
        <v>-968988.13329637097</v>
      </c>
      <c r="P118" s="30">
        <f>IF(P110=0,0,VLOOKUP(P110,FAC_TOTALS_APTA!$A$4:$BQ$126,$L118,FALSE))</f>
        <v>-9093759.7705112994</v>
      </c>
      <c r="Q118" s="30">
        <f>IF(Q110=0,0,VLOOKUP(Q110,FAC_TOTALS_APTA!$A$4:$BQ$126,$L118,FALSE))</f>
        <v>3798543.4562383299</v>
      </c>
      <c r="R118" s="30">
        <f>IF(R110=0,0,VLOOKUP(R110,FAC_TOTALS_APTA!$A$4:$BQ$126,$L118,FALSE))</f>
        <v>318526.90947298601</v>
      </c>
      <c r="S118" s="30">
        <f>IF(S110=0,0,VLOOKUP(S110,FAC_TOTALS_APTA!$A$4:$BQ$126,$L118,FALSE))</f>
        <v>0</v>
      </c>
      <c r="T118" s="30">
        <f>IF(T110=0,0,VLOOKUP(T110,FAC_TOTALS_APTA!$A$4:$BQ$126,$L118,FALSE))</f>
        <v>0</v>
      </c>
      <c r="U118" s="30">
        <f>IF(U110=0,0,VLOOKUP(U110,FAC_TOTALS_APTA!$A$4:$BQ$126,$L118,FALSE))</f>
        <v>0</v>
      </c>
      <c r="V118" s="30">
        <f>IF(V110=0,0,VLOOKUP(V110,FAC_TOTALS_APTA!$A$4:$BQ$126,$L118,FALSE))</f>
        <v>0</v>
      </c>
      <c r="W118" s="30">
        <f>IF(W110=0,0,VLOOKUP(W110,FAC_TOTALS_APTA!$A$4:$BQ$126,$L118,FALSE))</f>
        <v>0</v>
      </c>
      <c r="X118" s="30">
        <f>IF(X110=0,0,VLOOKUP(X110,FAC_TOTALS_APTA!$A$4:$BQ$126,$L118,FALSE))</f>
        <v>0</v>
      </c>
      <c r="Y118" s="30">
        <f>IF(Y110=0,0,VLOOKUP(Y110,FAC_TOTALS_APTA!$A$4:$BQ$126,$L118,FALSE))</f>
        <v>0</v>
      </c>
      <c r="Z118" s="30">
        <f>IF(Z110=0,0,VLOOKUP(Z110,FAC_TOTALS_APTA!$A$4:$BQ$126,$L118,FALSE))</f>
        <v>0</v>
      </c>
      <c r="AA118" s="30">
        <f>IF(AA110=0,0,VLOOKUP(AA110,FAC_TOTALS_APTA!$A$4:$BQ$126,$L118,FALSE))</f>
        <v>0</v>
      </c>
      <c r="AB118" s="30">
        <f>IF(AB110=0,0,VLOOKUP(AB110,FAC_TOTALS_APTA!$A$4:$BQ$126,$L118,FALSE))</f>
        <v>0</v>
      </c>
      <c r="AC118" s="33">
        <f t="shared" si="25"/>
        <v>-44787465.939213194</v>
      </c>
      <c r="AD118" s="34">
        <f>AC118/G132</f>
        <v>-1.5288428641640648E-2</v>
      </c>
      <c r="AE118" s="8"/>
    </row>
    <row r="119" spans="1:31" s="15" customFormat="1" ht="15" x14ac:dyDescent="0.2">
      <c r="A119" s="8"/>
      <c r="B119" s="27" t="s">
        <v>55</v>
      </c>
      <c r="C119" s="29"/>
      <c r="D119" s="8" t="s">
        <v>32</v>
      </c>
      <c r="E119" s="48">
        <v>-4.0000000000000001E-3</v>
      </c>
      <c r="F119" s="8">
        <f>MATCH($D119,FAC_TOTALS_APTA!$A$2:$BQ$2,)</f>
        <v>18</v>
      </c>
      <c r="G119" s="35">
        <f>VLOOKUP(G110,FAC_TOTALS_APTA!$A$4:$BQ$126,$F119,FALSE)</f>
        <v>4.0999999999999996</v>
      </c>
      <c r="H119" s="35">
        <f>VLOOKUP(H110,FAC_TOTALS_APTA!$A$4:$BQ$126,$F119,FALSE)</f>
        <v>4.5999999999999996</v>
      </c>
      <c r="I119" s="31">
        <f t="shared" si="22"/>
        <v>0.12195121951219523</v>
      </c>
      <c r="J119" s="32" t="str">
        <f t="shared" si="23"/>
        <v/>
      </c>
      <c r="K119" s="32" t="str">
        <f t="shared" si="24"/>
        <v>JTW_HOME_PCT_FAC</v>
      </c>
      <c r="L119" s="8">
        <f>MATCH($K119,FAC_TOTALS_APTA!$A$2:$BO$2,)</f>
        <v>36</v>
      </c>
      <c r="M119" s="30">
        <f>IF(M110=0,0,VLOOKUP(M110,FAC_TOTALS_APTA!$A$4:$BQ$126,$L119,FALSE))</f>
        <v>-1173796.90341517</v>
      </c>
      <c r="N119" s="30">
        <f>IF(N110=0,0,VLOOKUP(N110,FAC_TOTALS_APTA!$A$4:$BQ$126,$L119,FALSE))</f>
        <v>0</v>
      </c>
      <c r="O119" s="30">
        <f>IF(O110=0,0,VLOOKUP(O110,FAC_TOTALS_APTA!$A$4:$BQ$126,$L119,FALSE))</f>
        <v>1257595.7257405999</v>
      </c>
      <c r="P119" s="30">
        <f>IF(P110=0,0,VLOOKUP(P110,FAC_TOTALS_APTA!$A$4:$BQ$126,$L119,FALSE))</f>
        <v>-4885346.9710168801</v>
      </c>
      <c r="Q119" s="30">
        <f>IF(Q110=0,0,VLOOKUP(Q110,FAC_TOTALS_APTA!$A$4:$BQ$126,$L119,FALSE))</f>
        <v>0</v>
      </c>
      <c r="R119" s="30">
        <f>IF(R110=0,0,VLOOKUP(R110,FAC_TOTALS_APTA!$A$4:$BQ$126,$L119,FALSE))</f>
        <v>-1239442.81405539</v>
      </c>
      <c r="S119" s="30">
        <f>IF(S110=0,0,VLOOKUP(S110,FAC_TOTALS_APTA!$A$4:$BQ$126,$L119,FALSE))</f>
        <v>0</v>
      </c>
      <c r="T119" s="30">
        <f>IF(T110=0,0,VLOOKUP(T110,FAC_TOTALS_APTA!$A$4:$BQ$126,$L119,FALSE))</f>
        <v>0</v>
      </c>
      <c r="U119" s="30">
        <f>IF(U110=0,0,VLOOKUP(U110,FAC_TOTALS_APTA!$A$4:$BQ$126,$L119,FALSE))</f>
        <v>0</v>
      </c>
      <c r="V119" s="30">
        <f>IF(V110=0,0,VLOOKUP(V110,FAC_TOTALS_APTA!$A$4:$BQ$126,$L119,FALSE))</f>
        <v>0</v>
      </c>
      <c r="W119" s="30">
        <f>IF(W110=0,0,VLOOKUP(W110,FAC_TOTALS_APTA!$A$4:$BQ$126,$L119,FALSE))</f>
        <v>0</v>
      </c>
      <c r="X119" s="30">
        <f>IF(X110=0,0,VLOOKUP(X110,FAC_TOTALS_APTA!$A$4:$BQ$126,$L119,FALSE))</f>
        <v>0</v>
      </c>
      <c r="Y119" s="30">
        <f>IF(Y110=0,0,VLOOKUP(Y110,FAC_TOTALS_APTA!$A$4:$BQ$126,$L119,FALSE))</f>
        <v>0</v>
      </c>
      <c r="Z119" s="30">
        <f>IF(Z110=0,0,VLOOKUP(Z110,FAC_TOTALS_APTA!$A$4:$BQ$126,$L119,FALSE))</f>
        <v>0</v>
      </c>
      <c r="AA119" s="30">
        <f>IF(AA110=0,0,VLOOKUP(AA110,FAC_TOTALS_APTA!$A$4:$BQ$126,$L119,FALSE))</f>
        <v>0</v>
      </c>
      <c r="AB119" s="30">
        <f>IF(AB110=0,0,VLOOKUP(AB110,FAC_TOTALS_APTA!$A$4:$BQ$126,$L119,FALSE))</f>
        <v>0</v>
      </c>
      <c r="AC119" s="33">
        <f t="shared" si="25"/>
        <v>-6040990.96274684</v>
      </c>
      <c r="AD119" s="34">
        <f>AC119/G132</f>
        <v>-2.0621229025125239E-3</v>
      </c>
      <c r="AE119" s="8"/>
    </row>
    <row r="120" spans="1:31" s="15" customFormat="1" ht="34" x14ac:dyDescent="0.2">
      <c r="A120" s="8"/>
      <c r="B120" s="13" t="s">
        <v>83</v>
      </c>
      <c r="C120" s="29"/>
      <c r="D120" s="6" t="s">
        <v>92</v>
      </c>
      <c r="E120" s="48">
        <v>-6.8999999999999999E-3</v>
      </c>
      <c r="F120" s="8">
        <f>MATCH($D120,FAC_TOTALS_APTA!$A$2:$BQ$2,)</f>
        <v>19</v>
      </c>
      <c r="G120" s="35">
        <f>VLOOKUP(G110,FAC_TOTALS_APTA!$A$4:$BQ$126,$F120,FALSE)</f>
        <v>0</v>
      </c>
      <c r="H120" s="35">
        <f>VLOOKUP(H110,FAC_TOTALS_APTA!$A$4:$BQ$126,$F120,FALSE)</f>
        <v>0</v>
      </c>
      <c r="I120" s="31" t="str">
        <f t="shared" si="22"/>
        <v>-</v>
      </c>
      <c r="J120" s="32" t="str">
        <f t="shared" si="23"/>
        <v/>
      </c>
      <c r="K120" s="32" t="str">
        <f t="shared" si="24"/>
        <v>TNC_TRIPS_PER_CAPITA_CLUSTER_BUS_HI_OPEX_FAC</v>
      </c>
      <c r="L120" s="8">
        <f>MATCH($K120,FAC_TOTALS_APTA!$A$2:$BO$2,)</f>
        <v>37</v>
      </c>
      <c r="M120" s="30">
        <f>IF(M110=0,0,VLOOKUP(M110,FAC_TOTALS_APTA!$A$4:$BQ$126,$L120,FALSE))</f>
        <v>0</v>
      </c>
      <c r="N120" s="30">
        <f>IF(N110=0,0,VLOOKUP(N110,FAC_TOTALS_APTA!$A$4:$BQ$126,$L120,FALSE))</f>
        <v>0</v>
      </c>
      <c r="O120" s="30">
        <f>IF(O110=0,0,VLOOKUP(O110,FAC_TOTALS_APTA!$A$4:$BQ$126,$L120,FALSE))</f>
        <v>0</v>
      </c>
      <c r="P120" s="30">
        <f>IF(P110=0,0,VLOOKUP(P110,FAC_TOTALS_APTA!$A$4:$BQ$126,$L120,FALSE))</f>
        <v>0</v>
      </c>
      <c r="Q120" s="30">
        <f>IF(Q110=0,0,VLOOKUP(Q110,FAC_TOTALS_APTA!$A$4:$BQ$126,$L120,FALSE))</f>
        <v>0</v>
      </c>
      <c r="R120" s="30">
        <f>IF(R110=0,0,VLOOKUP(R110,FAC_TOTALS_APTA!$A$4:$BQ$126,$L120,FALSE))</f>
        <v>0</v>
      </c>
      <c r="S120" s="30">
        <f>IF(S110=0,0,VLOOKUP(S110,FAC_TOTALS_APTA!$A$4:$BQ$126,$L120,FALSE))</f>
        <v>0</v>
      </c>
      <c r="T120" s="30">
        <f>IF(T110=0,0,VLOOKUP(T110,FAC_TOTALS_APTA!$A$4:$BQ$126,$L120,FALSE))</f>
        <v>0</v>
      </c>
      <c r="U120" s="30">
        <f>IF(U110=0,0,VLOOKUP(U110,FAC_TOTALS_APTA!$A$4:$BQ$126,$L120,FALSE))</f>
        <v>0</v>
      </c>
      <c r="V120" s="30">
        <f>IF(V110=0,0,VLOOKUP(V110,FAC_TOTALS_APTA!$A$4:$BQ$126,$L120,FALSE))</f>
        <v>0</v>
      </c>
      <c r="W120" s="30">
        <f>IF(W110=0,0,VLOOKUP(W110,FAC_TOTALS_APTA!$A$4:$BQ$126,$L120,FALSE))</f>
        <v>0</v>
      </c>
      <c r="X120" s="30">
        <f>IF(X110=0,0,VLOOKUP(X110,FAC_TOTALS_APTA!$A$4:$BQ$126,$L120,FALSE))</f>
        <v>0</v>
      </c>
      <c r="Y120" s="30">
        <f>IF(Y110=0,0,VLOOKUP(Y110,FAC_TOTALS_APTA!$A$4:$BQ$126,$L120,FALSE))</f>
        <v>0</v>
      </c>
      <c r="Z120" s="30">
        <f>IF(Z110=0,0,VLOOKUP(Z110,FAC_TOTALS_APTA!$A$4:$BQ$126,$L120,FALSE))</f>
        <v>0</v>
      </c>
      <c r="AA120" s="30">
        <f>IF(AA110=0,0,VLOOKUP(AA110,FAC_TOTALS_APTA!$A$4:$BQ$126,$L120,FALSE))</f>
        <v>0</v>
      </c>
      <c r="AB120" s="30">
        <f>IF(AB110=0,0,VLOOKUP(AB110,FAC_TOTALS_APTA!$A$4:$BQ$126,$L120,FALSE))</f>
        <v>0</v>
      </c>
      <c r="AC120" s="33">
        <f t="shared" si="25"/>
        <v>0</v>
      </c>
      <c r="AD120" s="34">
        <f>AC120/G132</f>
        <v>0</v>
      </c>
      <c r="AE120" s="8"/>
    </row>
    <row r="121" spans="1:31" s="65" customFormat="1" ht="34" x14ac:dyDescent="0.2">
      <c r="A121" s="64"/>
      <c r="B121" s="13" t="s">
        <v>83</v>
      </c>
      <c r="C121" s="29"/>
      <c r="D121" s="6" t="s">
        <v>93</v>
      </c>
      <c r="E121" s="48">
        <v>-3.3099999999999997E-2</v>
      </c>
      <c r="F121" s="8">
        <f>MATCH($D121,FAC_TOTALS_APTA!$A$2:$BQ$2,)</f>
        <v>20</v>
      </c>
      <c r="G121" s="35">
        <f>VLOOKUP(G110,FAC_TOTALS_APTA!$A$4:$BQ$126,$F121,FALSE)</f>
        <v>0</v>
      </c>
      <c r="H121" s="35">
        <f>VLOOKUP(H110,FAC_TOTALS_APTA!$A$4:$BQ$126,$F121,FALSE)</f>
        <v>0</v>
      </c>
      <c r="I121" s="31" t="str">
        <f t="shared" si="22"/>
        <v>-</v>
      </c>
      <c r="J121" s="32" t="str">
        <f t="shared" si="23"/>
        <v/>
      </c>
      <c r="K121" s="32" t="str">
        <f t="shared" si="24"/>
        <v>TNC_TRIPS_PER_CAPITA_CLUSTER_BUS_MID_OPEX_FAC</v>
      </c>
      <c r="L121" s="8">
        <f>MATCH($K121,FAC_TOTALS_APTA!$A$2:$BO$2,)</f>
        <v>38</v>
      </c>
      <c r="M121" s="30">
        <f>IF(M110=0,0,VLOOKUP(M110,FAC_TOTALS_APTA!$A$4:$BQ$126,$L121,FALSE))</f>
        <v>0</v>
      </c>
      <c r="N121" s="30">
        <f>IF(N110=0,0,VLOOKUP(N110,FAC_TOTALS_APTA!$A$4:$BQ$126,$L121,FALSE))</f>
        <v>0</v>
      </c>
      <c r="O121" s="30">
        <f>IF(O110=0,0,VLOOKUP(O110,FAC_TOTALS_APTA!$A$4:$BQ$126,$L121,FALSE))</f>
        <v>0</v>
      </c>
      <c r="P121" s="30">
        <f>IF(P110=0,0,VLOOKUP(P110,FAC_TOTALS_APTA!$A$4:$BQ$126,$L121,FALSE))</f>
        <v>0</v>
      </c>
      <c r="Q121" s="30">
        <f>IF(Q110=0,0,VLOOKUP(Q110,FAC_TOTALS_APTA!$A$4:$BQ$126,$L121,FALSE))</f>
        <v>0</v>
      </c>
      <c r="R121" s="30">
        <f>IF(R110=0,0,VLOOKUP(R110,FAC_TOTALS_APTA!$A$4:$BQ$126,$L121,FALSE))</f>
        <v>0</v>
      </c>
      <c r="S121" s="30">
        <f>IF(S110=0,0,VLOOKUP(S110,FAC_TOTALS_APTA!$A$4:$BQ$126,$L121,FALSE))</f>
        <v>0</v>
      </c>
      <c r="T121" s="30">
        <f>IF(T110=0,0,VLOOKUP(T110,FAC_TOTALS_APTA!$A$4:$BQ$126,$L121,FALSE))</f>
        <v>0</v>
      </c>
      <c r="U121" s="30">
        <f>IF(U110=0,0,VLOOKUP(U110,FAC_TOTALS_APTA!$A$4:$BQ$126,$L121,FALSE))</f>
        <v>0</v>
      </c>
      <c r="V121" s="30">
        <f>IF(V110=0,0,VLOOKUP(V110,FAC_TOTALS_APTA!$A$4:$BQ$126,$L121,FALSE))</f>
        <v>0</v>
      </c>
      <c r="W121" s="30">
        <f>IF(W110=0,0,VLOOKUP(W110,FAC_TOTALS_APTA!$A$4:$BQ$126,$L121,FALSE))</f>
        <v>0</v>
      </c>
      <c r="X121" s="30">
        <f>IF(X110=0,0,VLOOKUP(X110,FAC_TOTALS_APTA!$A$4:$BQ$126,$L121,FALSE))</f>
        <v>0</v>
      </c>
      <c r="Y121" s="30">
        <f>IF(Y110=0,0,VLOOKUP(Y110,FAC_TOTALS_APTA!$A$4:$BQ$126,$L121,FALSE))</f>
        <v>0</v>
      </c>
      <c r="Z121" s="30">
        <f>IF(Z110=0,0,VLOOKUP(Z110,FAC_TOTALS_APTA!$A$4:$BQ$126,$L121,FALSE))</f>
        <v>0</v>
      </c>
      <c r="AA121" s="30">
        <f>IF(AA110=0,0,VLOOKUP(AA110,FAC_TOTALS_APTA!$A$4:$BQ$126,$L121,FALSE))</f>
        <v>0</v>
      </c>
      <c r="AB121" s="30">
        <f>IF(AB110=0,0,VLOOKUP(AB110,FAC_TOTALS_APTA!$A$4:$BQ$126,$L121,FALSE))</f>
        <v>0</v>
      </c>
      <c r="AC121" s="33">
        <f t="shared" si="25"/>
        <v>0</v>
      </c>
      <c r="AD121" s="34">
        <f>AC121/G132</f>
        <v>0</v>
      </c>
      <c r="AE121" s="64"/>
    </row>
    <row r="122" spans="1:31" ht="34" x14ac:dyDescent="0.2">
      <c r="B122" s="13" t="s">
        <v>83</v>
      </c>
      <c r="C122" s="29"/>
      <c r="D122" s="6" t="s">
        <v>94</v>
      </c>
      <c r="E122" s="48">
        <v>-2.2200000000000001E-2</v>
      </c>
      <c r="F122" s="8">
        <f>MATCH($D122,FAC_TOTALS_APTA!$A$2:$BQ$2,)</f>
        <v>21</v>
      </c>
      <c r="G122" s="35">
        <f>VLOOKUP(G110,FAC_TOTALS_APTA!$A$4:$BQ$126,$F122,FALSE)</f>
        <v>0</v>
      </c>
      <c r="H122" s="35">
        <f>VLOOKUP(H110,FAC_TOTALS_APTA!$A$4:$BQ$126,$F122,FALSE)</f>
        <v>0</v>
      </c>
      <c r="I122" s="31" t="str">
        <f t="shared" si="22"/>
        <v>-</v>
      </c>
      <c r="J122" s="32" t="str">
        <f t="shared" si="23"/>
        <v/>
      </c>
      <c r="K122" s="32" t="str">
        <f t="shared" si="24"/>
        <v>TNC_TRIPS_PER_CAPITA_CLUSTER_BUS_LOW_OPEX_FAC</v>
      </c>
      <c r="L122" s="8">
        <f>MATCH($K122,FAC_TOTALS_APTA!$A$2:$BO$2,)</f>
        <v>39</v>
      </c>
      <c r="M122" s="30">
        <f>IF(M110=0,0,VLOOKUP(M110,FAC_TOTALS_APTA!$A$4:$BQ$126,$L122,FALSE))</f>
        <v>0</v>
      </c>
      <c r="N122" s="30">
        <f>IF(N110=0,0,VLOOKUP(N110,FAC_TOTALS_APTA!$A$4:$BQ$126,$L122,FALSE))</f>
        <v>0</v>
      </c>
      <c r="O122" s="30">
        <f>IF(O110=0,0,VLOOKUP(O110,FAC_TOTALS_APTA!$A$4:$BQ$126,$L122,FALSE))</f>
        <v>0</v>
      </c>
      <c r="P122" s="30">
        <f>IF(P110=0,0,VLOOKUP(P110,FAC_TOTALS_APTA!$A$4:$BQ$126,$L122,FALSE))</f>
        <v>0</v>
      </c>
      <c r="Q122" s="30">
        <f>IF(Q110=0,0,VLOOKUP(Q110,FAC_TOTALS_APTA!$A$4:$BQ$126,$L122,FALSE))</f>
        <v>0</v>
      </c>
      <c r="R122" s="30">
        <f>IF(R110=0,0,VLOOKUP(R110,FAC_TOTALS_APTA!$A$4:$BQ$126,$L122,FALSE))</f>
        <v>0</v>
      </c>
      <c r="S122" s="30">
        <f>IF(S110=0,0,VLOOKUP(S110,FAC_TOTALS_APTA!$A$4:$BQ$126,$L122,FALSE))</f>
        <v>0</v>
      </c>
      <c r="T122" s="30">
        <f>IF(T110=0,0,VLOOKUP(T110,FAC_TOTALS_APTA!$A$4:$BQ$126,$L122,FALSE))</f>
        <v>0</v>
      </c>
      <c r="U122" s="30">
        <f>IF(U110=0,0,VLOOKUP(U110,FAC_TOTALS_APTA!$A$4:$BQ$126,$L122,FALSE))</f>
        <v>0</v>
      </c>
      <c r="V122" s="30">
        <f>IF(V110=0,0,VLOOKUP(V110,FAC_TOTALS_APTA!$A$4:$BQ$126,$L122,FALSE))</f>
        <v>0</v>
      </c>
      <c r="W122" s="30">
        <f>IF(W110=0,0,VLOOKUP(W110,FAC_TOTALS_APTA!$A$4:$BQ$126,$L122,FALSE))</f>
        <v>0</v>
      </c>
      <c r="X122" s="30">
        <f>IF(X110=0,0,VLOOKUP(X110,FAC_TOTALS_APTA!$A$4:$BQ$126,$L122,FALSE))</f>
        <v>0</v>
      </c>
      <c r="Y122" s="30">
        <f>IF(Y110=0,0,VLOOKUP(Y110,FAC_TOTALS_APTA!$A$4:$BQ$126,$L122,FALSE))</f>
        <v>0</v>
      </c>
      <c r="Z122" s="30">
        <f>IF(Z110=0,0,VLOOKUP(Z110,FAC_TOTALS_APTA!$A$4:$BQ$126,$L122,FALSE))</f>
        <v>0</v>
      </c>
      <c r="AA122" s="30">
        <f>IF(AA110=0,0,VLOOKUP(AA110,FAC_TOTALS_APTA!$A$4:$BQ$126,$L122,FALSE))</f>
        <v>0</v>
      </c>
      <c r="AB122" s="30">
        <f>IF(AB110=0,0,VLOOKUP(AB110,FAC_TOTALS_APTA!$A$4:$BQ$126,$L122,FALSE))</f>
        <v>0</v>
      </c>
      <c r="AC122" s="33">
        <f t="shared" si="25"/>
        <v>0</v>
      </c>
      <c r="AD122" s="34">
        <f>AC122/G132</f>
        <v>0</v>
      </c>
    </row>
    <row r="123" spans="1:31" ht="34" x14ac:dyDescent="0.2">
      <c r="B123" s="13" t="s">
        <v>83</v>
      </c>
      <c r="C123" s="29"/>
      <c r="D123" s="6" t="s">
        <v>95</v>
      </c>
      <c r="E123" s="48">
        <v>-1.1000000000000001E-3</v>
      </c>
      <c r="F123" s="8">
        <f>MATCH($D123,FAC_TOTALS_APTA!$A$2:$BQ$2,)</f>
        <v>22</v>
      </c>
      <c r="G123" s="35">
        <f>VLOOKUP(G110,FAC_TOTALS_APTA!$A$4:$BQ$126,$F123,FALSE)</f>
        <v>0</v>
      </c>
      <c r="H123" s="35">
        <f>VLOOKUP(H110,FAC_TOTALS_APTA!$A$4:$BQ$126,$F123,FALSE)</f>
        <v>0</v>
      </c>
      <c r="I123" s="31" t="str">
        <f t="shared" si="22"/>
        <v>-</v>
      </c>
      <c r="J123" s="32" t="str">
        <f t="shared" si="23"/>
        <v/>
      </c>
      <c r="K123" s="32" t="str">
        <f t="shared" si="24"/>
        <v>TNC_TRIPS_PER_CAPITA_CLUSTER_BUS_NEW_YORK_FAC</v>
      </c>
      <c r="L123" s="8">
        <f>MATCH($K123,FAC_TOTALS_APTA!$A$2:$BO$2,)</f>
        <v>40</v>
      </c>
      <c r="M123" s="30">
        <f>IF(M110=0,0,VLOOKUP(M110,FAC_TOTALS_APTA!$A$4:$BQ$126,$L123,FALSE))</f>
        <v>0</v>
      </c>
      <c r="N123" s="30">
        <f>IF(N110=0,0,VLOOKUP(N110,FAC_TOTALS_APTA!$A$4:$BQ$126,$L123,FALSE))</f>
        <v>0</v>
      </c>
      <c r="O123" s="30">
        <f>IF(O110=0,0,VLOOKUP(O110,FAC_TOTALS_APTA!$A$4:$BQ$126,$L123,FALSE))</f>
        <v>0</v>
      </c>
      <c r="P123" s="30">
        <f>IF(P110=0,0,VLOOKUP(P110,FAC_TOTALS_APTA!$A$4:$BQ$126,$L123,FALSE))</f>
        <v>0</v>
      </c>
      <c r="Q123" s="30">
        <f>IF(Q110=0,0,VLOOKUP(Q110,FAC_TOTALS_APTA!$A$4:$BQ$126,$L123,FALSE))</f>
        <v>0</v>
      </c>
      <c r="R123" s="30">
        <f>IF(R110=0,0,VLOOKUP(R110,FAC_TOTALS_APTA!$A$4:$BQ$126,$L123,FALSE))</f>
        <v>0</v>
      </c>
      <c r="S123" s="30">
        <f>IF(S110=0,0,VLOOKUP(S110,FAC_TOTALS_APTA!$A$4:$BQ$126,$L123,FALSE))</f>
        <v>0</v>
      </c>
      <c r="T123" s="30">
        <f>IF(T110=0,0,VLOOKUP(T110,FAC_TOTALS_APTA!$A$4:$BQ$126,$L123,FALSE))</f>
        <v>0</v>
      </c>
      <c r="U123" s="30">
        <f>IF(U110=0,0,VLOOKUP(U110,FAC_TOTALS_APTA!$A$4:$BQ$126,$L123,FALSE))</f>
        <v>0</v>
      </c>
      <c r="V123" s="30">
        <f>IF(V110=0,0,VLOOKUP(V110,FAC_TOTALS_APTA!$A$4:$BQ$126,$L123,FALSE))</f>
        <v>0</v>
      </c>
      <c r="W123" s="30">
        <f>IF(W110=0,0,VLOOKUP(W110,FAC_TOTALS_APTA!$A$4:$BQ$126,$L123,FALSE))</f>
        <v>0</v>
      </c>
      <c r="X123" s="30">
        <f>IF(X110=0,0,VLOOKUP(X110,FAC_TOTALS_APTA!$A$4:$BQ$126,$L123,FALSE))</f>
        <v>0</v>
      </c>
      <c r="Y123" s="30">
        <f>IF(Y110=0,0,VLOOKUP(Y110,FAC_TOTALS_APTA!$A$4:$BQ$126,$L123,FALSE))</f>
        <v>0</v>
      </c>
      <c r="Z123" s="30">
        <f>IF(Z110=0,0,VLOOKUP(Z110,FAC_TOTALS_APTA!$A$4:$BQ$126,$L123,FALSE))</f>
        <v>0</v>
      </c>
      <c r="AA123" s="30">
        <f>IF(AA110=0,0,VLOOKUP(AA110,FAC_TOTALS_APTA!$A$4:$BQ$126,$L123,FALSE))</f>
        <v>0</v>
      </c>
      <c r="AB123" s="30">
        <f>IF(AB110=0,0,VLOOKUP(AB110,FAC_TOTALS_APTA!$A$4:$BQ$126,$L123,FALSE))</f>
        <v>0</v>
      </c>
      <c r="AC123" s="33">
        <f t="shared" si="25"/>
        <v>0</v>
      </c>
      <c r="AD123" s="34">
        <f>AC123/G132</f>
        <v>0</v>
      </c>
    </row>
    <row r="124" spans="1:31" ht="34" x14ac:dyDescent="0.2">
      <c r="B124" s="13" t="s">
        <v>83</v>
      </c>
      <c r="C124" s="29"/>
      <c r="D124" s="6" t="s">
        <v>96</v>
      </c>
      <c r="E124" s="48">
        <v>-1.5E-3</v>
      </c>
      <c r="F124" s="8">
        <f>MATCH($D124,FAC_TOTALS_APTA!$A$2:$BQ$2,)</f>
        <v>23</v>
      </c>
      <c r="G124" s="35">
        <f>VLOOKUP(G110,FAC_TOTALS_APTA!$A$4:$BQ$126,$F124,FALSE)</f>
        <v>0</v>
      </c>
      <c r="H124" s="35">
        <f>VLOOKUP(H110,FAC_TOTALS_APTA!$A$4:$BQ$126,$F124,FALSE)</f>
        <v>0</v>
      </c>
      <c r="I124" s="31" t="str">
        <f t="shared" si="22"/>
        <v>-</v>
      </c>
      <c r="J124" s="32" t="str">
        <f t="shared" si="23"/>
        <v/>
      </c>
      <c r="K124" s="32" t="str">
        <f t="shared" si="24"/>
        <v>TNC_TRIPS_PER_CAPITA_CLUSTER_RAIL_HI_OPEX_FAC</v>
      </c>
      <c r="L124" s="8">
        <f>MATCH($K124,FAC_TOTALS_APTA!$A$2:$BO$2,)</f>
        <v>41</v>
      </c>
      <c r="M124" s="30">
        <f>IF(M110=0,0,VLOOKUP(M110,FAC_TOTALS_APTA!$A$4:$BQ$126,$L124,FALSE))</f>
        <v>0</v>
      </c>
      <c r="N124" s="30">
        <f>IF(N110=0,0,VLOOKUP(N110,FAC_TOTALS_APTA!$A$4:$BQ$126,$L124,FALSE))</f>
        <v>0</v>
      </c>
      <c r="O124" s="30">
        <f>IF(O110=0,0,VLOOKUP(O110,FAC_TOTALS_APTA!$A$4:$BQ$126,$L124,FALSE))</f>
        <v>0</v>
      </c>
      <c r="P124" s="30">
        <f>IF(P110=0,0,VLOOKUP(P110,FAC_TOTALS_APTA!$A$4:$BQ$126,$L124,FALSE))</f>
        <v>0</v>
      </c>
      <c r="Q124" s="30">
        <f>IF(Q110=0,0,VLOOKUP(Q110,FAC_TOTALS_APTA!$A$4:$BQ$126,$L124,FALSE))</f>
        <v>0</v>
      </c>
      <c r="R124" s="30">
        <f>IF(R110=0,0,VLOOKUP(R110,FAC_TOTALS_APTA!$A$4:$BQ$126,$L124,FALSE))</f>
        <v>0</v>
      </c>
      <c r="S124" s="30">
        <f>IF(S110=0,0,VLOOKUP(S110,FAC_TOTALS_APTA!$A$4:$BQ$126,$L124,FALSE))</f>
        <v>0</v>
      </c>
      <c r="T124" s="30">
        <f>IF(T110=0,0,VLOOKUP(T110,FAC_TOTALS_APTA!$A$4:$BQ$126,$L124,FALSE))</f>
        <v>0</v>
      </c>
      <c r="U124" s="30">
        <f>IF(U110=0,0,VLOOKUP(U110,FAC_TOTALS_APTA!$A$4:$BQ$126,$L124,FALSE))</f>
        <v>0</v>
      </c>
      <c r="V124" s="30">
        <f>IF(V110=0,0,VLOOKUP(V110,FAC_TOTALS_APTA!$A$4:$BQ$126,$L124,FALSE))</f>
        <v>0</v>
      </c>
      <c r="W124" s="30">
        <f>IF(W110=0,0,VLOOKUP(W110,FAC_TOTALS_APTA!$A$4:$BQ$126,$L124,FALSE))</f>
        <v>0</v>
      </c>
      <c r="X124" s="30">
        <f>IF(X110=0,0,VLOOKUP(X110,FAC_TOTALS_APTA!$A$4:$BQ$126,$L124,FALSE))</f>
        <v>0</v>
      </c>
      <c r="Y124" s="30">
        <f>IF(Y110=0,0,VLOOKUP(Y110,FAC_TOTALS_APTA!$A$4:$BQ$126,$L124,FALSE))</f>
        <v>0</v>
      </c>
      <c r="Z124" s="30">
        <f>IF(Z110=0,0,VLOOKUP(Z110,FAC_TOTALS_APTA!$A$4:$BQ$126,$L124,FALSE))</f>
        <v>0</v>
      </c>
      <c r="AA124" s="30">
        <f>IF(AA110=0,0,VLOOKUP(AA110,FAC_TOTALS_APTA!$A$4:$BQ$126,$L124,FALSE))</f>
        <v>0</v>
      </c>
      <c r="AB124" s="30">
        <f>IF(AB110=0,0,VLOOKUP(AB110,FAC_TOTALS_APTA!$A$4:$BQ$126,$L124,FALSE))</f>
        <v>0</v>
      </c>
      <c r="AC124" s="33">
        <f t="shared" si="25"/>
        <v>0</v>
      </c>
      <c r="AD124" s="34">
        <f>AC124/G132</f>
        <v>0</v>
      </c>
    </row>
    <row r="125" spans="1:31" ht="34" x14ac:dyDescent="0.2">
      <c r="B125" s="13" t="s">
        <v>83</v>
      </c>
      <c r="C125" s="29"/>
      <c r="D125" s="6" t="s">
        <v>97</v>
      </c>
      <c r="E125" s="48">
        <v>-2.81E-2</v>
      </c>
      <c r="F125" s="8">
        <f>MATCH($D125,FAC_TOTALS_APTA!$A$2:$BQ$2,)</f>
        <v>24</v>
      </c>
      <c r="G125" s="35">
        <f>VLOOKUP(G110,FAC_TOTALS_APTA!$A$4:$BQ$126,$F125,FALSE)</f>
        <v>0</v>
      </c>
      <c r="H125" s="35">
        <f>VLOOKUP(H110,FAC_TOTALS_APTA!$A$4:$BQ$126,$F125,FALSE)</f>
        <v>0</v>
      </c>
      <c r="I125" s="31" t="str">
        <f t="shared" si="22"/>
        <v>-</v>
      </c>
      <c r="J125" s="32" t="str">
        <f t="shared" si="23"/>
        <v/>
      </c>
      <c r="K125" s="32" t="str">
        <f t="shared" si="24"/>
        <v>TNC_TRIPS_PER_CAPITA_CLUSTER_RAIL_MID_OPEX_FAC</v>
      </c>
      <c r="L125" s="8">
        <f>MATCH($K125,FAC_TOTALS_APTA!$A$2:$BO$2,)</f>
        <v>42</v>
      </c>
      <c r="M125" s="30">
        <f>IF(M110=0,0,VLOOKUP(M110,FAC_TOTALS_APTA!$A$4:$BQ$126,$L125,FALSE))</f>
        <v>0</v>
      </c>
      <c r="N125" s="30">
        <f>IF(N110=0,0,VLOOKUP(N110,FAC_TOTALS_APTA!$A$4:$BQ$126,$L125,FALSE))</f>
        <v>0</v>
      </c>
      <c r="O125" s="30">
        <f>IF(O110=0,0,VLOOKUP(O110,FAC_TOTALS_APTA!$A$4:$BQ$126,$L125,FALSE))</f>
        <v>0</v>
      </c>
      <c r="P125" s="30">
        <f>IF(P110=0,0,VLOOKUP(P110,FAC_TOTALS_APTA!$A$4:$BQ$126,$L125,FALSE))</f>
        <v>0</v>
      </c>
      <c r="Q125" s="30">
        <f>IF(Q110=0,0,VLOOKUP(Q110,FAC_TOTALS_APTA!$A$4:$BQ$126,$L125,FALSE))</f>
        <v>0</v>
      </c>
      <c r="R125" s="30">
        <f>IF(R110=0,0,VLOOKUP(R110,FAC_TOTALS_APTA!$A$4:$BQ$126,$L125,FALSE))</f>
        <v>0</v>
      </c>
      <c r="S125" s="30">
        <f>IF(S110=0,0,VLOOKUP(S110,FAC_TOTALS_APTA!$A$4:$BQ$126,$L125,FALSE))</f>
        <v>0</v>
      </c>
      <c r="T125" s="30">
        <f>IF(T110=0,0,VLOOKUP(T110,FAC_TOTALS_APTA!$A$4:$BQ$126,$L125,FALSE))</f>
        <v>0</v>
      </c>
      <c r="U125" s="30">
        <f>IF(U110=0,0,VLOOKUP(U110,FAC_TOTALS_APTA!$A$4:$BQ$126,$L125,FALSE))</f>
        <v>0</v>
      </c>
      <c r="V125" s="30">
        <f>IF(V110=0,0,VLOOKUP(V110,FAC_TOTALS_APTA!$A$4:$BQ$126,$L125,FALSE))</f>
        <v>0</v>
      </c>
      <c r="W125" s="30">
        <f>IF(W110=0,0,VLOOKUP(W110,FAC_TOTALS_APTA!$A$4:$BQ$126,$L125,FALSE))</f>
        <v>0</v>
      </c>
      <c r="X125" s="30">
        <f>IF(X110=0,0,VLOOKUP(X110,FAC_TOTALS_APTA!$A$4:$BQ$126,$L125,FALSE))</f>
        <v>0</v>
      </c>
      <c r="Y125" s="30">
        <f>IF(Y110=0,0,VLOOKUP(Y110,FAC_TOTALS_APTA!$A$4:$BQ$126,$L125,FALSE))</f>
        <v>0</v>
      </c>
      <c r="Z125" s="30">
        <f>IF(Z110=0,0,VLOOKUP(Z110,FAC_TOTALS_APTA!$A$4:$BQ$126,$L125,FALSE))</f>
        <v>0</v>
      </c>
      <c r="AA125" s="30">
        <f>IF(AA110=0,0,VLOOKUP(AA110,FAC_TOTALS_APTA!$A$4:$BQ$126,$L125,FALSE))</f>
        <v>0</v>
      </c>
      <c r="AB125" s="30">
        <f>IF(AB110=0,0,VLOOKUP(AB110,FAC_TOTALS_APTA!$A$4:$BQ$126,$L125,FALSE))</f>
        <v>0</v>
      </c>
      <c r="AC125" s="33">
        <f t="shared" si="25"/>
        <v>0</v>
      </c>
      <c r="AD125" s="34">
        <f>AC125/G132</f>
        <v>0</v>
      </c>
    </row>
    <row r="126" spans="1:31" ht="34" x14ac:dyDescent="0.2">
      <c r="B126" s="13" t="s">
        <v>83</v>
      </c>
      <c r="C126" s="29"/>
      <c r="D126" s="6" t="s">
        <v>98</v>
      </c>
      <c r="E126" s="48">
        <v>8.2000000000000007E-3</v>
      </c>
      <c r="F126" s="8">
        <f>MATCH($D126,FAC_TOTALS_APTA!$A$2:$BQ$2,)</f>
        <v>25</v>
      </c>
      <c r="G126" s="35">
        <f>VLOOKUP(G110,FAC_TOTALS_APTA!$A$4:$BQ$126,$F126,FALSE)</f>
        <v>1</v>
      </c>
      <c r="H126" s="35">
        <f>VLOOKUP(H110,FAC_TOTALS_APTA!$A$4:$BQ$126,$F126,FALSE)</f>
        <v>28.6</v>
      </c>
      <c r="I126" s="31">
        <f t="shared" si="22"/>
        <v>27.6</v>
      </c>
      <c r="J126" s="32" t="str">
        <f t="shared" si="23"/>
        <v/>
      </c>
      <c r="K126" s="32" t="str">
        <f t="shared" si="24"/>
        <v>TNC_TRIPS_PER_CAPITA_CLUSTER_RAIL_NEW_YORK_FAC</v>
      </c>
      <c r="L126" s="8">
        <f>MATCH($K126,FAC_TOTALS_APTA!$A$2:$BO$2,)</f>
        <v>43</v>
      </c>
      <c r="M126" s="30">
        <f>IF(M110=0,0,VLOOKUP(M110,FAC_TOTALS_APTA!$A$4:$BQ$126,$L126,FALSE))</f>
        <v>38863839.051058903</v>
      </c>
      <c r="N126" s="30">
        <f>IF(N110=0,0,VLOOKUP(N110,FAC_TOTALS_APTA!$A$4:$BQ$126,$L126,FALSE))</f>
        <v>65563175.605354004</v>
      </c>
      <c r="O126" s="30">
        <f>IF(O110=0,0,VLOOKUP(O110,FAC_TOTALS_APTA!$A$4:$BQ$126,$L126,FALSE))</f>
        <v>39004236.027891196</v>
      </c>
      <c r="P126" s="30">
        <f>IF(P110=0,0,VLOOKUP(P110,FAC_TOTALS_APTA!$A$4:$BQ$126,$L126,FALSE))</f>
        <v>123003995.33348</v>
      </c>
      <c r="Q126" s="30">
        <f>IF(Q110=0,0,VLOOKUP(Q110,FAC_TOTALS_APTA!$A$4:$BQ$126,$L126,FALSE))</f>
        <v>158315788.32606199</v>
      </c>
      <c r="R126" s="30">
        <f>IF(R110=0,0,VLOOKUP(R110,FAC_TOTALS_APTA!$A$4:$BQ$126,$L126,FALSE))</f>
        <v>293366484.94821298</v>
      </c>
      <c r="S126" s="30">
        <f>IF(S110=0,0,VLOOKUP(S110,FAC_TOTALS_APTA!$A$4:$BQ$126,$L126,FALSE))</f>
        <v>0</v>
      </c>
      <c r="T126" s="30">
        <f>IF(T110=0,0,VLOOKUP(T110,FAC_TOTALS_APTA!$A$4:$BQ$126,$L126,FALSE))</f>
        <v>0</v>
      </c>
      <c r="U126" s="30">
        <f>IF(U110=0,0,VLOOKUP(U110,FAC_TOTALS_APTA!$A$4:$BQ$126,$L126,FALSE))</f>
        <v>0</v>
      </c>
      <c r="V126" s="30">
        <f>IF(V110=0,0,VLOOKUP(V110,FAC_TOTALS_APTA!$A$4:$BQ$126,$L126,FALSE))</f>
        <v>0</v>
      </c>
      <c r="W126" s="30">
        <f>IF(W110=0,0,VLOOKUP(W110,FAC_TOTALS_APTA!$A$4:$BQ$126,$L126,FALSE))</f>
        <v>0</v>
      </c>
      <c r="X126" s="30">
        <f>IF(X110=0,0,VLOOKUP(X110,FAC_TOTALS_APTA!$A$4:$BQ$126,$L126,FALSE))</f>
        <v>0</v>
      </c>
      <c r="Y126" s="30">
        <f>IF(Y110=0,0,VLOOKUP(Y110,FAC_TOTALS_APTA!$A$4:$BQ$126,$L126,FALSE))</f>
        <v>0</v>
      </c>
      <c r="Z126" s="30">
        <f>IF(Z110=0,0,VLOOKUP(Z110,FAC_TOTALS_APTA!$A$4:$BQ$126,$L126,FALSE))</f>
        <v>0</v>
      </c>
      <c r="AA126" s="30">
        <f>IF(AA110=0,0,VLOOKUP(AA110,FAC_TOTALS_APTA!$A$4:$BQ$126,$L126,FALSE))</f>
        <v>0</v>
      </c>
      <c r="AB126" s="30">
        <f>IF(AB110=0,0,VLOOKUP(AB110,FAC_TOTALS_APTA!$A$4:$BQ$126,$L126,FALSE))</f>
        <v>0</v>
      </c>
      <c r="AC126" s="33">
        <f t="shared" si="25"/>
        <v>718117519.29205906</v>
      </c>
      <c r="AD126" s="34">
        <f>AC126/G132</f>
        <v>0.24513305720197484</v>
      </c>
    </row>
    <row r="127" spans="1:31" ht="15" x14ac:dyDescent="0.2">
      <c r="B127" s="27" t="s">
        <v>73</v>
      </c>
      <c r="C127" s="29"/>
      <c r="D127" s="8" t="s">
        <v>49</v>
      </c>
      <c r="E127" s="48">
        <v>-1.2999999999999999E-3</v>
      </c>
      <c r="F127" s="8">
        <f>MATCH($D127,FAC_TOTALS_APTA!$A$2:$BQ$2,)</f>
        <v>26</v>
      </c>
      <c r="G127" s="35">
        <f>VLOOKUP(G110,FAC_TOTALS_APTA!$A$4:$BQ$126,$F127,FALSE)</f>
        <v>0</v>
      </c>
      <c r="H127" s="35">
        <f>VLOOKUP(H110,FAC_TOTALS_APTA!$A$4:$BQ$126,$F127,FALSE)</f>
        <v>1</v>
      </c>
      <c r="I127" s="31" t="str">
        <f t="shared" si="22"/>
        <v>-</v>
      </c>
      <c r="J127" s="32" t="str">
        <f t="shared" si="23"/>
        <v/>
      </c>
      <c r="K127" s="32" t="str">
        <f t="shared" si="24"/>
        <v>BIKE_SHARE_FAC</v>
      </c>
      <c r="L127" s="8">
        <f>MATCH($K127,FAC_TOTALS_APTA!$A$2:$BO$2,)</f>
        <v>44</v>
      </c>
      <c r="M127" s="30">
        <f>IF(M110=0,0,VLOOKUP(M110,FAC_TOTALS_APTA!$A$4:$BQ$126,$L127,FALSE))</f>
        <v>-3748907.28376697</v>
      </c>
      <c r="N127" s="30">
        <f>IF(N110=0,0,VLOOKUP(N110,FAC_TOTALS_APTA!$A$4:$BQ$126,$L127,FALSE))</f>
        <v>0</v>
      </c>
      <c r="O127" s="30">
        <f>IF(O110=0,0,VLOOKUP(O110,FAC_TOTALS_APTA!$A$4:$BQ$126,$L127,FALSE))</f>
        <v>0</v>
      </c>
      <c r="P127" s="30">
        <f>IF(P110=0,0,VLOOKUP(P110,FAC_TOTALS_APTA!$A$4:$BQ$126,$L127,FALSE))</f>
        <v>0</v>
      </c>
      <c r="Q127" s="30">
        <f>IF(Q110=0,0,VLOOKUP(Q110,FAC_TOTALS_APTA!$A$4:$BQ$126,$L127,FALSE))</f>
        <v>0</v>
      </c>
      <c r="R127" s="30">
        <f>IF(R110=0,0,VLOOKUP(R110,FAC_TOTALS_APTA!$A$4:$BQ$126,$L127,FALSE))</f>
        <v>0</v>
      </c>
      <c r="S127" s="30">
        <f>IF(S110=0,0,VLOOKUP(S110,FAC_TOTALS_APTA!$A$4:$BQ$126,$L127,FALSE))</f>
        <v>0</v>
      </c>
      <c r="T127" s="30">
        <f>IF(T110=0,0,VLOOKUP(T110,FAC_TOTALS_APTA!$A$4:$BQ$126,$L127,FALSE))</f>
        <v>0</v>
      </c>
      <c r="U127" s="30">
        <f>IF(U110=0,0,VLOOKUP(U110,FAC_TOTALS_APTA!$A$4:$BQ$126,$L127,FALSE))</f>
        <v>0</v>
      </c>
      <c r="V127" s="30">
        <f>IF(V110=0,0,VLOOKUP(V110,FAC_TOTALS_APTA!$A$4:$BQ$126,$L127,FALSE))</f>
        <v>0</v>
      </c>
      <c r="W127" s="30">
        <f>IF(W110=0,0,VLOOKUP(W110,FAC_TOTALS_APTA!$A$4:$BQ$126,$L127,FALSE))</f>
        <v>0</v>
      </c>
      <c r="X127" s="30">
        <f>IF(X110=0,0,VLOOKUP(X110,FAC_TOTALS_APTA!$A$4:$BQ$126,$L127,FALSE))</f>
        <v>0</v>
      </c>
      <c r="Y127" s="30">
        <f>IF(Y110=0,0,VLOOKUP(Y110,FAC_TOTALS_APTA!$A$4:$BQ$126,$L127,FALSE))</f>
        <v>0</v>
      </c>
      <c r="Z127" s="30">
        <f>IF(Z110=0,0,VLOOKUP(Z110,FAC_TOTALS_APTA!$A$4:$BQ$126,$L127,FALSE))</f>
        <v>0</v>
      </c>
      <c r="AA127" s="30">
        <f>IF(AA110=0,0,VLOOKUP(AA110,FAC_TOTALS_APTA!$A$4:$BQ$126,$L127,FALSE))</f>
        <v>0</v>
      </c>
      <c r="AB127" s="30">
        <f>IF(AB110=0,0,VLOOKUP(AB110,FAC_TOTALS_APTA!$A$4:$BQ$126,$L127,FALSE))</f>
        <v>0</v>
      </c>
      <c r="AC127" s="33">
        <f t="shared" si="25"/>
        <v>-3748907.28376697</v>
      </c>
      <c r="AD127" s="34">
        <f>AC127/G132</f>
        <v>-1.2797085142032278E-3</v>
      </c>
    </row>
    <row r="128" spans="1:31" ht="15" x14ac:dyDescent="0.2">
      <c r="B128" s="27" t="s">
        <v>74</v>
      </c>
      <c r="C128" s="29"/>
      <c r="D128" s="8" t="s">
        <v>99</v>
      </c>
      <c r="E128" s="48">
        <v>-5.5500000000000001E-2</v>
      </c>
      <c r="F128" s="8">
        <f>MATCH($D128,FAC_TOTALS_APTA!$A$2:$BQ$2,)</f>
        <v>27</v>
      </c>
      <c r="G128" s="35">
        <f>VLOOKUP(G110,FAC_TOTALS_APTA!$A$4:$BQ$126,$F128,FALSE)</f>
        <v>0</v>
      </c>
      <c r="H128" s="35">
        <f>VLOOKUP(H110,FAC_TOTALS_APTA!$A$4:$BQ$126,$F128,FALSE)</f>
        <v>0</v>
      </c>
      <c r="I128" s="31" t="str">
        <f t="shared" si="22"/>
        <v>-</v>
      </c>
      <c r="J128" s="32" t="str">
        <f t="shared" si="23"/>
        <v/>
      </c>
      <c r="K128" s="32" t="str">
        <f t="shared" si="24"/>
        <v>scooter_flag_BUS_FAC</v>
      </c>
      <c r="L128" s="8">
        <f>MATCH($K128,FAC_TOTALS_APTA!$A$2:$BO$2,)</f>
        <v>45</v>
      </c>
      <c r="M128" s="30">
        <f>IF(M110=0,0,VLOOKUP(M110,FAC_TOTALS_APTA!$A$4:$BQ$126,$L128,FALSE))</f>
        <v>0</v>
      </c>
      <c r="N128" s="30">
        <f>IF(N110=0,0,VLOOKUP(N110,FAC_TOTALS_APTA!$A$4:$BQ$126,$L128,FALSE))</f>
        <v>0</v>
      </c>
      <c r="O128" s="30">
        <f>IF(O110=0,0,VLOOKUP(O110,FAC_TOTALS_APTA!$A$4:$BQ$126,$L128,FALSE))</f>
        <v>0</v>
      </c>
      <c r="P128" s="30">
        <f>IF(P110=0,0,VLOOKUP(P110,FAC_TOTALS_APTA!$A$4:$BQ$126,$L128,FALSE))</f>
        <v>0</v>
      </c>
      <c r="Q128" s="30">
        <f>IF(Q110=0,0,VLOOKUP(Q110,FAC_TOTALS_APTA!$A$4:$BQ$126,$L128,FALSE))</f>
        <v>0</v>
      </c>
      <c r="R128" s="30">
        <f>IF(R110=0,0,VLOOKUP(R110,FAC_TOTALS_APTA!$A$4:$BQ$126,$L128,FALSE))</f>
        <v>0</v>
      </c>
      <c r="S128" s="30">
        <f>IF(S110=0,0,VLOOKUP(S110,FAC_TOTALS_APTA!$A$4:$BQ$126,$L128,FALSE))</f>
        <v>0</v>
      </c>
      <c r="T128" s="30">
        <f>IF(T110=0,0,VLOOKUP(T110,FAC_TOTALS_APTA!$A$4:$BQ$126,$L128,FALSE))</f>
        <v>0</v>
      </c>
      <c r="U128" s="30">
        <f>IF(U110=0,0,VLOOKUP(U110,FAC_TOTALS_APTA!$A$4:$BQ$126,$L128,FALSE))</f>
        <v>0</v>
      </c>
      <c r="V128" s="30">
        <f>IF(V110=0,0,VLOOKUP(V110,FAC_TOTALS_APTA!$A$4:$BQ$126,$L128,FALSE))</f>
        <v>0</v>
      </c>
      <c r="W128" s="30">
        <f>IF(W110=0,0,VLOOKUP(W110,FAC_TOTALS_APTA!$A$4:$BQ$126,$L128,FALSE))</f>
        <v>0</v>
      </c>
      <c r="X128" s="30">
        <f>IF(X110=0,0,VLOOKUP(X110,FAC_TOTALS_APTA!$A$4:$BQ$126,$L128,FALSE))</f>
        <v>0</v>
      </c>
      <c r="Y128" s="30">
        <f>IF(Y110=0,0,VLOOKUP(Y110,FAC_TOTALS_APTA!$A$4:$BQ$126,$L128,FALSE))</f>
        <v>0</v>
      </c>
      <c r="Z128" s="30">
        <f>IF(Z110=0,0,VLOOKUP(Z110,FAC_TOTALS_APTA!$A$4:$BQ$126,$L128,FALSE))</f>
        <v>0</v>
      </c>
      <c r="AA128" s="30">
        <f>IF(AA110=0,0,VLOOKUP(AA110,FAC_TOTALS_APTA!$A$4:$BQ$126,$L128,FALSE))</f>
        <v>0</v>
      </c>
      <c r="AB128" s="30">
        <f>IF(AB110=0,0,VLOOKUP(AB110,FAC_TOTALS_APTA!$A$4:$BQ$126,$L128,FALSE))</f>
        <v>0</v>
      </c>
      <c r="AC128" s="33">
        <f t="shared" si="25"/>
        <v>0</v>
      </c>
      <c r="AD128" s="34">
        <f>AC128/G132</f>
        <v>0</v>
      </c>
    </row>
    <row r="129" spans="2:30" ht="15" x14ac:dyDescent="0.2">
      <c r="B129" s="10" t="s">
        <v>74</v>
      </c>
      <c r="C129" s="28"/>
      <c r="D129" s="9" t="s">
        <v>100</v>
      </c>
      <c r="E129" s="49">
        <v>5.1999999999999998E-3</v>
      </c>
      <c r="F129" s="9">
        <f>MATCH($D129,FAC_TOTALS_APTA!$A$2:$BQ$2,)</f>
        <v>28</v>
      </c>
      <c r="G129" s="37">
        <f>VLOOKUP(G110,FAC_TOTALS_APTA!$A$4:$BQ$126,$F129,FALSE)</f>
        <v>0</v>
      </c>
      <c r="H129" s="37">
        <f>VLOOKUP(H110,FAC_TOTALS_APTA!$A$4:$BQ$126,$F129,FALSE)</f>
        <v>1</v>
      </c>
      <c r="I129" s="38" t="str">
        <f t="shared" si="22"/>
        <v>-</v>
      </c>
      <c r="J129" s="39" t="str">
        <f t="shared" si="23"/>
        <v/>
      </c>
      <c r="K129" s="39" t="str">
        <f t="shared" si="24"/>
        <v>scooter_flag_RAIL_FAC</v>
      </c>
      <c r="L129" s="9">
        <f>MATCH($K129,FAC_TOTALS_APTA!$A$2:$BO$2,)</f>
        <v>46</v>
      </c>
      <c r="M129" s="40">
        <f>IF(M110=0,0,VLOOKUP(M110,FAC_TOTALS_APTA!$A$4:$BQ$126,$L129,FALSE))</f>
        <v>0</v>
      </c>
      <c r="N129" s="40">
        <f>IF(N110=0,0,VLOOKUP(N110,FAC_TOTALS_APTA!$A$4:$BQ$126,$L129,FALSE))</f>
        <v>0</v>
      </c>
      <c r="O129" s="40">
        <f>IF(O110=0,0,VLOOKUP(O110,FAC_TOTALS_APTA!$A$4:$BQ$126,$L129,FALSE))</f>
        <v>0</v>
      </c>
      <c r="P129" s="40">
        <f>IF(P110=0,0,VLOOKUP(P110,FAC_TOTALS_APTA!$A$4:$BQ$126,$L129,FALSE))</f>
        <v>0</v>
      </c>
      <c r="Q129" s="40">
        <f>IF(Q110=0,0,VLOOKUP(Q110,FAC_TOTALS_APTA!$A$4:$BQ$126,$L129,FALSE))</f>
        <v>0</v>
      </c>
      <c r="R129" s="40">
        <f>IF(R110=0,0,VLOOKUP(R110,FAC_TOTALS_APTA!$A$4:$BQ$126,$L129,FALSE))</f>
        <v>16196629.9147263</v>
      </c>
      <c r="S129" s="40">
        <f>IF(S110=0,0,VLOOKUP(S110,FAC_TOTALS_APTA!$A$4:$BQ$126,$L129,FALSE))</f>
        <v>0</v>
      </c>
      <c r="T129" s="40">
        <f>IF(T110=0,0,VLOOKUP(T110,FAC_TOTALS_APTA!$A$4:$BQ$126,$L129,FALSE))</f>
        <v>0</v>
      </c>
      <c r="U129" s="40">
        <f>IF(U110=0,0,VLOOKUP(U110,FAC_TOTALS_APTA!$A$4:$BQ$126,$L129,FALSE))</f>
        <v>0</v>
      </c>
      <c r="V129" s="40">
        <f>IF(V110=0,0,VLOOKUP(V110,FAC_TOTALS_APTA!$A$4:$BQ$126,$L129,FALSE))</f>
        <v>0</v>
      </c>
      <c r="W129" s="40">
        <f>IF(W110=0,0,VLOOKUP(W110,FAC_TOTALS_APTA!$A$4:$BQ$126,$L129,FALSE))</f>
        <v>0</v>
      </c>
      <c r="X129" s="40">
        <f>IF(X110=0,0,VLOOKUP(X110,FAC_TOTALS_APTA!$A$4:$BQ$126,$L129,FALSE))</f>
        <v>0</v>
      </c>
      <c r="Y129" s="40">
        <f>IF(Y110=0,0,VLOOKUP(Y110,FAC_TOTALS_APTA!$A$4:$BQ$126,$L129,FALSE))</f>
        <v>0</v>
      </c>
      <c r="Z129" s="40">
        <f>IF(Z110=0,0,VLOOKUP(Z110,FAC_TOTALS_APTA!$A$4:$BQ$126,$L129,FALSE))</f>
        <v>0</v>
      </c>
      <c r="AA129" s="40">
        <f>IF(AA110=0,0,VLOOKUP(AA110,FAC_TOTALS_APTA!$A$4:$BQ$126,$L129,FALSE))</f>
        <v>0</v>
      </c>
      <c r="AB129" s="40">
        <f>IF(AB110=0,0,VLOOKUP(AB110,FAC_TOTALS_APTA!$A$4:$BQ$126,$L129,FALSE))</f>
        <v>0</v>
      </c>
      <c r="AC129" s="41">
        <f t="shared" si="25"/>
        <v>16196629.9147263</v>
      </c>
      <c r="AD129" s="42">
        <f>AC129/G132</f>
        <v>5.5288017639228242E-3</v>
      </c>
    </row>
    <row r="130" spans="2:30" ht="15" x14ac:dyDescent="0.2">
      <c r="B130" s="10" t="s">
        <v>61</v>
      </c>
      <c r="C130" s="28"/>
      <c r="D130" s="10" t="s">
        <v>53</v>
      </c>
      <c r="E130" s="75"/>
      <c r="F130" s="9"/>
      <c r="G130" s="40"/>
      <c r="H130" s="40"/>
      <c r="I130" s="38"/>
      <c r="J130" s="39"/>
      <c r="K130" s="39" t="str">
        <f t="shared" si="24"/>
        <v>New_Reporter_FAC</v>
      </c>
      <c r="L130" s="9">
        <f>MATCH($K130,FAC_TOTALS_APTA!$A$2:$BO$2,)</f>
        <v>50</v>
      </c>
      <c r="M130" s="40">
        <f>IF(M110=0,0,VLOOKUP(M110,FAC_TOTALS_APTA!$A$4:$BQ$126,$L130,FALSE))</f>
        <v>0</v>
      </c>
      <c r="N130" s="40">
        <f>IF(N110=0,0,VLOOKUP(N110,FAC_TOTALS_APTA!$A$4:$BQ$126,$L130,FALSE))</f>
        <v>0</v>
      </c>
      <c r="O130" s="40">
        <f>IF(O110=0,0,VLOOKUP(O110,FAC_TOTALS_APTA!$A$4:$BQ$126,$L130,FALSE))</f>
        <v>0</v>
      </c>
      <c r="P130" s="40">
        <f>IF(P110=0,0,VLOOKUP(P110,FAC_TOTALS_APTA!$A$4:$BQ$126,$L130,FALSE))</f>
        <v>0</v>
      </c>
      <c r="Q130" s="40">
        <f>IF(Q110=0,0,VLOOKUP(Q110,FAC_TOTALS_APTA!$A$4:$BQ$126,$L130,FALSE))</f>
        <v>0</v>
      </c>
      <c r="R130" s="40">
        <f>IF(R110=0,0,VLOOKUP(R110,FAC_TOTALS_APTA!$A$4:$BQ$126,$L130,FALSE))</f>
        <v>0</v>
      </c>
      <c r="S130" s="40">
        <f>IF(S110=0,0,VLOOKUP(S110,FAC_TOTALS_APTA!$A$4:$BQ$126,$L130,FALSE))</f>
        <v>0</v>
      </c>
      <c r="T130" s="40">
        <f>IF(T110=0,0,VLOOKUP(T110,FAC_TOTALS_APTA!$A$4:$BQ$126,$L130,FALSE))</f>
        <v>0</v>
      </c>
      <c r="U130" s="40">
        <f>IF(U110=0,0,VLOOKUP(U110,FAC_TOTALS_APTA!$A$4:$BQ$126,$L130,FALSE))</f>
        <v>0</v>
      </c>
      <c r="V130" s="40">
        <f>IF(V110=0,0,VLOOKUP(V110,FAC_TOTALS_APTA!$A$4:$BQ$126,$L130,FALSE))</f>
        <v>0</v>
      </c>
      <c r="W130" s="40">
        <f>IF(W110=0,0,VLOOKUP(W110,FAC_TOTALS_APTA!$A$4:$BQ$126,$L130,FALSE))</f>
        <v>0</v>
      </c>
      <c r="X130" s="40">
        <f>IF(X110=0,0,VLOOKUP(X110,FAC_TOTALS_APTA!$A$4:$BQ$126,$L130,FALSE))</f>
        <v>0</v>
      </c>
      <c r="Y130" s="40">
        <f>IF(Y110=0,0,VLOOKUP(Y110,FAC_TOTALS_APTA!$A$4:$BQ$126,$L130,FALSE))</f>
        <v>0</v>
      </c>
      <c r="Z130" s="40">
        <f>IF(Z110=0,0,VLOOKUP(Z110,FAC_TOTALS_APTA!$A$4:$BQ$126,$L130,FALSE))</f>
        <v>0</v>
      </c>
      <c r="AA130" s="40">
        <f>IF(AA110=0,0,VLOOKUP(AA110,FAC_TOTALS_APTA!$A$4:$BQ$126,$L130,FALSE))</f>
        <v>0</v>
      </c>
      <c r="AB130" s="40">
        <f>IF(AB110=0,0,VLOOKUP(AB110,FAC_TOTALS_APTA!$A$4:$BQ$126,$L130,FALSE))</f>
        <v>0</v>
      </c>
      <c r="AC130" s="41">
        <f>SUM(M130:AB130)</f>
        <v>0</v>
      </c>
      <c r="AD130" s="42">
        <f>AC130/G132</f>
        <v>0</v>
      </c>
    </row>
    <row r="131" spans="2:30" ht="15" x14ac:dyDescent="0.2">
      <c r="B131" s="27" t="s">
        <v>75</v>
      </c>
      <c r="C131" s="29"/>
      <c r="D131" s="8" t="s">
        <v>6</v>
      </c>
      <c r="E131" s="48"/>
      <c r="F131" s="8">
        <f>MATCH($D131,FAC_TOTALS_APTA!$A$2:$BO$2,)</f>
        <v>9</v>
      </c>
      <c r="G131" s="66">
        <f>VLOOKUP(G110,FAC_TOTALS_APTA!$A$4:$BQ$126,$F131,FALSE)</f>
        <v>2827504063.5974102</v>
      </c>
      <c r="H131" s="66">
        <f>VLOOKUP(H110,FAC_TOTALS_APTA!$A$4:$BO$126,$F131,FALSE)</f>
        <v>3299994133.1388898</v>
      </c>
      <c r="I131" s="68">
        <f t="shared" ref="I131:I132" si="26">H131/G131-1</f>
        <v>0.16710500105889659</v>
      </c>
      <c r="J131" s="32"/>
      <c r="K131" s="32"/>
      <c r="L131" s="8"/>
      <c r="M131" s="30">
        <f>SUM(M112:M129)</f>
        <v>22076451.13507748</v>
      </c>
      <c r="N131" s="30">
        <f t="shared" ref="N131:AB131" si="27">SUM(N112:N129)</f>
        <v>96238642.626858369</v>
      </c>
      <c r="O131" s="30">
        <f t="shared" si="27"/>
        <v>-151624543.59229684</v>
      </c>
      <c r="P131" s="30">
        <f t="shared" si="27"/>
        <v>40976149.374459893</v>
      </c>
      <c r="Q131" s="30">
        <f t="shared" si="27"/>
        <v>205501732.38504693</v>
      </c>
      <c r="R131" s="30">
        <f t="shared" si="27"/>
        <v>283923436.37155825</v>
      </c>
      <c r="S131" s="30">
        <f t="shared" si="27"/>
        <v>0</v>
      </c>
      <c r="T131" s="30">
        <f t="shared" si="27"/>
        <v>0</v>
      </c>
      <c r="U131" s="30">
        <f t="shared" si="27"/>
        <v>0</v>
      </c>
      <c r="V131" s="30">
        <f t="shared" si="27"/>
        <v>0</v>
      </c>
      <c r="W131" s="30">
        <f t="shared" si="27"/>
        <v>0</v>
      </c>
      <c r="X131" s="30">
        <f t="shared" si="27"/>
        <v>0</v>
      </c>
      <c r="Y131" s="30">
        <f t="shared" si="27"/>
        <v>0</v>
      </c>
      <c r="Z131" s="30">
        <f t="shared" si="27"/>
        <v>0</v>
      </c>
      <c r="AA131" s="30">
        <f t="shared" si="27"/>
        <v>0</v>
      </c>
      <c r="AB131" s="30">
        <f t="shared" si="27"/>
        <v>0</v>
      </c>
      <c r="AC131" s="33">
        <f>H131-G131</f>
        <v>472490069.54147959</v>
      </c>
      <c r="AD131" s="34">
        <f>I131</f>
        <v>0.16710500105889659</v>
      </c>
    </row>
    <row r="132" spans="2:30" ht="16" thickBot="1" x14ac:dyDescent="0.25">
      <c r="B132" s="11" t="s">
        <v>58</v>
      </c>
      <c r="C132" s="25"/>
      <c r="D132" s="25" t="s">
        <v>4</v>
      </c>
      <c r="E132" s="25"/>
      <c r="F132" s="25">
        <f>MATCH($D132,FAC_TOTALS_APTA!$A$2:$BO$2,)</f>
        <v>7</v>
      </c>
      <c r="G132" s="67">
        <f>VLOOKUP(G110,FAC_TOTALS_APTA!$A$4:$BO$126,$F132,FALSE)</f>
        <v>2929500930.99999</v>
      </c>
      <c r="H132" s="67">
        <f>VLOOKUP(H110,FAC_TOTALS_APTA!$A$4:$BO$126,$F132,FALSE)</f>
        <v>3028681761</v>
      </c>
      <c r="I132" s="69">
        <f t="shared" si="26"/>
        <v>3.3855879324180549E-2</v>
      </c>
      <c r="J132" s="44"/>
      <c r="K132" s="4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45">
        <f>H132-G132</f>
        <v>99180830.000010014</v>
      </c>
      <c r="AD132" s="46">
        <f>I132</f>
        <v>3.3855879324180549E-2</v>
      </c>
    </row>
    <row r="133" spans="2:30" ht="17" thickTop="1" thickBot="1" x14ac:dyDescent="0.25">
      <c r="B133" s="50" t="s">
        <v>76</v>
      </c>
      <c r="C133" s="51"/>
      <c r="D133" s="51"/>
      <c r="E133" s="52"/>
      <c r="F133" s="51"/>
      <c r="G133" s="51"/>
      <c r="H133" s="51"/>
      <c r="I133" s="5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46">
        <f>AD132-AD131</f>
        <v>-0.13324912173471604</v>
      </c>
    </row>
    <row r="134" spans="2:30" ht="15" thickTop="1" x14ac:dyDescent="0.2"/>
  </sheetData>
  <mergeCells count="8">
    <mergeCell ref="G107:I107"/>
    <mergeCell ref="AC107:AD107"/>
    <mergeCell ref="G8:I8"/>
    <mergeCell ref="AC8:AD8"/>
    <mergeCell ref="G41:I41"/>
    <mergeCell ref="AC41:AD41"/>
    <mergeCell ref="G74:I74"/>
    <mergeCell ref="AC74:AD7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26"/>
  <sheetViews>
    <sheetView workbookViewId="0">
      <pane xSplit="4" ySplit="3" topLeftCell="AV105" activePane="bottomRight" state="frozen"/>
      <selection pane="topRight" activeCell="E1" sqref="E1"/>
      <selection pane="bottomLeft" activeCell="A4" sqref="A4"/>
      <selection pane="bottomRight" activeCell="C3" sqref="C3:AY3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7" width="14.6640625" style="4" customWidth="1"/>
    <col min="28" max="28" width="18.6640625" style="2" bestFit="1" customWidth="1"/>
    <col min="29" max="29" width="22.6640625" bestFit="1" customWidth="1"/>
    <col min="30" max="30" width="22.6640625" style="2" bestFit="1" customWidth="1"/>
    <col min="31" max="31" width="27" bestFit="1" customWidth="1"/>
    <col min="32" max="32" width="18.6640625" style="2" bestFit="1" customWidth="1"/>
    <col min="33" max="33" width="22.83203125" bestFit="1" customWidth="1"/>
    <col min="34" max="34" width="17.6640625" style="2" bestFit="1" customWidth="1"/>
    <col min="35" max="35" width="22" bestFit="1" customWidth="1"/>
    <col min="36" max="37" width="22" customWidth="1"/>
    <col min="38" max="38" width="21.83203125" style="2" bestFit="1" customWidth="1"/>
    <col min="39" max="39" width="21.83203125" style="2" customWidth="1"/>
    <col min="40" max="40" width="26.1640625" bestFit="1" customWidth="1"/>
    <col min="41" max="41" width="18.6640625" style="2" bestFit="1" customWidth="1"/>
    <col min="42" max="61" width="23" customWidth="1"/>
    <col min="62" max="62" width="15.33203125" style="2" bestFit="1" customWidth="1"/>
    <col min="63" max="66" width="25.1640625" style="2" customWidth="1"/>
    <col min="67" max="67" width="17.5" style="2" bestFit="1" customWidth="1"/>
  </cols>
  <sheetData>
    <row r="1" spans="1:71" s="6" customFormat="1" x14ac:dyDescent="0.2">
      <c r="C1" s="62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BJ1" s="63"/>
      <c r="BK1" s="63"/>
      <c r="BL1" s="63"/>
      <c r="BM1" s="63"/>
      <c r="BN1" s="63"/>
      <c r="BO1" s="63"/>
    </row>
    <row r="2" spans="1:71" s="6" customFormat="1" ht="17" x14ac:dyDescent="0.2">
      <c r="B2" s="6" t="s">
        <v>0</v>
      </c>
      <c r="C2" s="6" t="s">
        <v>2</v>
      </c>
      <c r="D2" s="6" t="s">
        <v>1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78</v>
      </c>
      <c r="R2" t="s">
        <v>32</v>
      </c>
      <c r="S2" t="s">
        <v>92</v>
      </c>
      <c r="T2" t="s">
        <v>93</v>
      </c>
      <c r="U2" t="s">
        <v>94</v>
      </c>
      <c r="V2" t="s">
        <v>95</v>
      </c>
      <c r="W2" t="s">
        <v>96</v>
      </c>
      <c r="X2" t="s">
        <v>97</v>
      </c>
      <c r="Y2" t="s">
        <v>98</v>
      </c>
      <c r="Z2" t="s">
        <v>49</v>
      </c>
      <c r="AA2" t="s">
        <v>99</v>
      </c>
      <c r="AB2" t="s">
        <v>100</v>
      </c>
      <c r="AC2" t="s">
        <v>11</v>
      </c>
      <c r="AD2" t="s">
        <v>33</v>
      </c>
      <c r="AE2" t="s">
        <v>12</v>
      </c>
      <c r="AF2" t="s">
        <v>34</v>
      </c>
      <c r="AG2" t="s">
        <v>35</v>
      </c>
      <c r="AH2" t="s">
        <v>13</v>
      </c>
      <c r="AI2" t="s">
        <v>80</v>
      </c>
      <c r="AJ2" t="s">
        <v>36</v>
      </c>
      <c r="AK2" t="s">
        <v>101</v>
      </c>
      <c r="AL2" t="s">
        <v>102</v>
      </c>
      <c r="AM2" t="s">
        <v>103</v>
      </c>
      <c r="AN2" t="s">
        <v>104</v>
      </c>
      <c r="AO2" t="s">
        <v>105</v>
      </c>
      <c r="AP2" t="s">
        <v>106</v>
      </c>
      <c r="AQ2" t="s">
        <v>107</v>
      </c>
      <c r="AR2" t="s">
        <v>51</v>
      </c>
      <c r="AS2" t="s">
        <v>108</v>
      </c>
      <c r="AT2" t="s">
        <v>109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BK2" s="7"/>
      <c r="BL2" s="7"/>
      <c r="BM2" s="7"/>
      <c r="BN2" s="7"/>
      <c r="BO2" s="7"/>
    </row>
    <row r="3" spans="1:71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>
        <v>42</v>
      </c>
      <c r="AQ3" s="5">
        <v>43</v>
      </c>
      <c r="AR3" s="5">
        <v>44</v>
      </c>
      <c r="AS3" s="5">
        <v>45</v>
      </c>
      <c r="AT3" s="5">
        <v>46</v>
      </c>
      <c r="AU3" s="5">
        <v>47</v>
      </c>
      <c r="AV3" s="5">
        <v>48</v>
      </c>
      <c r="AW3" s="5">
        <v>49</v>
      </c>
      <c r="AX3" s="5">
        <v>50</v>
      </c>
      <c r="AY3" s="5">
        <v>51</v>
      </c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f>Sheet1!E3</f>
        <v>2067702619.7899899</v>
      </c>
      <c r="F4">
        <f>Sheet1!F3</f>
        <v>0</v>
      </c>
      <c r="G4">
        <f>Sheet1!G3</f>
        <v>2067702619.7899899</v>
      </c>
      <c r="H4">
        <f>Sheet1!H3</f>
        <v>0</v>
      </c>
      <c r="I4">
        <f>Sheet1!I3</f>
        <v>1864005937.8908601</v>
      </c>
      <c r="J4">
        <f>Sheet1!J3</f>
        <v>0</v>
      </c>
      <c r="K4">
        <f>Sheet1!K3</f>
        <v>72628333.728936598</v>
      </c>
      <c r="L4">
        <f>Sheet1!L3</f>
        <v>0.92576143701149305</v>
      </c>
      <c r="M4">
        <f>Sheet1!M3</f>
        <v>9853633.83292499</v>
      </c>
      <c r="N4">
        <f>Sheet1!N3</f>
        <v>1.9978886837820999</v>
      </c>
      <c r="O4">
        <f>Sheet1!O3</f>
        <v>39167.635181603699</v>
      </c>
      <c r="P4">
        <f>Sheet1!P3</f>
        <v>9.8911325338304792</v>
      </c>
      <c r="Q4">
        <f>Sheet1!Q3</f>
        <v>0.60318706174661996</v>
      </c>
      <c r="R4">
        <f>Sheet1!R3</f>
        <v>3.9553119433197801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Sheet1!X3</f>
        <v>0</v>
      </c>
      <c r="Y4">
        <f>Sheet1!Y3</f>
        <v>0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0</v>
      </c>
      <c r="AM4">
        <f>Sheet1!AM3</f>
        <v>0</v>
      </c>
      <c r="AN4">
        <f>Sheet1!AN3</f>
        <v>0</v>
      </c>
      <c r="AO4">
        <f>Sheet1!AO3</f>
        <v>0</v>
      </c>
      <c r="AP4">
        <f>Sheet1!AP3</f>
        <v>0</v>
      </c>
      <c r="AQ4">
        <f>Sheet1!AQ3</f>
        <v>0</v>
      </c>
      <c r="AR4">
        <f>Sheet1!AR3</f>
        <v>0</v>
      </c>
      <c r="AS4">
        <f>Sheet1!AS3</f>
        <v>0</v>
      </c>
      <c r="AT4">
        <f>Sheet1!AT3</f>
        <v>0</v>
      </c>
      <c r="AU4">
        <f>Sheet1!AU3</f>
        <v>0</v>
      </c>
      <c r="AV4">
        <f>Sheet1!AV3</f>
        <v>0</v>
      </c>
      <c r="AW4">
        <f>Sheet1!AW3</f>
        <v>0</v>
      </c>
      <c r="AX4">
        <f>Sheet1!AX3</f>
        <v>2067702619.7899899</v>
      </c>
      <c r="AY4">
        <f>Sheet1!AY3</f>
        <v>2067702619.7899899</v>
      </c>
      <c r="BJ4"/>
      <c r="BK4"/>
      <c r="BL4"/>
      <c r="BM4"/>
      <c r="BN4"/>
      <c r="BO4"/>
    </row>
    <row r="5" spans="1:71" x14ac:dyDescent="0.2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f>Sheet1!E4</f>
        <v>2067702619.7899899</v>
      </c>
      <c r="F5">
        <f>Sheet1!F4</f>
        <v>2067702619.7899899</v>
      </c>
      <c r="G5">
        <f>Sheet1!G4</f>
        <v>2107151297.5</v>
      </c>
      <c r="H5">
        <f>Sheet1!H4</f>
        <v>-71535663.589998499</v>
      </c>
      <c r="I5">
        <f>Sheet1!I4</f>
        <v>2030825268.48226</v>
      </c>
      <c r="J5">
        <f>Sheet1!J4</f>
        <v>55060885.182215601</v>
      </c>
      <c r="K5">
        <f>Sheet1!K4</f>
        <v>72767754.344559804</v>
      </c>
      <c r="L5">
        <f>Sheet1!L4</f>
        <v>0.92024788156375803</v>
      </c>
      <c r="M5">
        <f>Sheet1!M4</f>
        <v>9993835.0221321192</v>
      </c>
      <c r="N5">
        <f>Sheet1!N4</f>
        <v>2.3065653445405698</v>
      </c>
      <c r="O5">
        <f>Sheet1!O4</f>
        <v>38277.899846905901</v>
      </c>
      <c r="P5">
        <f>Sheet1!P4</f>
        <v>9.7896825382375994</v>
      </c>
      <c r="Q5">
        <f>Sheet1!Q4</f>
        <v>0.60083065020738502</v>
      </c>
      <c r="R5">
        <f>Sheet1!R4</f>
        <v>3.9553119433197801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0</v>
      </c>
      <c r="X5">
        <f>Sheet1!X4</f>
        <v>0</v>
      </c>
      <c r="Y5">
        <f>Sheet1!Y4</f>
        <v>0</v>
      </c>
      <c r="Z5">
        <f>Sheet1!Z4</f>
        <v>0</v>
      </c>
      <c r="AA5">
        <f>Sheet1!AA4</f>
        <v>0</v>
      </c>
      <c r="AB5">
        <f>Sheet1!AB4</f>
        <v>0</v>
      </c>
      <c r="AC5">
        <f>Sheet1!AC4</f>
        <v>3339699.6587063498</v>
      </c>
      <c r="AD5">
        <f>Sheet1!AD4</f>
        <v>4135674.31122493</v>
      </c>
      <c r="AE5">
        <f>Sheet1!AE4</f>
        <v>9811170.3280032203</v>
      </c>
      <c r="AF5">
        <f>Sheet1!AF4</f>
        <v>34125455.447333798</v>
      </c>
      <c r="AG5">
        <f>Sheet1!AG4</f>
        <v>11018586.393795799</v>
      </c>
      <c r="AH5">
        <f>Sheet1!AH4</f>
        <v>-2155042.8194013801</v>
      </c>
      <c r="AI5">
        <f>Sheet1!AI4</f>
        <v>-131931.06899657499</v>
      </c>
      <c r="AJ5">
        <f>Sheet1!AJ4</f>
        <v>0</v>
      </c>
      <c r="AK5">
        <f>Sheet1!AK4</f>
        <v>0</v>
      </c>
      <c r="AL5">
        <f>Sheet1!AL4</f>
        <v>0</v>
      </c>
      <c r="AM5">
        <f>Sheet1!AM4</f>
        <v>0</v>
      </c>
      <c r="AN5">
        <f>Sheet1!AN4</f>
        <v>0</v>
      </c>
      <c r="AO5">
        <f>Sheet1!AO4</f>
        <v>0</v>
      </c>
      <c r="AP5">
        <f>Sheet1!AP4</f>
        <v>0</v>
      </c>
      <c r="AQ5">
        <f>Sheet1!AQ4</f>
        <v>0</v>
      </c>
      <c r="AR5">
        <f>Sheet1!AR4</f>
        <v>0</v>
      </c>
      <c r="AS5">
        <f>Sheet1!AS4</f>
        <v>0</v>
      </c>
      <c r="AT5">
        <f>Sheet1!AT4</f>
        <v>0</v>
      </c>
      <c r="AU5">
        <f>Sheet1!AU4</f>
        <v>60143612.250666201</v>
      </c>
      <c r="AV5">
        <f>Sheet1!AV4</f>
        <v>61032888.719492301</v>
      </c>
      <c r="AW5">
        <f>Sheet1!AW4</f>
        <v>-132568552.30949</v>
      </c>
      <c r="AX5">
        <f>Sheet1!AX4</f>
        <v>0</v>
      </c>
      <c r="AY5">
        <f>Sheet1!AY4</f>
        <v>-71535663.589998499</v>
      </c>
      <c r="AZ5" s="3"/>
      <c r="BB5" s="3"/>
      <c r="BE5" s="3"/>
      <c r="BG5" s="3"/>
      <c r="BI5" s="3"/>
      <c r="BJ5"/>
      <c r="BK5"/>
      <c r="BL5"/>
      <c r="BM5"/>
      <c r="BN5"/>
      <c r="BO5"/>
    </row>
    <row r="6" spans="1:71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Sheet1!E5</f>
        <v>2246927842.5899901</v>
      </c>
      <c r="F6">
        <f>Sheet1!F5</f>
        <v>2107151297.5</v>
      </c>
      <c r="G6">
        <f>Sheet1!G5</f>
        <v>2410970009.3499899</v>
      </c>
      <c r="H6">
        <f>Sheet1!H5</f>
        <v>70304365.049999401</v>
      </c>
      <c r="I6">
        <f>Sheet1!I5</f>
        <v>2353723497.0183802</v>
      </c>
      <c r="J6">
        <f>Sheet1!J5</f>
        <v>97145952.0646649</v>
      </c>
      <c r="K6">
        <f>Sheet1!K5</f>
        <v>74846520.755510598</v>
      </c>
      <c r="L6">
        <f>Sheet1!L5</f>
        <v>0.89597597302070398</v>
      </c>
      <c r="M6">
        <f>Sheet1!M5</f>
        <v>9978891.9103140291</v>
      </c>
      <c r="N6">
        <f>Sheet1!N5</f>
        <v>2.6060855474570701</v>
      </c>
      <c r="O6">
        <f>Sheet1!O5</f>
        <v>38067.621346529901</v>
      </c>
      <c r="P6">
        <f>Sheet1!P5</f>
        <v>9.7465558409938104</v>
      </c>
      <c r="Q6">
        <f>Sheet1!Q5</f>
        <v>0.5872624913301</v>
      </c>
      <c r="R6">
        <f>Sheet1!R5</f>
        <v>3.9668529232762699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0</v>
      </c>
      <c r="X6">
        <f>Sheet1!X5</f>
        <v>0</v>
      </c>
      <c r="Y6">
        <f>Sheet1!Y5</f>
        <v>0</v>
      </c>
      <c r="Z6">
        <f>Sheet1!Z5</f>
        <v>0</v>
      </c>
      <c r="AA6">
        <f>Sheet1!AA5</f>
        <v>0</v>
      </c>
      <c r="AB6">
        <f>Sheet1!AB5</f>
        <v>0</v>
      </c>
      <c r="AC6">
        <f>Sheet1!AC5</f>
        <v>28656012.669414401</v>
      </c>
      <c r="AD6">
        <f>Sheet1!AD5</f>
        <v>9369650.2964574099</v>
      </c>
      <c r="AE6">
        <f>Sheet1!AE5</f>
        <v>12577241.4122354</v>
      </c>
      <c r="AF6">
        <f>Sheet1!AF5</f>
        <v>32457165.670972899</v>
      </c>
      <c r="AG6">
        <f>Sheet1!AG5</f>
        <v>16115906.248849699</v>
      </c>
      <c r="AH6">
        <f>Sheet1!AH5</f>
        <v>-1781500.7809488699</v>
      </c>
      <c r="AI6">
        <f>Sheet1!AI5</f>
        <v>-125128.19428813399</v>
      </c>
      <c r="AJ6">
        <f>Sheet1!AJ5</f>
        <v>0</v>
      </c>
      <c r="AK6">
        <f>Sheet1!AK5</f>
        <v>0</v>
      </c>
      <c r="AL6">
        <f>Sheet1!AL5</f>
        <v>0</v>
      </c>
      <c r="AM6">
        <f>Sheet1!AM5</f>
        <v>0</v>
      </c>
      <c r="AN6">
        <f>Sheet1!AN5</f>
        <v>0</v>
      </c>
      <c r="AO6">
        <f>Sheet1!AO5</f>
        <v>0</v>
      </c>
      <c r="AP6">
        <f>Sheet1!AP5</f>
        <v>0</v>
      </c>
      <c r="AQ6">
        <f>Sheet1!AQ5</f>
        <v>0</v>
      </c>
      <c r="AR6">
        <f>Sheet1!AR5</f>
        <v>0</v>
      </c>
      <c r="AS6">
        <f>Sheet1!AS5</f>
        <v>0</v>
      </c>
      <c r="AT6">
        <f>Sheet1!AT5</f>
        <v>0</v>
      </c>
      <c r="AU6">
        <f>Sheet1!AU5</f>
        <v>97269347.322693005</v>
      </c>
      <c r="AV6">
        <f>Sheet1!AV5</f>
        <v>99363077.444308102</v>
      </c>
      <c r="AW6">
        <f>Sheet1!AW5</f>
        <v>-29058712.394308601</v>
      </c>
      <c r="AX6">
        <f>Sheet1!AX5</f>
        <v>179225222.799999</v>
      </c>
      <c r="AY6">
        <f>Sheet1!AY5</f>
        <v>249529587.84999901</v>
      </c>
      <c r="AZ6" s="3"/>
      <c r="BB6" s="3"/>
      <c r="BE6" s="3"/>
      <c r="BG6" s="3"/>
      <c r="BI6" s="3"/>
      <c r="BJ6"/>
      <c r="BK6"/>
      <c r="BL6"/>
      <c r="BM6"/>
      <c r="BN6"/>
      <c r="BO6"/>
    </row>
    <row r="7" spans="1:71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Sheet1!E6</f>
        <v>2372594925.9899902</v>
      </c>
      <c r="F7">
        <f>Sheet1!F6</f>
        <v>2410970009.3499899</v>
      </c>
      <c r="G7">
        <f>Sheet1!G6</f>
        <v>2568753504.3599901</v>
      </c>
      <c r="H7">
        <f>Sheet1!H6</f>
        <v>32116411.609998599</v>
      </c>
      <c r="I7">
        <f>Sheet1!I6</f>
        <v>2553452937.8547902</v>
      </c>
      <c r="J7">
        <f>Sheet1!J6</f>
        <v>37587280.721320897</v>
      </c>
      <c r="K7">
        <f>Sheet1!K6</f>
        <v>73584562.913688406</v>
      </c>
      <c r="L7">
        <f>Sheet1!L6</f>
        <v>0.92453788253227198</v>
      </c>
      <c r="M7">
        <f>Sheet1!M6</f>
        <v>9885616.9611744601</v>
      </c>
      <c r="N7">
        <f>Sheet1!N6</f>
        <v>3.0632928556299199</v>
      </c>
      <c r="O7">
        <f>Sheet1!O6</f>
        <v>37175.1462295151</v>
      </c>
      <c r="P7">
        <f>Sheet1!P6</f>
        <v>9.5264115122565407</v>
      </c>
      <c r="Q7">
        <f>Sheet1!Q6</f>
        <v>0.58059656969380302</v>
      </c>
      <c r="R7">
        <f>Sheet1!R6</f>
        <v>3.9950916409019301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0</v>
      </c>
      <c r="X7">
        <f>Sheet1!X6</f>
        <v>0</v>
      </c>
      <c r="Y7">
        <f>Sheet1!Y6</f>
        <v>0</v>
      </c>
      <c r="Z7">
        <f>Sheet1!Z6</f>
        <v>0</v>
      </c>
      <c r="AA7">
        <f>Sheet1!AA6</f>
        <v>0</v>
      </c>
      <c r="AB7">
        <f>Sheet1!AB6</f>
        <v>0</v>
      </c>
      <c r="AC7">
        <f>Sheet1!AC6</f>
        <v>-28286383.187896401</v>
      </c>
      <c r="AD7">
        <f>Sheet1!AD6</f>
        <v>-7853641.7929940699</v>
      </c>
      <c r="AE7">
        <f>Sheet1!AE6</f>
        <v>15273736.3381621</v>
      </c>
      <c r="AF7">
        <f>Sheet1!AF6</f>
        <v>48235569.818599902</v>
      </c>
      <c r="AG7">
        <f>Sheet1!AG6</f>
        <v>15610192.873018101</v>
      </c>
      <c r="AH7">
        <f>Sheet1!AH6</f>
        <v>-2948402.4077099999</v>
      </c>
      <c r="AI7">
        <f>Sheet1!AI6</f>
        <v>-132550.86270085801</v>
      </c>
      <c r="AJ7">
        <f>Sheet1!AJ6</f>
        <v>0</v>
      </c>
      <c r="AK7">
        <f>Sheet1!AK6</f>
        <v>0</v>
      </c>
      <c r="AL7">
        <f>Sheet1!AL6</f>
        <v>0</v>
      </c>
      <c r="AM7">
        <f>Sheet1!AM6</f>
        <v>0</v>
      </c>
      <c r="AN7">
        <f>Sheet1!AN6</f>
        <v>0</v>
      </c>
      <c r="AO7">
        <f>Sheet1!AO6</f>
        <v>0</v>
      </c>
      <c r="AP7">
        <f>Sheet1!AP6</f>
        <v>0</v>
      </c>
      <c r="AQ7">
        <f>Sheet1!AQ6</f>
        <v>0</v>
      </c>
      <c r="AR7">
        <f>Sheet1!AR6</f>
        <v>0</v>
      </c>
      <c r="AS7">
        <f>Sheet1!AS6</f>
        <v>0</v>
      </c>
      <c r="AT7">
        <f>Sheet1!AT6</f>
        <v>0</v>
      </c>
      <c r="AU7">
        <f>Sheet1!AU6</f>
        <v>39898520.778478801</v>
      </c>
      <c r="AV7">
        <f>Sheet1!AV6</f>
        <v>39451300.433695503</v>
      </c>
      <c r="AW7">
        <f>Sheet1!AW6</f>
        <v>-7334888.8236968797</v>
      </c>
      <c r="AX7">
        <f>Sheet1!AX6</f>
        <v>125667083.39999899</v>
      </c>
      <c r="AY7">
        <f>Sheet1!AY6</f>
        <v>157783495.00999799</v>
      </c>
      <c r="AZ7" s="3"/>
      <c r="BB7" s="3"/>
      <c r="BE7" s="3"/>
      <c r="BG7" s="3"/>
      <c r="BI7" s="3"/>
      <c r="BJ7"/>
      <c r="BK7"/>
      <c r="BL7"/>
      <c r="BM7"/>
      <c r="BN7"/>
      <c r="BO7"/>
    </row>
    <row r="8" spans="1:71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Sheet1!E7</f>
        <v>2372594925.9899902</v>
      </c>
      <c r="F8">
        <f>Sheet1!F7</f>
        <v>2568753504.3599901</v>
      </c>
      <c r="G8">
        <f>Sheet1!G7</f>
        <v>2599108816.4200001</v>
      </c>
      <c r="H8">
        <f>Sheet1!H7</f>
        <v>30355312.0600021</v>
      </c>
      <c r="I8">
        <f>Sheet1!I7</f>
        <v>2624359555.66996</v>
      </c>
      <c r="J8">
        <f>Sheet1!J7</f>
        <v>70906617.815168694</v>
      </c>
      <c r="K8">
        <f>Sheet1!K7</f>
        <v>73444649.934638396</v>
      </c>
      <c r="L8">
        <f>Sheet1!L7</f>
        <v>0.89774849426714298</v>
      </c>
      <c r="M8">
        <f>Sheet1!M7</f>
        <v>10131070.301808801</v>
      </c>
      <c r="N8">
        <f>Sheet1!N7</f>
        <v>3.3547367785680602</v>
      </c>
      <c r="O8">
        <f>Sheet1!O7</f>
        <v>35693.671476388998</v>
      </c>
      <c r="P8">
        <f>Sheet1!P7</f>
        <v>9.3998004533829498</v>
      </c>
      <c r="Q8">
        <f>Sheet1!Q7</f>
        <v>0.57929222347769105</v>
      </c>
      <c r="R8">
        <f>Sheet1!R7</f>
        <v>4.3238644901865699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0</v>
      </c>
      <c r="X8">
        <f>Sheet1!X7</f>
        <v>0</v>
      </c>
      <c r="Y8">
        <f>Sheet1!Y7</f>
        <v>0</v>
      </c>
      <c r="Z8">
        <f>Sheet1!Z7</f>
        <v>0</v>
      </c>
      <c r="AA8">
        <f>Sheet1!AA7</f>
        <v>0</v>
      </c>
      <c r="AB8">
        <f>Sheet1!AB7</f>
        <v>0</v>
      </c>
      <c r="AC8">
        <f>Sheet1!AC7</f>
        <v>-6653017.8977122903</v>
      </c>
      <c r="AD8">
        <f>Sheet1!AD7</f>
        <v>11249541.389262499</v>
      </c>
      <c r="AE8">
        <f>Sheet1!AE7</f>
        <v>20695002.313219499</v>
      </c>
      <c r="AF8">
        <f>Sheet1!AF7</f>
        <v>30329073.435620401</v>
      </c>
      <c r="AG8">
        <f>Sheet1!AG7</f>
        <v>25283217.8772549</v>
      </c>
      <c r="AH8">
        <f>Sheet1!AH7</f>
        <v>-3289048.6251742602</v>
      </c>
      <c r="AI8">
        <f>Sheet1!AI7</f>
        <v>-103777.36702392</v>
      </c>
      <c r="AJ8">
        <f>Sheet1!AJ7</f>
        <v>-3230895.68292276</v>
      </c>
      <c r="AK8">
        <f>Sheet1!AK7</f>
        <v>0</v>
      </c>
      <c r="AL8">
        <f>Sheet1!AL7</f>
        <v>0</v>
      </c>
      <c r="AM8">
        <f>Sheet1!AM7</f>
        <v>0</v>
      </c>
      <c r="AN8">
        <f>Sheet1!AN7</f>
        <v>0</v>
      </c>
      <c r="AO8">
        <f>Sheet1!AO7</f>
        <v>0</v>
      </c>
      <c r="AP8">
        <f>Sheet1!AP7</f>
        <v>0</v>
      </c>
      <c r="AQ8">
        <f>Sheet1!AQ7</f>
        <v>0</v>
      </c>
      <c r="AR8">
        <f>Sheet1!AR7</f>
        <v>0</v>
      </c>
      <c r="AS8">
        <f>Sheet1!AS7</f>
        <v>0</v>
      </c>
      <c r="AT8">
        <f>Sheet1!AT7</f>
        <v>0</v>
      </c>
      <c r="AU8">
        <f>Sheet1!AU7</f>
        <v>74280095.442524195</v>
      </c>
      <c r="AV8">
        <f>Sheet1!AV7</f>
        <v>74848838.574371994</v>
      </c>
      <c r="AW8">
        <f>Sheet1!AW7</f>
        <v>-44493526.514369898</v>
      </c>
      <c r="AX8">
        <f>Sheet1!AX7</f>
        <v>0</v>
      </c>
      <c r="AY8">
        <f>Sheet1!AY7</f>
        <v>30355312.0600021</v>
      </c>
      <c r="AZ8" s="3"/>
      <c r="BB8" s="3"/>
      <c r="BE8" s="3"/>
      <c r="BG8" s="3"/>
      <c r="BI8" s="3"/>
      <c r="BJ8"/>
      <c r="BK8"/>
      <c r="BL8"/>
      <c r="BM8"/>
      <c r="BN8"/>
      <c r="BO8"/>
    </row>
    <row r="9" spans="1:71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Sheet1!E8</f>
        <v>2372594925.9899902</v>
      </c>
      <c r="F9">
        <f>Sheet1!F8</f>
        <v>2599108816.4200001</v>
      </c>
      <c r="G9">
        <f>Sheet1!G8</f>
        <v>2608864140.5399899</v>
      </c>
      <c r="H9">
        <f>Sheet1!H8</f>
        <v>9755324.11999912</v>
      </c>
      <c r="I9">
        <f>Sheet1!I8</f>
        <v>2641454571.11093</v>
      </c>
      <c r="J9">
        <f>Sheet1!J8</f>
        <v>17095015.4409719</v>
      </c>
      <c r="K9">
        <f>Sheet1!K8</f>
        <v>74395869.458164603</v>
      </c>
      <c r="L9">
        <f>Sheet1!L8</f>
        <v>0.92832888335663799</v>
      </c>
      <c r="M9">
        <f>Sheet1!M8</f>
        <v>10177867.7044039</v>
      </c>
      <c r="N9">
        <f>Sheet1!N8</f>
        <v>3.5319929545602999</v>
      </c>
      <c r="O9">
        <f>Sheet1!O8</f>
        <v>36229.247278693103</v>
      </c>
      <c r="P9">
        <f>Sheet1!P8</f>
        <v>9.1991975475821999</v>
      </c>
      <c r="Q9">
        <f>Sheet1!Q8</f>
        <v>0.57400837669515903</v>
      </c>
      <c r="R9">
        <f>Sheet1!R8</f>
        <v>4.4281111505278004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0</v>
      </c>
      <c r="X9">
        <f>Sheet1!X8</f>
        <v>0</v>
      </c>
      <c r="Y9">
        <f>Sheet1!Y8</f>
        <v>0</v>
      </c>
      <c r="Z9">
        <f>Sheet1!Z8</f>
        <v>0</v>
      </c>
      <c r="AA9">
        <f>Sheet1!AA8</f>
        <v>0</v>
      </c>
      <c r="AB9">
        <f>Sheet1!AB8</f>
        <v>0</v>
      </c>
      <c r="AC9">
        <f>Sheet1!AC8</f>
        <v>30225216.297685899</v>
      </c>
      <c r="AD9">
        <f>Sheet1!AD8</f>
        <v>-19346215.4250613</v>
      </c>
      <c r="AE9">
        <f>Sheet1!AE8</f>
        <v>5701857.7576661501</v>
      </c>
      <c r="AF9">
        <f>Sheet1!AF8</f>
        <v>17322023.157835599</v>
      </c>
      <c r="AG9">
        <f>Sheet1!AG8</f>
        <v>-8732379.6872662492</v>
      </c>
      <c r="AH9">
        <f>Sheet1!AH8</f>
        <v>-4369128.3506959695</v>
      </c>
      <c r="AI9">
        <f>Sheet1!AI8</f>
        <v>-363930.29483398498</v>
      </c>
      <c r="AJ9">
        <f>Sheet1!AJ8</f>
        <v>-1391952.2301525499</v>
      </c>
      <c r="AK9">
        <f>Sheet1!AK8</f>
        <v>0</v>
      </c>
      <c r="AL9">
        <f>Sheet1!AL8</f>
        <v>0</v>
      </c>
      <c r="AM9">
        <f>Sheet1!AM8</f>
        <v>0</v>
      </c>
      <c r="AN9">
        <f>Sheet1!AN8</f>
        <v>0</v>
      </c>
      <c r="AO9">
        <f>Sheet1!AO8</f>
        <v>0</v>
      </c>
      <c r="AP9">
        <f>Sheet1!AP8</f>
        <v>0</v>
      </c>
      <c r="AQ9">
        <f>Sheet1!AQ8</f>
        <v>0</v>
      </c>
      <c r="AR9">
        <f>Sheet1!AR8</f>
        <v>0</v>
      </c>
      <c r="AS9">
        <f>Sheet1!AS8</f>
        <v>0</v>
      </c>
      <c r="AT9">
        <f>Sheet1!AT8</f>
        <v>0</v>
      </c>
      <c r="AU9">
        <f>Sheet1!AU8</f>
        <v>19045491.225177601</v>
      </c>
      <c r="AV9">
        <f>Sheet1!AV8</f>
        <v>18778298.709058501</v>
      </c>
      <c r="AW9">
        <f>Sheet1!AW8</f>
        <v>-9022974.5890594106</v>
      </c>
      <c r="AX9">
        <f>Sheet1!AX8</f>
        <v>0</v>
      </c>
      <c r="AY9">
        <f>Sheet1!AY8</f>
        <v>9755324.11999912</v>
      </c>
      <c r="AZ9" s="3"/>
      <c r="BB9" s="3"/>
      <c r="BE9" s="3"/>
      <c r="BG9" s="3"/>
      <c r="BI9" s="3"/>
      <c r="BJ9"/>
      <c r="BK9"/>
      <c r="BL9"/>
      <c r="BM9"/>
      <c r="BN9"/>
      <c r="BO9"/>
    </row>
    <row r="10" spans="1:71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Sheet1!E9</f>
        <v>2372594925.9899902</v>
      </c>
      <c r="F10">
        <f>Sheet1!F9</f>
        <v>2608864140.5399899</v>
      </c>
      <c r="G10">
        <f>Sheet1!G9</f>
        <v>2692308348.7999902</v>
      </c>
      <c r="H10">
        <f>Sheet1!H9</f>
        <v>83444208.260000005</v>
      </c>
      <c r="I10">
        <f>Sheet1!I9</f>
        <v>2716278975.6273899</v>
      </c>
      <c r="J10">
        <f>Sheet1!J9</f>
        <v>74824404.516461506</v>
      </c>
      <c r="K10">
        <f>Sheet1!K9</f>
        <v>74656868.442069396</v>
      </c>
      <c r="L10">
        <f>Sheet1!L9</f>
        <v>0.910899372605253</v>
      </c>
      <c r="M10">
        <f>Sheet1!M9</f>
        <v>10199050.8236601</v>
      </c>
      <c r="N10">
        <f>Sheet1!N9</f>
        <v>3.9560878804430999</v>
      </c>
      <c r="O10">
        <f>Sheet1!O9</f>
        <v>36193.314669354899</v>
      </c>
      <c r="P10">
        <f>Sheet1!P9</f>
        <v>9.3845123609218408</v>
      </c>
      <c r="Q10">
        <f>Sheet1!Q9</f>
        <v>0.57770616414455001</v>
      </c>
      <c r="R10">
        <f>Sheet1!R9</f>
        <v>4.5188671717117099</v>
      </c>
      <c r="S10">
        <f>Sheet1!S9</f>
        <v>0</v>
      </c>
      <c r="T10">
        <f>Sheet1!T9</f>
        <v>0</v>
      </c>
      <c r="U10">
        <f>Sheet1!U9</f>
        <v>0</v>
      </c>
      <c r="V10">
        <f>Sheet1!V9</f>
        <v>0</v>
      </c>
      <c r="W10">
        <f>Sheet1!W9</f>
        <v>0</v>
      </c>
      <c r="X10">
        <f>Sheet1!X9</f>
        <v>0</v>
      </c>
      <c r="Y10">
        <f>Sheet1!Y9</f>
        <v>0</v>
      </c>
      <c r="Z10">
        <f>Sheet1!Z9</f>
        <v>7.55397479935246E-2</v>
      </c>
      <c r="AA10">
        <f>Sheet1!AA9</f>
        <v>0</v>
      </c>
      <c r="AB10">
        <f>Sheet1!AB9</f>
        <v>0</v>
      </c>
      <c r="AC10">
        <f>Sheet1!AC9</f>
        <v>14414506.078491401</v>
      </c>
      <c r="AD10">
        <f>Sheet1!AD9</f>
        <v>10306241.051007999</v>
      </c>
      <c r="AE10">
        <f>Sheet1!AE9</f>
        <v>3770314.7659588102</v>
      </c>
      <c r="AF10">
        <f>Sheet1!AF9</f>
        <v>39707619.9740384</v>
      </c>
      <c r="AG10">
        <f>Sheet1!AG9</f>
        <v>822829.38108287996</v>
      </c>
      <c r="AH10">
        <f>Sheet1!AH9</f>
        <v>4327546.7812696099</v>
      </c>
      <c r="AI10">
        <f>Sheet1!AI9</f>
        <v>232864.98961091501</v>
      </c>
      <c r="AJ10">
        <f>Sheet1!AJ9</f>
        <v>-844849.28557153896</v>
      </c>
      <c r="AK10">
        <f>Sheet1!AK9</f>
        <v>0</v>
      </c>
      <c r="AL10">
        <f>Sheet1!AL9</f>
        <v>0</v>
      </c>
      <c r="AM10">
        <f>Sheet1!AM9</f>
        <v>0</v>
      </c>
      <c r="AN10">
        <f>Sheet1!AN9</f>
        <v>0</v>
      </c>
      <c r="AO10">
        <f>Sheet1!AO9</f>
        <v>0</v>
      </c>
      <c r="AP10">
        <f>Sheet1!AP9</f>
        <v>0</v>
      </c>
      <c r="AQ10">
        <f>Sheet1!AQ9</f>
        <v>0</v>
      </c>
      <c r="AR10">
        <f>Sheet1!AR9</f>
        <v>-231716.145876478</v>
      </c>
      <c r="AS10">
        <f>Sheet1!AS9</f>
        <v>0</v>
      </c>
      <c r="AT10">
        <f>Sheet1!AT9</f>
        <v>0</v>
      </c>
      <c r="AU10">
        <f>Sheet1!AU9</f>
        <v>72505357.590012103</v>
      </c>
      <c r="AV10">
        <f>Sheet1!AV9</f>
        <v>73318457.431277394</v>
      </c>
      <c r="AW10">
        <f>Sheet1!AW9</f>
        <v>10125750.828722499</v>
      </c>
      <c r="AX10">
        <f>Sheet1!AX9</f>
        <v>0</v>
      </c>
      <c r="AY10">
        <f>Sheet1!AY9</f>
        <v>83444208.260000005</v>
      </c>
      <c r="AZ10" s="3"/>
      <c r="BB10" s="3"/>
      <c r="BE10" s="3"/>
      <c r="BG10" s="3"/>
      <c r="BI10" s="3"/>
      <c r="BJ10"/>
      <c r="BK10"/>
      <c r="BL10"/>
      <c r="BM10"/>
      <c r="BN10"/>
      <c r="BO10"/>
    </row>
    <row r="11" spans="1:71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Sheet1!E10</f>
        <v>2372594925.9899902</v>
      </c>
      <c r="F11">
        <f>Sheet1!F10</f>
        <v>2692308348.7999902</v>
      </c>
      <c r="G11">
        <f>Sheet1!G10</f>
        <v>2564111221.5099902</v>
      </c>
      <c r="H11">
        <f>Sheet1!H10</f>
        <v>-128197127.29000001</v>
      </c>
      <c r="I11">
        <f>Sheet1!I10</f>
        <v>2570592530.71209</v>
      </c>
      <c r="J11">
        <f>Sheet1!J10</f>
        <v>-145686444.915297</v>
      </c>
      <c r="K11">
        <f>Sheet1!K10</f>
        <v>73743571.017367706</v>
      </c>
      <c r="L11">
        <f>Sheet1!L10</f>
        <v>1.0061641135025201</v>
      </c>
      <c r="M11">
        <f>Sheet1!M10</f>
        <v>10115843.8677647</v>
      </c>
      <c r="N11">
        <f>Sheet1!N10</f>
        <v>2.9108440230803301</v>
      </c>
      <c r="O11">
        <f>Sheet1!O10</f>
        <v>34465.415456561299</v>
      </c>
      <c r="P11">
        <f>Sheet1!P10</f>
        <v>9.4914282075496192</v>
      </c>
      <c r="Q11">
        <f>Sheet1!Q10</f>
        <v>0.57974831727885001</v>
      </c>
      <c r="R11">
        <f>Sheet1!R10</f>
        <v>4.7261974102368303</v>
      </c>
      <c r="S11">
        <f>Sheet1!S10</f>
        <v>0</v>
      </c>
      <c r="T11">
        <f>Sheet1!T10</f>
        <v>0</v>
      </c>
      <c r="U11">
        <f>Sheet1!U10</f>
        <v>0</v>
      </c>
      <c r="V11">
        <f>Sheet1!V10</f>
        <v>0</v>
      </c>
      <c r="W11">
        <f>Sheet1!W10</f>
        <v>0</v>
      </c>
      <c r="X11">
        <f>Sheet1!X10</f>
        <v>0</v>
      </c>
      <c r="Y11">
        <f>Sheet1!Y10</f>
        <v>0</v>
      </c>
      <c r="Z11">
        <f>Sheet1!Z10</f>
        <v>7.55397479935246E-2</v>
      </c>
      <c r="AA11">
        <f>Sheet1!AA10</f>
        <v>0</v>
      </c>
      <c r="AB11">
        <f>Sheet1!AB10</f>
        <v>0</v>
      </c>
      <c r="AC11">
        <f>Sheet1!AC10</f>
        <v>-19187146.1143535</v>
      </c>
      <c r="AD11">
        <f>Sheet1!AD10</f>
        <v>-51752455.540022098</v>
      </c>
      <c r="AE11">
        <f>Sheet1!AE10</f>
        <v>-3562391.0319380299</v>
      </c>
      <c r="AF11">
        <f>Sheet1!AF10</f>
        <v>-105537072.31705201</v>
      </c>
      <c r="AG11">
        <f>Sheet1!AG10</f>
        <v>32465173.519985899</v>
      </c>
      <c r="AH11">
        <f>Sheet1!AH10</f>
        <v>3076481.5057027899</v>
      </c>
      <c r="AI11">
        <f>Sheet1!AI10</f>
        <v>161343.77613093401</v>
      </c>
      <c r="AJ11">
        <f>Sheet1!AJ10</f>
        <v>-2271677.44671054</v>
      </c>
      <c r="AK11">
        <f>Sheet1!AK10</f>
        <v>0</v>
      </c>
      <c r="AL11">
        <f>Sheet1!AL10</f>
        <v>0</v>
      </c>
      <c r="AM11">
        <f>Sheet1!AM10</f>
        <v>0</v>
      </c>
      <c r="AN11">
        <f>Sheet1!AN10</f>
        <v>0</v>
      </c>
      <c r="AO11">
        <f>Sheet1!AO10</f>
        <v>0</v>
      </c>
      <c r="AP11">
        <f>Sheet1!AP10</f>
        <v>0</v>
      </c>
      <c r="AQ11">
        <f>Sheet1!AQ10</f>
        <v>0</v>
      </c>
      <c r="AR11">
        <f>Sheet1!AR10</f>
        <v>0</v>
      </c>
      <c r="AS11">
        <f>Sheet1!AS10</f>
        <v>0</v>
      </c>
      <c r="AT11">
        <f>Sheet1!AT10</f>
        <v>0</v>
      </c>
      <c r="AU11">
        <f>Sheet1!AU10</f>
        <v>-146607743.64825699</v>
      </c>
      <c r="AV11">
        <f>Sheet1!AV10</f>
        <v>-145435559.60060501</v>
      </c>
      <c r="AW11">
        <f>Sheet1!AW10</f>
        <v>17238432.310605101</v>
      </c>
      <c r="AX11">
        <f>Sheet1!AX10</f>
        <v>0</v>
      </c>
      <c r="AY11">
        <f>Sheet1!AY10</f>
        <v>-128197127.29000001</v>
      </c>
      <c r="AZ11" s="3"/>
      <c r="BB11" s="3"/>
      <c r="BE11" s="3"/>
      <c r="BG11" s="3"/>
      <c r="BI11" s="3"/>
      <c r="BJ11"/>
      <c r="BK11"/>
      <c r="BL11"/>
      <c r="BM11"/>
      <c r="BN11"/>
      <c r="BO11"/>
    </row>
    <row r="12" spans="1:71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Sheet1!E11</f>
        <v>2372594925.9899902</v>
      </c>
      <c r="F12">
        <f>Sheet1!F11</f>
        <v>2564111221.5099902</v>
      </c>
      <c r="G12">
        <f>Sheet1!G11</f>
        <v>2477369488.9499998</v>
      </c>
      <c r="H12">
        <f>Sheet1!H11</f>
        <v>-86741732.559998095</v>
      </c>
      <c r="I12">
        <f>Sheet1!I11</f>
        <v>2544056977.27595</v>
      </c>
      <c r="J12">
        <f>Sheet1!J11</f>
        <v>-26535553.436140601</v>
      </c>
      <c r="K12">
        <f>Sheet1!K11</f>
        <v>69674748.927634805</v>
      </c>
      <c r="L12">
        <f>Sheet1!L11</f>
        <v>1.0222093892098401</v>
      </c>
      <c r="M12">
        <f>Sheet1!M11</f>
        <v>10101154.9732241</v>
      </c>
      <c r="N12">
        <f>Sheet1!N11</f>
        <v>3.36160313694382</v>
      </c>
      <c r="O12">
        <f>Sheet1!O11</f>
        <v>33624.530201461799</v>
      </c>
      <c r="P12">
        <f>Sheet1!P11</f>
        <v>9.6739403187180795</v>
      </c>
      <c r="Q12">
        <f>Sheet1!Q11</f>
        <v>0.61455527307985403</v>
      </c>
      <c r="R12">
        <f>Sheet1!R11</f>
        <v>4.9511638493373802</v>
      </c>
      <c r="S12">
        <f>Sheet1!S11</f>
        <v>0</v>
      </c>
      <c r="T12">
        <f>Sheet1!T11</f>
        <v>0</v>
      </c>
      <c r="U12">
        <f>Sheet1!U11</f>
        <v>0</v>
      </c>
      <c r="V12">
        <f>Sheet1!V11</f>
        <v>0</v>
      </c>
      <c r="W12">
        <f>Sheet1!W11</f>
        <v>0</v>
      </c>
      <c r="X12">
        <f>Sheet1!X11</f>
        <v>0</v>
      </c>
      <c r="Y12">
        <f>Sheet1!Y11</f>
        <v>0</v>
      </c>
      <c r="Z12">
        <f>Sheet1!Z11</f>
        <v>0.13576051120297999</v>
      </c>
      <c r="AA12">
        <f>Sheet1!AA11</f>
        <v>0</v>
      </c>
      <c r="AB12">
        <f>Sheet1!AB11</f>
        <v>0</v>
      </c>
      <c r="AC12">
        <f>Sheet1!AC11</f>
        <v>-83831858.537598804</v>
      </c>
      <c r="AD12">
        <f>Sheet1!AD11</f>
        <v>-9219190.5036106091</v>
      </c>
      <c r="AE12">
        <f>Sheet1!AE11</f>
        <v>411320.52275740402</v>
      </c>
      <c r="AF12">
        <f>Sheet1!AF11</f>
        <v>47802793.599761598</v>
      </c>
      <c r="AG12">
        <f>Sheet1!AG11</f>
        <v>15445572.349496899</v>
      </c>
      <c r="AH12">
        <f>Sheet1!AH11</f>
        <v>5735864.68586969</v>
      </c>
      <c r="AI12">
        <f>Sheet1!AI11</f>
        <v>2231709.8898342699</v>
      </c>
      <c r="AJ12">
        <f>Sheet1!AJ11</f>
        <v>-2349093.8023110898</v>
      </c>
      <c r="AK12">
        <f>Sheet1!AK11</f>
        <v>0</v>
      </c>
      <c r="AL12">
        <f>Sheet1!AL11</f>
        <v>0</v>
      </c>
      <c r="AM12">
        <f>Sheet1!AM11</f>
        <v>0</v>
      </c>
      <c r="AN12">
        <f>Sheet1!AN11</f>
        <v>0</v>
      </c>
      <c r="AO12">
        <f>Sheet1!AO11</f>
        <v>0</v>
      </c>
      <c r="AP12">
        <f>Sheet1!AP11</f>
        <v>0</v>
      </c>
      <c r="AQ12">
        <f>Sheet1!AQ11</f>
        <v>0</v>
      </c>
      <c r="AR12">
        <f>Sheet1!AR11</f>
        <v>-197597.19349872001</v>
      </c>
      <c r="AS12">
        <f>Sheet1!AS11</f>
        <v>0</v>
      </c>
      <c r="AT12">
        <f>Sheet1!AT11</f>
        <v>0</v>
      </c>
      <c r="AU12">
        <f>Sheet1!AU11</f>
        <v>-23970478.9892992</v>
      </c>
      <c r="AV12">
        <f>Sheet1!AV11</f>
        <v>-25152599.437086102</v>
      </c>
      <c r="AW12">
        <f>Sheet1!AW11</f>
        <v>-61589133.122911997</v>
      </c>
      <c r="AX12">
        <f>Sheet1!AX11</f>
        <v>0</v>
      </c>
      <c r="AY12">
        <f>Sheet1!AY11</f>
        <v>-86741732.559998095</v>
      </c>
      <c r="AZ12" s="3"/>
      <c r="BB12" s="3"/>
      <c r="BE12" s="3"/>
      <c r="BG12" s="3"/>
      <c r="BI12" s="3"/>
      <c r="BJ12"/>
      <c r="BK12"/>
      <c r="BL12"/>
      <c r="BM12"/>
      <c r="BN12"/>
      <c r="BO12"/>
    </row>
    <row r="13" spans="1:71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Sheet1!E12</f>
        <v>2372594925.9899902</v>
      </c>
      <c r="F13">
        <f>Sheet1!F12</f>
        <v>2477369488.9499998</v>
      </c>
      <c r="G13">
        <f>Sheet1!G12</f>
        <v>2507911504.0700002</v>
      </c>
      <c r="H13">
        <f>Sheet1!H12</f>
        <v>30542015.120000102</v>
      </c>
      <c r="I13">
        <f>Sheet1!I12</f>
        <v>2568918887.5097198</v>
      </c>
      <c r="J13">
        <f>Sheet1!J12</f>
        <v>24861910.233767401</v>
      </c>
      <c r="K13">
        <f>Sheet1!K12</f>
        <v>67070261.167193502</v>
      </c>
      <c r="L13">
        <f>Sheet1!L12</f>
        <v>1.0472836611204801</v>
      </c>
      <c r="M13">
        <f>Sheet1!M12</f>
        <v>10196875.7789925</v>
      </c>
      <c r="N13">
        <f>Sheet1!N12</f>
        <v>4.0896145242105302</v>
      </c>
      <c r="O13">
        <f>Sheet1!O12</f>
        <v>32981.625779355199</v>
      </c>
      <c r="P13">
        <f>Sheet1!P12</f>
        <v>9.9790711452232905</v>
      </c>
      <c r="Q13">
        <f>Sheet1!Q12</f>
        <v>0.611095195670741</v>
      </c>
      <c r="R13">
        <f>Sheet1!R12</f>
        <v>4.885741901297</v>
      </c>
      <c r="S13">
        <f>Sheet1!S12</f>
        <v>0</v>
      </c>
      <c r="T13">
        <f>Sheet1!T12</f>
        <v>0</v>
      </c>
      <c r="U13">
        <f>Sheet1!U12</f>
        <v>0</v>
      </c>
      <c r="V13">
        <f>Sheet1!V12</f>
        <v>0</v>
      </c>
      <c r="W13">
        <f>Sheet1!W12</f>
        <v>0</v>
      </c>
      <c r="X13">
        <f>Sheet1!X12</f>
        <v>0</v>
      </c>
      <c r="Y13">
        <f>Sheet1!Y12</f>
        <v>0</v>
      </c>
      <c r="Z13">
        <f>Sheet1!Z12</f>
        <v>0.13576051120297999</v>
      </c>
      <c r="AA13">
        <f>Sheet1!AA12</f>
        <v>0</v>
      </c>
      <c r="AB13">
        <f>Sheet1!AB12</f>
        <v>0</v>
      </c>
      <c r="AC13">
        <f>Sheet1!AC12</f>
        <v>-56090857.127185002</v>
      </c>
      <c r="AD13">
        <f>Sheet1!AD12</f>
        <v>-10123674.015714901</v>
      </c>
      <c r="AE13">
        <f>Sheet1!AE12</f>
        <v>7533563.7011516402</v>
      </c>
      <c r="AF13">
        <f>Sheet1!AF12</f>
        <v>65679325.1000643</v>
      </c>
      <c r="AG13">
        <f>Sheet1!AG12</f>
        <v>12029502.217212001</v>
      </c>
      <c r="AH13">
        <f>Sheet1!AH12</f>
        <v>7457478.6788345901</v>
      </c>
      <c r="AI13">
        <f>Sheet1!AI12</f>
        <v>-250710.03871884401</v>
      </c>
      <c r="AJ13">
        <f>Sheet1!AJ12</f>
        <v>555367.33466614503</v>
      </c>
      <c r="AK13">
        <f>Sheet1!AK12</f>
        <v>0</v>
      </c>
      <c r="AL13">
        <f>Sheet1!AL12</f>
        <v>0</v>
      </c>
      <c r="AM13">
        <f>Sheet1!AM12</f>
        <v>0</v>
      </c>
      <c r="AN13">
        <f>Sheet1!AN12</f>
        <v>0</v>
      </c>
      <c r="AO13">
        <f>Sheet1!AO12</f>
        <v>0</v>
      </c>
      <c r="AP13">
        <f>Sheet1!AP12</f>
        <v>0</v>
      </c>
      <c r="AQ13">
        <f>Sheet1!AQ12</f>
        <v>0</v>
      </c>
      <c r="AR13">
        <f>Sheet1!AR12</f>
        <v>-136808.76719474501</v>
      </c>
      <c r="AS13">
        <f>Sheet1!AS12</f>
        <v>0</v>
      </c>
      <c r="AT13">
        <f>Sheet1!AT12</f>
        <v>0</v>
      </c>
      <c r="AU13">
        <f>Sheet1!AU12</f>
        <v>26653187.083115101</v>
      </c>
      <c r="AV13">
        <f>Sheet1!AV12</f>
        <v>25158045.471475799</v>
      </c>
      <c r="AW13">
        <f>Sheet1!AW12</f>
        <v>5383969.6485243002</v>
      </c>
      <c r="AX13">
        <f>Sheet1!AX12</f>
        <v>0</v>
      </c>
      <c r="AY13">
        <f>Sheet1!AY12</f>
        <v>30542015.120000102</v>
      </c>
      <c r="AZ13" s="3"/>
      <c r="BB13" s="3"/>
      <c r="BE13" s="3"/>
      <c r="BG13" s="3"/>
      <c r="BI13" s="3"/>
      <c r="BJ13"/>
      <c r="BK13"/>
      <c r="BL13"/>
      <c r="BM13"/>
      <c r="BN13"/>
      <c r="BO13"/>
    </row>
    <row r="14" spans="1:71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Sheet1!E13</f>
        <v>2372594925.9899902</v>
      </c>
      <c r="F14">
        <f>Sheet1!F13</f>
        <v>2507911504.0700002</v>
      </c>
      <c r="G14">
        <f>Sheet1!G13</f>
        <v>2541057031.46</v>
      </c>
      <c r="H14">
        <f>Sheet1!H13</f>
        <v>33145527.389999099</v>
      </c>
      <c r="I14">
        <f>Sheet1!I13</f>
        <v>2555227689.4999399</v>
      </c>
      <c r="J14">
        <f>Sheet1!J13</f>
        <v>-13691198.009779301</v>
      </c>
      <c r="K14">
        <f>Sheet1!K13</f>
        <v>66115531.5062197</v>
      </c>
      <c r="L14">
        <f>Sheet1!L13</f>
        <v>1.04963812597484</v>
      </c>
      <c r="M14">
        <f>Sheet1!M13</f>
        <v>10318605.6187733</v>
      </c>
      <c r="N14">
        <f>Sheet1!N13</f>
        <v>4.1365041077902802</v>
      </c>
      <c r="O14">
        <f>Sheet1!O13</f>
        <v>32823.9427357893</v>
      </c>
      <c r="P14">
        <f>Sheet1!P13</f>
        <v>9.8854473151029794</v>
      </c>
      <c r="Q14">
        <f>Sheet1!Q13</f>
        <v>0.606888909513004</v>
      </c>
      <c r="R14">
        <f>Sheet1!R13</f>
        <v>5.0009066083221496</v>
      </c>
      <c r="S14">
        <f>Sheet1!S13</f>
        <v>0.28652737183796201</v>
      </c>
      <c r="T14">
        <f>Sheet1!T13</f>
        <v>0</v>
      </c>
      <c r="U14">
        <f>Sheet1!U13</f>
        <v>0</v>
      </c>
      <c r="V14">
        <f>Sheet1!V13</f>
        <v>0</v>
      </c>
      <c r="W14">
        <f>Sheet1!W13</f>
        <v>0</v>
      </c>
      <c r="X14">
        <f>Sheet1!X13</f>
        <v>0</v>
      </c>
      <c r="Y14">
        <f>Sheet1!Y13</f>
        <v>0</v>
      </c>
      <c r="Z14">
        <f>Sheet1!Z13</f>
        <v>0.17522255209937601</v>
      </c>
      <c r="AA14">
        <f>Sheet1!AA13</f>
        <v>0</v>
      </c>
      <c r="AB14">
        <f>Sheet1!AB13</f>
        <v>0</v>
      </c>
      <c r="AC14">
        <f>Sheet1!AC13</f>
        <v>-21690114.684605401</v>
      </c>
      <c r="AD14">
        <f>Sheet1!AD13</f>
        <v>326251.17113041499</v>
      </c>
      <c r="AE14">
        <f>Sheet1!AE13</f>
        <v>9516887.9558604695</v>
      </c>
      <c r="AF14">
        <f>Sheet1!AF13</f>
        <v>3766964.7915937202</v>
      </c>
      <c r="AG14">
        <f>Sheet1!AG13</f>
        <v>3628760.3310660301</v>
      </c>
      <c r="AH14">
        <f>Sheet1!AH13</f>
        <v>-2835531.8380214898</v>
      </c>
      <c r="AI14">
        <f>Sheet1!AI13</f>
        <v>-276714.67326971702</v>
      </c>
      <c r="AJ14">
        <f>Sheet1!AJ13</f>
        <v>-1036650.70193292</v>
      </c>
      <c r="AK14">
        <f>Sheet1!AK13</f>
        <v>-4864614.0805553999</v>
      </c>
      <c r="AL14">
        <f>Sheet1!AL13</f>
        <v>0</v>
      </c>
      <c r="AM14">
        <f>Sheet1!AM13</f>
        <v>0</v>
      </c>
      <c r="AN14">
        <f>Sheet1!AN13</f>
        <v>0</v>
      </c>
      <c r="AO14">
        <f>Sheet1!AO13</f>
        <v>0</v>
      </c>
      <c r="AP14">
        <f>Sheet1!AP13</f>
        <v>0</v>
      </c>
      <c r="AQ14">
        <f>Sheet1!AQ13</f>
        <v>0</v>
      </c>
      <c r="AR14">
        <f>Sheet1!AR13</f>
        <v>-85573.184395222503</v>
      </c>
      <c r="AS14">
        <f>Sheet1!AS13</f>
        <v>0</v>
      </c>
      <c r="AT14">
        <f>Sheet1!AT13</f>
        <v>0</v>
      </c>
      <c r="AU14">
        <f>Sheet1!AU13</f>
        <v>-13550334.913129499</v>
      </c>
      <c r="AV14">
        <f>Sheet1!AV13</f>
        <v>-13627656.422939301</v>
      </c>
      <c r="AW14">
        <f>Sheet1!AW13</f>
        <v>46773183.812938496</v>
      </c>
      <c r="AX14">
        <f>Sheet1!AX13</f>
        <v>0</v>
      </c>
      <c r="AY14">
        <f>Sheet1!AY13</f>
        <v>33145527.389999099</v>
      </c>
      <c r="AZ14" s="3"/>
      <c r="BB14" s="3"/>
      <c r="BE14" s="3"/>
      <c r="BG14" s="3"/>
      <c r="BI14" s="3"/>
      <c r="BJ14"/>
      <c r="BK14"/>
      <c r="BL14"/>
      <c r="BM14"/>
      <c r="BN14"/>
      <c r="BO14"/>
    </row>
    <row r="15" spans="1:71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Sheet1!E14</f>
        <v>2372594925.9899902</v>
      </c>
      <c r="F15">
        <f>Sheet1!F14</f>
        <v>2541057031.46</v>
      </c>
      <c r="G15">
        <f>Sheet1!G14</f>
        <v>2538567549.7399902</v>
      </c>
      <c r="H15">
        <f>Sheet1!H14</f>
        <v>-2489481.7200006898</v>
      </c>
      <c r="I15">
        <f>Sheet1!I14</f>
        <v>2540380475.6602001</v>
      </c>
      <c r="J15">
        <f>Sheet1!J14</f>
        <v>-14847213.839744899</v>
      </c>
      <c r="K15">
        <f>Sheet1!K14</f>
        <v>66955668.001734003</v>
      </c>
      <c r="L15">
        <f>Sheet1!L14</f>
        <v>1.0634657230647</v>
      </c>
      <c r="M15">
        <f>Sheet1!M14</f>
        <v>10433368.211335599</v>
      </c>
      <c r="N15">
        <f>Sheet1!N14</f>
        <v>3.9612331691259599</v>
      </c>
      <c r="O15">
        <f>Sheet1!O14</f>
        <v>33016.642711597699</v>
      </c>
      <c r="P15">
        <f>Sheet1!P14</f>
        <v>9.6127181745415697</v>
      </c>
      <c r="Q15">
        <f>Sheet1!Q14</f>
        <v>0.60690885800539096</v>
      </c>
      <c r="R15">
        <f>Sheet1!R14</f>
        <v>4.9934898772205898</v>
      </c>
      <c r="S15">
        <f>Sheet1!S14</f>
        <v>1.07123804883274</v>
      </c>
      <c r="T15">
        <f>Sheet1!T14</f>
        <v>0</v>
      </c>
      <c r="U15">
        <f>Sheet1!U14</f>
        <v>0</v>
      </c>
      <c r="V15">
        <f>Sheet1!V14</f>
        <v>0</v>
      </c>
      <c r="W15">
        <f>Sheet1!W14</f>
        <v>0</v>
      </c>
      <c r="X15">
        <f>Sheet1!X14</f>
        <v>0</v>
      </c>
      <c r="Y15">
        <f>Sheet1!Y14</f>
        <v>0</v>
      </c>
      <c r="Z15">
        <f>Sheet1!Z14</f>
        <v>0.17522255209937601</v>
      </c>
      <c r="AA15">
        <f>Sheet1!AA14</f>
        <v>0</v>
      </c>
      <c r="AB15">
        <f>Sheet1!AB14</f>
        <v>0</v>
      </c>
      <c r="AC15">
        <f>Sheet1!AC14</f>
        <v>24031562.8528466</v>
      </c>
      <c r="AD15">
        <f>Sheet1!AD14</f>
        <v>-8788479.1239747405</v>
      </c>
      <c r="AE15">
        <f>Sheet1!AE14</f>
        <v>8905256.4886063095</v>
      </c>
      <c r="AF15">
        <f>Sheet1!AF14</f>
        <v>-14615184.9636194</v>
      </c>
      <c r="AG15">
        <f>Sheet1!AG14</f>
        <v>-3595928.2180220899</v>
      </c>
      <c r="AH15">
        <f>Sheet1!AH14</f>
        <v>-6642971.3259224901</v>
      </c>
      <c r="AI15">
        <f>Sheet1!AI14</f>
        <v>3943.63672638458</v>
      </c>
      <c r="AJ15">
        <f>Sheet1!AJ14</f>
        <v>-16060.3474409804</v>
      </c>
      <c r="AK15">
        <f>Sheet1!AK14</f>
        <v>-13414937.485128</v>
      </c>
      <c r="AL15">
        <f>Sheet1!AL14</f>
        <v>0</v>
      </c>
      <c r="AM15">
        <f>Sheet1!AM14</f>
        <v>0</v>
      </c>
      <c r="AN15">
        <f>Sheet1!AN14</f>
        <v>0</v>
      </c>
      <c r="AO15">
        <f>Sheet1!AO14</f>
        <v>0</v>
      </c>
      <c r="AP15">
        <f>Sheet1!AP14</f>
        <v>0</v>
      </c>
      <c r="AQ15">
        <f>Sheet1!AQ14</f>
        <v>0</v>
      </c>
      <c r="AR15">
        <f>Sheet1!AR14</f>
        <v>0</v>
      </c>
      <c r="AS15">
        <f>Sheet1!AS14</f>
        <v>0</v>
      </c>
      <c r="AT15">
        <f>Sheet1!AT14</f>
        <v>0</v>
      </c>
      <c r="AU15">
        <f>Sheet1!AU14</f>
        <v>-14132798.485928399</v>
      </c>
      <c r="AV15">
        <f>Sheet1!AV14</f>
        <v>-14261916.375205601</v>
      </c>
      <c r="AW15">
        <f>Sheet1!AW14</f>
        <v>11772434.6552049</v>
      </c>
      <c r="AX15">
        <f>Sheet1!AX14</f>
        <v>0</v>
      </c>
      <c r="AY15">
        <f>Sheet1!AY14</f>
        <v>-2489481.7200006898</v>
      </c>
      <c r="AZ15" s="3"/>
      <c r="BB15" s="3"/>
      <c r="BE15" s="3"/>
      <c r="BG15" s="3"/>
      <c r="BI15" s="3"/>
      <c r="BJ15"/>
      <c r="BK15"/>
      <c r="BL15"/>
      <c r="BM15"/>
      <c r="BN15"/>
      <c r="BO15"/>
    </row>
    <row r="16" spans="1:71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Sheet1!E15</f>
        <v>2372594925.9899902</v>
      </c>
      <c r="F16">
        <f>Sheet1!F15</f>
        <v>2538567549.7399902</v>
      </c>
      <c r="G16">
        <f>Sheet1!G15</f>
        <v>2510923486.29</v>
      </c>
      <c r="H16">
        <f>Sheet1!H15</f>
        <v>-27644063.449999802</v>
      </c>
      <c r="I16">
        <f>Sheet1!I15</f>
        <v>2505767739.1714902</v>
      </c>
      <c r="J16">
        <f>Sheet1!J15</f>
        <v>-34612736.488702498</v>
      </c>
      <c r="K16">
        <f>Sheet1!K15</f>
        <v>66994131.283075303</v>
      </c>
      <c r="L16">
        <f>Sheet1!L15</f>
        <v>1.07130712631618</v>
      </c>
      <c r="M16">
        <f>Sheet1!M15</f>
        <v>10574344.1467376</v>
      </c>
      <c r="N16">
        <f>Sheet1!N15</f>
        <v>3.7539577424745398</v>
      </c>
      <c r="O16">
        <f>Sheet1!O15</f>
        <v>33276.801901799699</v>
      </c>
      <c r="P16">
        <f>Sheet1!P15</f>
        <v>9.5493500439567995</v>
      </c>
      <c r="Q16">
        <f>Sheet1!Q15</f>
        <v>0.60575348560850895</v>
      </c>
      <c r="R16">
        <f>Sheet1!R15</f>
        <v>5.1260862016971398</v>
      </c>
      <c r="S16">
        <f>Sheet1!S15</f>
        <v>2.2286604289822498</v>
      </c>
      <c r="T16">
        <f>Sheet1!T15</f>
        <v>0</v>
      </c>
      <c r="U16">
        <f>Sheet1!U15</f>
        <v>0</v>
      </c>
      <c r="V16">
        <f>Sheet1!V15</f>
        <v>0</v>
      </c>
      <c r="W16">
        <f>Sheet1!W15</f>
        <v>0</v>
      </c>
      <c r="X16">
        <f>Sheet1!X15</f>
        <v>0</v>
      </c>
      <c r="Y16">
        <f>Sheet1!Y15</f>
        <v>0</v>
      </c>
      <c r="Z16">
        <f>Sheet1!Z15</f>
        <v>0.43873981901720799</v>
      </c>
      <c r="AA16">
        <f>Sheet1!AA15</f>
        <v>0</v>
      </c>
      <c r="AB16">
        <f>Sheet1!AB15</f>
        <v>0</v>
      </c>
      <c r="AC16">
        <f>Sheet1!AC15</f>
        <v>4425876.3294440303</v>
      </c>
      <c r="AD16">
        <f>Sheet1!AD15</f>
        <v>-2542473.30143693</v>
      </c>
      <c r="AE16">
        <f>Sheet1!AE15</f>
        <v>10570136.1546051</v>
      </c>
      <c r="AF16">
        <f>Sheet1!AF15</f>
        <v>-18217875.8450948</v>
      </c>
      <c r="AG16">
        <f>Sheet1!AG15</f>
        <v>-5232188.0261339499</v>
      </c>
      <c r="AH16">
        <f>Sheet1!AH15</f>
        <v>-1633756.9161080299</v>
      </c>
      <c r="AI16">
        <f>Sheet1!AI15</f>
        <v>-77672.086382821406</v>
      </c>
      <c r="AJ16">
        <f>Sheet1!AJ15</f>
        <v>-1647546.7519691701</v>
      </c>
      <c r="AK16">
        <f>Sheet1!AK15</f>
        <v>-19628755.967167601</v>
      </c>
      <c r="AL16">
        <f>Sheet1!AL15</f>
        <v>0</v>
      </c>
      <c r="AM16">
        <f>Sheet1!AM15</f>
        <v>0</v>
      </c>
      <c r="AN16">
        <f>Sheet1!AN15</f>
        <v>0</v>
      </c>
      <c r="AO16">
        <f>Sheet1!AO15</f>
        <v>0</v>
      </c>
      <c r="AP16">
        <f>Sheet1!AP15</f>
        <v>0</v>
      </c>
      <c r="AQ16">
        <f>Sheet1!AQ15</f>
        <v>0</v>
      </c>
      <c r="AR16">
        <f>Sheet1!AR15</f>
        <v>-925125.07828197395</v>
      </c>
      <c r="AS16">
        <f>Sheet1!AS15</f>
        <v>0</v>
      </c>
      <c r="AT16">
        <f>Sheet1!AT15</f>
        <v>0</v>
      </c>
      <c r="AU16">
        <f>Sheet1!AU15</f>
        <v>-34909381.488526098</v>
      </c>
      <c r="AV16">
        <f>Sheet1!AV15</f>
        <v>-34762349.118903399</v>
      </c>
      <c r="AW16">
        <f>Sheet1!AW15</f>
        <v>7118285.6689035697</v>
      </c>
      <c r="AX16">
        <f>Sheet1!AX15</f>
        <v>0</v>
      </c>
      <c r="AY16">
        <f>Sheet1!AY15</f>
        <v>-27644063.449999802</v>
      </c>
      <c r="AZ16" s="3"/>
      <c r="BB16" s="3"/>
      <c r="BE16" s="3"/>
      <c r="BG16" s="3"/>
      <c r="BI16" s="3"/>
      <c r="BJ16"/>
      <c r="BK16"/>
      <c r="BL16"/>
      <c r="BM16"/>
      <c r="BN16"/>
      <c r="BO16"/>
    </row>
    <row r="17" spans="1:67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Sheet1!E16</f>
        <v>2372594925.9899902</v>
      </c>
      <c r="F17">
        <f>Sheet1!F16</f>
        <v>2510923486.29</v>
      </c>
      <c r="G17">
        <f>Sheet1!G16</f>
        <v>2445688116.9099998</v>
      </c>
      <c r="H17">
        <f>Sheet1!H16</f>
        <v>-65235369.379999399</v>
      </c>
      <c r="I17">
        <f>Sheet1!I16</f>
        <v>2398036450.5874</v>
      </c>
      <c r="J17">
        <f>Sheet1!J16</f>
        <v>-107731288.584088</v>
      </c>
      <c r="K17">
        <f>Sheet1!K16</f>
        <v>67807551.334631503</v>
      </c>
      <c r="L17">
        <f>Sheet1!L16</f>
        <v>1.09460126411449</v>
      </c>
      <c r="M17">
        <f>Sheet1!M16</f>
        <v>10689131.7333127</v>
      </c>
      <c r="N17">
        <f>Sheet1!N16</f>
        <v>2.8597531732841301</v>
      </c>
      <c r="O17">
        <f>Sheet1!O16</f>
        <v>34439.424488975899</v>
      </c>
      <c r="P17">
        <f>Sheet1!P16</f>
        <v>9.4055402698188004</v>
      </c>
      <c r="Q17">
        <f>Sheet1!Q16</f>
        <v>0.60658556995944601</v>
      </c>
      <c r="R17">
        <f>Sheet1!R16</f>
        <v>5.2888584744856999</v>
      </c>
      <c r="S17">
        <f>Sheet1!S16</f>
        <v>3.1474474799123202</v>
      </c>
      <c r="T17">
        <f>Sheet1!T16</f>
        <v>0</v>
      </c>
      <c r="U17">
        <f>Sheet1!U16</f>
        <v>0</v>
      </c>
      <c r="V17">
        <f>Sheet1!V16</f>
        <v>0</v>
      </c>
      <c r="W17">
        <f>Sheet1!W16</f>
        <v>0</v>
      </c>
      <c r="X17">
        <f>Sheet1!X16</f>
        <v>0</v>
      </c>
      <c r="Y17">
        <f>Sheet1!Y16</f>
        <v>0</v>
      </c>
      <c r="Z17">
        <f>Sheet1!Z16</f>
        <v>0.70615248348847803</v>
      </c>
      <c r="AA17">
        <f>Sheet1!AA16</f>
        <v>0</v>
      </c>
      <c r="AB17">
        <f>Sheet1!AB16</f>
        <v>0</v>
      </c>
      <c r="AC17">
        <f>Sheet1!AC16</f>
        <v>25361875.769628499</v>
      </c>
      <c r="AD17">
        <f>Sheet1!AD16</f>
        <v>-14295862.512480799</v>
      </c>
      <c r="AE17">
        <f>Sheet1!AE16</f>
        <v>9122802.9277602397</v>
      </c>
      <c r="AF17">
        <f>Sheet1!AF16</f>
        <v>-88277018.385490596</v>
      </c>
      <c r="AG17">
        <f>Sheet1!AG16</f>
        <v>-20214718.304709099</v>
      </c>
      <c r="AH17">
        <f>Sheet1!AH16</f>
        <v>-3274414.7176349098</v>
      </c>
      <c r="AI17">
        <f>Sheet1!AI16</f>
        <v>55886.177630955099</v>
      </c>
      <c r="AJ17">
        <f>Sheet1!AJ16</f>
        <v>-1353265.52470503</v>
      </c>
      <c r="AK17">
        <f>Sheet1!AK16</f>
        <v>-15305738.295492601</v>
      </c>
      <c r="AL17">
        <f>Sheet1!AL16</f>
        <v>0</v>
      </c>
      <c r="AM17">
        <f>Sheet1!AM16</f>
        <v>0</v>
      </c>
      <c r="AN17">
        <f>Sheet1!AN16</f>
        <v>0</v>
      </c>
      <c r="AO17">
        <f>Sheet1!AO16</f>
        <v>0</v>
      </c>
      <c r="AP17">
        <f>Sheet1!AP16</f>
        <v>0</v>
      </c>
      <c r="AQ17">
        <f>Sheet1!AQ16</f>
        <v>0</v>
      </c>
      <c r="AR17">
        <f>Sheet1!AR16</f>
        <v>-791281.21448231803</v>
      </c>
      <c r="AS17">
        <f>Sheet1!AS16</f>
        <v>0</v>
      </c>
      <c r="AT17">
        <f>Sheet1!AT16</f>
        <v>0</v>
      </c>
      <c r="AU17">
        <f>Sheet1!AU16</f>
        <v>-108971734.07997499</v>
      </c>
      <c r="AV17">
        <f>Sheet1!AV16</f>
        <v>-108441579.328077</v>
      </c>
      <c r="AW17">
        <f>Sheet1!AW16</f>
        <v>43206209.948077597</v>
      </c>
      <c r="AX17">
        <f>Sheet1!AX16</f>
        <v>0</v>
      </c>
      <c r="AY17">
        <f>Sheet1!AY16</f>
        <v>-65235369.379999399</v>
      </c>
      <c r="AZ17" s="3"/>
      <c r="BB17" s="3"/>
      <c r="BE17" s="3"/>
      <c r="BG17" s="3"/>
      <c r="BI17" s="3"/>
      <c r="BJ17"/>
      <c r="BK17"/>
      <c r="BL17"/>
      <c r="BM17"/>
      <c r="BN17"/>
      <c r="BO17"/>
    </row>
    <row r="18" spans="1:67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Sheet1!E17</f>
        <v>2372594925.9899902</v>
      </c>
      <c r="F18">
        <f>Sheet1!F17</f>
        <v>2445688116.9099998</v>
      </c>
      <c r="G18">
        <f>Sheet1!G17</f>
        <v>2323506881.3599901</v>
      </c>
      <c r="H18">
        <f>Sheet1!H17</f>
        <v>-122181235.55</v>
      </c>
      <c r="I18">
        <f>Sheet1!I17</f>
        <v>2324927053.2558999</v>
      </c>
      <c r="J18">
        <f>Sheet1!J17</f>
        <v>-73109397.331501603</v>
      </c>
      <c r="K18">
        <f>Sheet1!K17</f>
        <v>68715299.429211006</v>
      </c>
      <c r="L18">
        <f>Sheet1!L17</f>
        <v>1.1201116600566901</v>
      </c>
      <c r="M18">
        <f>Sheet1!M17</f>
        <v>10770405.171232</v>
      </c>
      <c r="N18">
        <f>Sheet1!N17</f>
        <v>2.51972593836074</v>
      </c>
      <c r="O18">
        <f>Sheet1!O17</f>
        <v>35212.182280712303</v>
      </c>
      <c r="P18">
        <f>Sheet1!P17</f>
        <v>9.2808247280058005</v>
      </c>
      <c r="Q18">
        <f>Sheet1!Q17</f>
        <v>0.60587833890397702</v>
      </c>
      <c r="R18">
        <f>Sheet1!R17</f>
        <v>5.7169433609195703</v>
      </c>
      <c r="S18">
        <f>Sheet1!S17</f>
        <v>5.3660812928382899</v>
      </c>
      <c r="T18">
        <f>Sheet1!T17</f>
        <v>0</v>
      </c>
      <c r="U18">
        <f>Sheet1!U17</f>
        <v>0</v>
      </c>
      <c r="V18">
        <f>Sheet1!V17</f>
        <v>0</v>
      </c>
      <c r="W18">
        <f>Sheet1!W17</f>
        <v>0</v>
      </c>
      <c r="X18">
        <f>Sheet1!X17</f>
        <v>0</v>
      </c>
      <c r="Y18">
        <f>Sheet1!Y17</f>
        <v>0</v>
      </c>
      <c r="Z18">
        <f>Sheet1!Z17</f>
        <v>0.98168529687727102</v>
      </c>
      <c r="AA18">
        <f>Sheet1!AA17</f>
        <v>0</v>
      </c>
      <c r="AB18">
        <f>Sheet1!AB17</f>
        <v>0</v>
      </c>
      <c r="AC18">
        <f>Sheet1!AC17</f>
        <v>24302686.506494202</v>
      </c>
      <c r="AD18">
        <f>Sheet1!AD17</f>
        <v>-11360106.426746</v>
      </c>
      <c r="AE18">
        <f>Sheet1!AE17</f>
        <v>6877683.5794438804</v>
      </c>
      <c r="AF18">
        <f>Sheet1!AF17</f>
        <v>-37119903.045510702</v>
      </c>
      <c r="AG18">
        <f>Sheet1!AG17</f>
        <v>-13005708.9556928</v>
      </c>
      <c r="AH18">
        <f>Sheet1!AH17</f>
        <v>-3305817.1008522501</v>
      </c>
      <c r="AI18">
        <f>Sheet1!AI17</f>
        <v>-51924.477857317397</v>
      </c>
      <c r="AJ18">
        <f>Sheet1!AJ17</f>
        <v>-4252969.5503866198</v>
      </c>
      <c r="AK18">
        <f>Sheet1!AK17</f>
        <v>-36155315.740592897</v>
      </c>
      <c r="AL18">
        <f>Sheet1!AL17</f>
        <v>0</v>
      </c>
      <c r="AM18">
        <f>Sheet1!AM17</f>
        <v>0</v>
      </c>
      <c r="AN18">
        <f>Sheet1!AN17</f>
        <v>0</v>
      </c>
      <c r="AO18">
        <f>Sheet1!AO17</f>
        <v>0</v>
      </c>
      <c r="AP18">
        <f>Sheet1!AP17</f>
        <v>0</v>
      </c>
      <c r="AQ18">
        <f>Sheet1!AQ17</f>
        <v>0</v>
      </c>
      <c r="AR18">
        <f>Sheet1!AR17</f>
        <v>-767595.93405978195</v>
      </c>
      <c r="AS18">
        <f>Sheet1!AS17</f>
        <v>0</v>
      </c>
      <c r="AT18">
        <f>Sheet1!AT17</f>
        <v>0</v>
      </c>
      <c r="AU18">
        <f>Sheet1!AU17</f>
        <v>-74838971.145760402</v>
      </c>
      <c r="AV18">
        <f>Sheet1!AV17</f>
        <v>-74314626.626510397</v>
      </c>
      <c r="AW18">
        <f>Sheet1!AW17</f>
        <v>-47866608.923490196</v>
      </c>
      <c r="AX18">
        <f>Sheet1!AX17</f>
        <v>0</v>
      </c>
      <c r="AY18">
        <f>Sheet1!AY17</f>
        <v>-122181235.55</v>
      </c>
      <c r="AZ18" s="3"/>
      <c r="BB18" s="3"/>
      <c r="BE18" s="3"/>
      <c r="BG18" s="3"/>
      <c r="BI18" s="3"/>
      <c r="BJ18"/>
      <c r="BK18"/>
      <c r="BL18"/>
      <c r="BM18"/>
      <c r="BN18"/>
      <c r="BO18"/>
    </row>
    <row r="19" spans="1:67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Sheet1!E18</f>
        <v>2372594925.9899902</v>
      </c>
      <c r="F19">
        <f>Sheet1!F18</f>
        <v>2323506881.3599901</v>
      </c>
      <c r="G19">
        <f>Sheet1!G18</f>
        <v>2230802098.4200001</v>
      </c>
      <c r="H19">
        <f>Sheet1!H18</f>
        <v>-92704782.939998493</v>
      </c>
      <c r="I19">
        <f>Sheet1!I18</f>
        <v>2323842058.85426</v>
      </c>
      <c r="J19">
        <f>Sheet1!J18</f>
        <v>-1084994.40163714</v>
      </c>
      <c r="K19">
        <f>Sheet1!K18</f>
        <v>68778733.906083703</v>
      </c>
      <c r="L19">
        <f>Sheet1!L18</f>
        <v>1.07701911126845</v>
      </c>
      <c r="M19">
        <f>Sheet1!M18</f>
        <v>10878753.2236173</v>
      </c>
      <c r="N19">
        <f>Sheet1!N18</f>
        <v>2.7408553256466002</v>
      </c>
      <c r="O19">
        <f>Sheet1!O18</f>
        <v>36001.015811693796</v>
      </c>
      <c r="P19">
        <f>Sheet1!P18</f>
        <v>9.1533979951168494</v>
      </c>
      <c r="Q19">
        <f>Sheet1!Q18</f>
        <v>0.60415404747907897</v>
      </c>
      <c r="R19">
        <f>Sheet1!R18</f>
        <v>5.8918890050512998</v>
      </c>
      <c r="S19">
        <f>Sheet1!S18</f>
        <v>8.28343775192109</v>
      </c>
      <c r="T19">
        <f>Sheet1!T18</f>
        <v>0</v>
      </c>
      <c r="U19">
        <f>Sheet1!U18</f>
        <v>0</v>
      </c>
      <c r="V19">
        <f>Sheet1!V18</f>
        <v>0</v>
      </c>
      <c r="W19">
        <f>Sheet1!W18</f>
        <v>0</v>
      </c>
      <c r="X19">
        <f>Sheet1!X18</f>
        <v>0</v>
      </c>
      <c r="Y19">
        <f>Sheet1!Y18</f>
        <v>0</v>
      </c>
      <c r="Z19">
        <f>Sheet1!Z18</f>
        <v>0.98168529687727102</v>
      </c>
      <c r="AA19">
        <f>Sheet1!AA18</f>
        <v>0</v>
      </c>
      <c r="AB19">
        <f>Sheet1!AB18</f>
        <v>0</v>
      </c>
      <c r="AC19">
        <f>Sheet1!AC18</f>
        <v>12399821.234483499</v>
      </c>
      <c r="AD19">
        <f>Sheet1!AD18</f>
        <v>17258323.438218001</v>
      </c>
      <c r="AE19">
        <f>Sheet1!AE18</f>
        <v>7985342.1273658397</v>
      </c>
      <c r="AF19">
        <f>Sheet1!AF18</f>
        <v>24024028.445810001</v>
      </c>
      <c r="AG19">
        <f>Sheet1!AG18</f>
        <v>-12864918.149421001</v>
      </c>
      <c r="AH19">
        <f>Sheet1!AH18</f>
        <v>-3448428.5882600001</v>
      </c>
      <c r="AI19">
        <f>Sheet1!AI18</f>
        <v>-108265.660637391</v>
      </c>
      <c r="AJ19">
        <f>Sheet1!AJ18</f>
        <v>-1568926.37573324</v>
      </c>
      <c r="AK19">
        <f>Sheet1!AK18</f>
        <v>-45328041.432477802</v>
      </c>
      <c r="AL19">
        <f>Sheet1!AL18</f>
        <v>0</v>
      </c>
      <c r="AM19">
        <f>Sheet1!AM18</f>
        <v>0</v>
      </c>
      <c r="AN19">
        <f>Sheet1!AN18</f>
        <v>0</v>
      </c>
      <c r="AO19">
        <f>Sheet1!AO18</f>
        <v>0</v>
      </c>
      <c r="AP19">
        <f>Sheet1!AP18</f>
        <v>0</v>
      </c>
      <c r="AQ19">
        <f>Sheet1!AQ18</f>
        <v>0</v>
      </c>
      <c r="AR19">
        <f>Sheet1!AR18</f>
        <v>0</v>
      </c>
      <c r="AS19">
        <f>Sheet1!AS18</f>
        <v>0</v>
      </c>
      <c r="AT19">
        <f>Sheet1!AT18</f>
        <v>0</v>
      </c>
      <c r="AU19">
        <f>Sheet1!AU18</f>
        <v>-1651064.96065201</v>
      </c>
      <c r="AV19">
        <f>Sheet1!AV18</f>
        <v>-2175162.0116820098</v>
      </c>
      <c r="AW19">
        <f>Sheet1!AW18</f>
        <v>-90529620.928316399</v>
      </c>
      <c r="AX19">
        <f>Sheet1!AX18</f>
        <v>0</v>
      </c>
      <c r="AY19">
        <f>Sheet1!AY18</f>
        <v>-92704782.939998493</v>
      </c>
      <c r="AZ19" s="3"/>
      <c r="BB19" s="3"/>
      <c r="BE19" s="3"/>
      <c r="BG19" s="3"/>
      <c r="BI19" s="3"/>
      <c r="BJ19"/>
      <c r="BK19"/>
      <c r="BL19"/>
      <c r="BM19"/>
      <c r="BN19"/>
      <c r="BO19"/>
    </row>
    <row r="20" spans="1:67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Sheet1!E19</f>
        <v>2372594925.9899902</v>
      </c>
      <c r="F20">
        <f>Sheet1!F19</f>
        <v>2230802098.4200001</v>
      </c>
      <c r="G20">
        <f>Sheet1!G19</f>
        <v>2176386602.5599899</v>
      </c>
      <c r="H20">
        <f>Sheet1!H19</f>
        <v>-54415495.860001698</v>
      </c>
      <c r="I20">
        <f>Sheet1!I19</f>
        <v>2219328259.2987599</v>
      </c>
      <c r="J20">
        <f>Sheet1!J19</f>
        <v>-104513799.5555</v>
      </c>
      <c r="K20">
        <f>Sheet1!K19</f>
        <v>68877736.587951094</v>
      </c>
      <c r="L20">
        <f>Sheet1!L19</f>
        <v>1.0426301274418599</v>
      </c>
      <c r="M20">
        <f>Sheet1!M19</f>
        <v>10953936.774739699</v>
      </c>
      <c r="N20">
        <f>Sheet1!N19</f>
        <v>3.0476504131687898</v>
      </c>
      <c r="O20">
        <f>Sheet1!O19</f>
        <v>36876.237072873402</v>
      </c>
      <c r="P20">
        <f>Sheet1!P19</f>
        <v>9.0319991803971806</v>
      </c>
      <c r="Q20">
        <f>Sheet1!Q19</f>
        <v>0.60549912359029301</v>
      </c>
      <c r="R20">
        <f>Sheet1!R19</f>
        <v>6.1301194597585704</v>
      </c>
      <c r="S20">
        <f>Sheet1!S19</f>
        <v>13.458458456670201</v>
      </c>
      <c r="T20">
        <f>Sheet1!T19</f>
        <v>0</v>
      </c>
      <c r="U20">
        <f>Sheet1!U19</f>
        <v>0</v>
      </c>
      <c r="V20">
        <f>Sheet1!V19</f>
        <v>0</v>
      </c>
      <c r="W20">
        <f>Sheet1!W19</f>
        <v>0</v>
      </c>
      <c r="X20">
        <f>Sheet1!X19</f>
        <v>0</v>
      </c>
      <c r="Y20">
        <f>Sheet1!Y19</f>
        <v>0</v>
      </c>
      <c r="Z20">
        <f>Sheet1!Z19</f>
        <v>1</v>
      </c>
      <c r="AA20">
        <f>Sheet1!AA19</f>
        <v>0.506464830269583</v>
      </c>
      <c r="AB20">
        <f>Sheet1!AB19</f>
        <v>0</v>
      </c>
      <c r="AC20">
        <f>Sheet1!AC19</f>
        <v>9540819.1951058209</v>
      </c>
      <c r="AD20">
        <f>Sheet1!AD19</f>
        <v>14176820.7036268</v>
      </c>
      <c r="AE20">
        <f>Sheet1!AE19</f>
        <v>6182071.4461071398</v>
      </c>
      <c r="AF20">
        <f>Sheet1!AF19</f>
        <v>29494216.389913201</v>
      </c>
      <c r="AG20">
        <f>Sheet1!AG19</f>
        <v>-13076247.017935</v>
      </c>
      <c r="AH20">
        <f>Sheet1!AH19</f>
        <v>-3151330.8023930001</v>
      </c>
      <c r="AI20">
        <f>Sheet1!AI19</f>
        <v>82036.928321837404</v>
      </c>
      <c r="AJ20">
        <f>Sheet1!AJ19</f>
        <v>-2108420.5678592701</v>
      </c>
      <c r="AK20">
        <f>Sheet1!AK19</f>
        <v>-76467282.560697794</v>
      </c>
      <c r="AL20">
        <f>Sheet1!AL19</f>
        <v>0</v>
      </c>
      <c r="AM20">
        <f>Sheet1!AM19</f>
        <v>0</v>
      </c>
      <c r="AN20">
        <f>Sheet1!AN19</f>
        <v>0</v>
      </c>
      <c r="AO20">
        <f>Sheet1!AO19</f>
        <v>0</v>
      </c>
      <c r="AP20">
        <f>Sheet1!AP19</f>
        <v>0</v>
      </c>
      <c r="AQ20">
        <f>Sheet1!AQ19</f>
        <v>0</v>
      </c>
      <c r="AR20">
        <f>Sheet1!AR19</f>
        <v>-36880.259663780802</v>
      </c>
      <c r="AS20">
        <f>Sheet1!AS19</f>
        <v>-68392128.417231902</v>
      </c>
      <c r="AT20">
        <f>Sheet1!AT19</f>
        <v>0</v>
      </c>
      <c r="AU20">
        <f>Sheet1!AU19</f>
        <v>-103756324.962705</v>
      </c>
      <c r="AV20">
        <f>Sheet1!AV19</f>
        <v>-103478663.42876901</v>
      </c>
      <c r="AW20">
        <f>Sheet1!AW19</f>
        <v>49063167.5687676</v>
      </c>
      <c r="AX20">
        <f>Sheet1!AX19</f>
        <v>0</v>
      </c>
      <c r="AY20">
        <f>Sheet1!AY19</f>
        <v>-54415495.860001698</v>
      </c>
      <c r="AZ20" s="3"/>
      <c r="BB20" s="3"/>
      <c r="BE20" s="3"/>
      <c r="BG20" s="3"/>
      <c r="BI20" s="3"/>
      <c r="BJ20"/>
      <c r="BK20"/>
      <c r="BL20"/>
      <c r="BM20"/>
      <c r="BN20"/>
      <c r="BO20"/>
    </row>
    <row r="21" spans="1:67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Sheet1!E20</f>
        <v>678530434.91899896</v>
      </c>
      <c r="F21">
        <f>Sheet1!F20</f>
        <v>0</v>
      </c>
      <c r="G21">
        <f>Sheet1!G20</f>
        <v>678530434.91899896</v>
      </c>
      <c r="H21">
        <f>Sheet1!H20</f>
        <v>0</v>
      </c>
      <c r="I21">
        <f>Sheet1!I20</f>
        <v>660850498.14039695</v>
      </c>
      <c r="J21">
        <f>Sheet1!J20</f>
        <v>0</v>
      </c>
      <c r="K21">
        <f>Sheet1!K20</f>
        <v>13515984.867282201</v>
      </c>
      <c r="L21">
        <f>Sheet1!L20</f>
        <v>0.92997623026455101</v>
      </c>
      <c r="M21">
        <f>Sheet1!M20</f>
        <v>2438852.7808487099</v>
      </c>
      <c r="N21">
        <f>Sheet1!N20</f>
        <v>1.9435796518752599</v>
      </c>
      <c r="O21">
        <f>Sheet1!O20</f>
        <v>35800.274166954499</v>
      </c>
      <c r="P21">
        <f>Sheet1!P20</f>
        <v>7.8197843339885296</v>
      </c>
      <c r="Q21">
        <f>Sheet1!Q20</f>
        <v>0.35011133353196899</v>
      </c>
      <c r="R21">
        <f>Sheet1!R20</f>
        <v>3.2883371341342298</v>
      </c>
      <c r="S21">
        <f>Sheet1!S20</f>
        <v>0</v>
      </c>
      <c r="T21">
        <f>Sheet1!T20</f>
        <v>0</v>
      </c>
      <c r="U21">
        <f>Sheet1!U20</f>
        <v>0</v>
      </c>
      <c r="V21">
        <f>Sheet1!V20</f>
        <v>0</v>
      </c>
      <c r="W21">
        <f>Sheet1!W20</f>
        <v>0</v>
      </c>
      <c r="X21">
        <f>Sheet1!X20</f>
        <v>0</v>
      </c>
      <c r="Y21">
        <f>Sheet1!Y20</f>
        <v>0</v>
      </c>
      <c r="Z21">
        <f>Sheet1!Z20</f>
        <v>4.8397151122513998E-2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0</v>
      </c>
      <c r="AM21">
        <f>Sheet1!AM20</f>
        <v>0</v>
      </c>
      <c r="AN21">
        <f>Sheet1!AN20</f>
        <v>0</v>
      </c>
      <c r="AO21">
        <f>Sheet1!AO20</f>
        <v>0</v>
      </c>
      <c r="AP21">
        <f>Sheet1!AP20</f>
        <v>0</v>
      </c>
      <c r="AQ21">
        <f>Sheet1!AQ20</f>
        <v>0</v>
      </c>
      <c r="AR21">
        <f>Sheet1!AR20</f>
        <v>0</v>
      </c>
      <c r="AS21">
        <f>Sheet1!AS20</f>
        <v>0</v>
      </c>
      <c r="AT21">
        <f>Sheet1!AT20</f>
        <v>0</v>
      </c>
      <c r="AU21">
        <f>Sheet1!AU20</f>
        <v>0</v>
      </c>
      <c r="AV21">
        <f>Sheet1!AV20</f>
        <v>0</v>
      </c>
      <c r="AW21">
        <f>Sheet1!AW20</f>
        <v>0</v>
      </c>
      <c r="AX21">
        <f>Sheet1!AX20</f>
        <v>678530434.91899896</v>
      </c>
      <c r="AY21">
        <f>Sheet1!AY20</f>
        <v>678530434.91899896</v>
      </c>
      <c r="AZ21" s="3"/>
      <c r="BB21" s="3"/>
      <c r="BE21" s="3"/>
      <c r="BG21" s="3"/>
      <c r="BI21" s="3"/>
      <c r="BJ21"/>
      <c r="BK21"/>
      <c r="BL21"/>
      <c r="BM21"/>
      <c r="BN21"/>
      <c r="BO21"/>
    </row>
    <row r="22" spans="1:67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Sheet1!E21</f>
        <v>743020871.80700004</v>
      </c>
      <c r="F22">
        <f>Sheet1!F21</f>
        <v>678530434.91899896</v>
      </c>
      <c r="G22">
        <f>Sheet1!G21</f>
        <v>755849732.27199996</v>
      </c>
      <c r="H22">
        <f>Sheet1!H21</f>
        <v>12828860.464999899</v>
      </c>
      <c r="I22">
        <f>Sheet1!I21</f>
        <v>742308104.45928299</v>
      </c>
      <c r="J22">
        <f>Sheet1!J21</f>
        <v>17654020.692930799</v>
      </c>
      <c r="K22">
        <f>Sheet1!K21</f>
        <v>13146120.665396599</v>
      </c>
      <c r="L22">
        <f>Sheet1!L21</f>
        <v>0.87664237966618397</v>
      </c>
      <c r="M22">
        <f>Sheet1!M21</f>
        <v>2396629.84994986</v>
      </c>
      <c r="N22">
        <f>Sheet1!N21</f>
        <v>2.1971729483564402</v>
      </c>
      <c r="O22">
        <f>Sheet1!O21</f>
        <v>35207.193057786397</v>
      </c>
      <c r="P22">
        <f>Sheet1!P21</f>
        <v>7.6002210417748701</v>
      </c>
      <c r="Q22">
        <f>Sheet1!Q21</f>
        <v>0.34851160863144298</v>
      </c>
      <c r="R22">
        <f>Sheet1!R21</f>
        <v>3.37257697235738</v>
      </c>
      <c r="S22">
        <f>Sheet1!S21</f>
        <v>0</v>
      </c>
      <c r="T22">
        <f>Sheet1!T21</f>
        <v>0</v>
      </c>
      <c r="U22">
        <f>Sheet1!U21</f>
        <v>0</v>
      </c>
      <c r="V22">
        <f>Sheet1!V21</f>
        <v>0</v>
      </c>
      <c r="W22">
        <f>Sheet1!W21</f>
        <v>0</v>
      </c>
      <c r="X22">
        <f>Sheet1!X21</f>
        <v>0</v>
      </c>
      <c r="Y22">
        <f>Sheet1!Y21</f>
        <v>0</v>
      </c>
      <c r="Z22">
        <f>Sheet1!Z21</f>
        <v>4.4196524278163098E-2</v>
      </c>
      <c r="AA22">
        <f>Sheet1!AA21</f>
        <v>0</v>
      </c>
      <c r="AB22">
        <f>Sheet1!AB21</f>
        <v>0</v>
      </c>
      <c r="AC22">
        <f>Sheet1!AC21</f>
        <v>974531.89740253799</v>
      </c>
      <c r="AD22">
        <f>Sheet1!AD21</f>
        <v>427853.33662391902</v>
      </c>
      <c r="AE22">
        <f>Sheet1!AE21</f>
        <v>4934333.9406017102</v>
      </c>
      <c r="AF22">
        <f>Sheet1!AF21</f>
        <v>9795480.3297394309</v>
      </c>
      <c r="AG22">
        <f>Sheet1!AG21</f>
        <v>3308902.3258017302</v>
      </c>
      <c r="AH22">
        <f>Sheet1!AH21</f>
        <v>-285540.47133459803</v>
      </c>
      <c r="AI22">
        <f>Sheet1!AI21</f>
        <v>-40581.709699999599</v>
      </c>
      <c r="AJ22">
        <f>Sheet1!AJ21</f>
        <v>0</v>
      </c>
      <c r="AK22">
        <f>Sheet1!AK21</f>
        <v>0</v>
      </c>
      <c r="AL22">
        <f>Sheet1!AL21</f>
        <v>0</v>
      </c>
      <c r="AM22">
        <f>Sheet1!AM21</f>
        <v>0</v>
      </c>
      <c r="AN22">
        <f>Sheet1!AN21</f>
        <v>0</v>
      </c>
      <c r="AO22">
        <f>Sheet1!AO21</f>
        <v>0</v>
      </c>
      <c r="AP22">
        <f>Sheet1!AP21</f>
        <v>0</v>
      </c>
      <c r="AQ22">
        <f>Sheet1!AQ21</f>
        <v>0</v>
      </c>
      <c r="AR22">
        <f>Sheet1!AR21</f>
        <v>0</v>
      </c>
      <c r="AS22">
        <f>Sheet1!AS21</f>
        <v>0</v>
      </c>
      <c r="AT22">
        <f>Sheet1!AT21</f>
        <v>0</v>
      </c>
      <c r="AU22">
        <f>Sheet1!AU21</f>
        <v>19114979.649134699</v>
      </c>
      <c r="AV22">
        <f>Sheet1!AV21</f>
        <v>19044291.297518302</v>
      </c>
      <c r="AW22">
        <f>Sheet1!AW21</f>
        <v>-6215430.8325183196</v>
      </c>
      <c r="AX22">
        <f>Sheet1!AX21</f>
        <v>64490436.887999997</v>
      </c>
      <c r="AY22">
        <f>Sheet1!AY21</f>
        <v>77319297.352999896</v>
      </c>
      <c r="AZ22" s="3"/>
      <c r="BB22" s="3"/>
      <c r="BE22" s="3"/>
      <c r="BG22" s="3"/>
      <c r="BI22" s="3"/>
      <c r="BJ22"/>
      <c r="BK22"/>
      <c r="BL22"/>
      <c r="BM22"/>
      <c r="BN22"/>
      <c r="BO22"/>
    </row>
    <row r="23" spans="1:67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Sheet1!E22</f>
        <v>770596065.78299999</v>
      </c>
      <c r="F23">
        <f>Sheet1!F22</f>
        <v>755849732.27199996</v>
      </c>
      <c r="G23">
        <f>Sheet1!G22</f>
        <v>811791150.97999895</v>
      </c>
      <c r="H23">
        <f>Sheet1!H22</f>
        <v>12956696.681999801</v>
      </c>
      <c r="I23">
        <f>Sheet1!I22</f>
        <v>808837464.75223696</v>
      </c>
      <c r="J23">
        <f>Sheet1!J22</f>
        <v>25614649.8448162</v>
      </c>
      <c r="K23">
        <f>Sheet1!K22</f>
        <v>12602478.5269545</v>
      </c>
      <c r="L23">
        <f>Sheet1!L22</f>
        <v>0.86093305406074605</v>
      </c>
      <c r="M23">
        <f>Sheet1!M22</f>
        <v>2401376.76584754</v>
      </c>
      <c r="N23">
        <f>Sheet1!N22</f>
        <v>2.5207645629959599</v>
      </c>
      <c r="O23">
        <f>Sheet1!O22</f>
        <v>34221.414205305802</v>
      </c>
      <c r="P23">
        <f>Sheet1!P22</f>
        <v>7.5104901298449702</v>
      </c>
      <c r="Q23">
        <f>Sheet1!Q22</f>
        <v>0.34475060872580898</v>
      </c>
      <c r="R23">
        <f>Sheet1!R22</f>
        <v>3.40232893059631</v>
      </c>
      <c r="S23">
        <f>Sheet1!S22</f>
        <v>0</v>
      </c>
      <c r="T23">
        <f>Sheet1!T22</f>
        <v>0</v>
      </c>
      <c r="U23">
        <f>Sheet1!U22</f>
        <v>0</v>
      </c>
      <c r="V23">
        <f>Sheet1!V22</f>
        <v>0</v>
      </c>
      <c r="W23">
        <f>Sheet1!W22</f>
        <v>0</v>
      </c>
      <c r="X23">
        <f>Sheet1!X22</f>
        <v>0</v>
      </c>
      <c r="Y23">
        <f>Sheet1!Y22</f>
        <v>0</v>
      </c>
      <c r="Z23">
        <f>Sheet1!Z22</f>
        <v>4.2614985279781303E-2</v>
      </c>
      <c r="AA23">
        <f>Sheet1!AA22</f>
        <v>0</v>
      </c>
      <c r="AB23">
        <f>Sheet1!AB22</f>
        <v>0</v>
      </c>
      <c r="AC23">
        <f>Sheet1!AC22</f>
        <v>-1444801.12964505</v>
      </c>
      <c r="AD23">
        <f>Sheet1!AD22</f>
        <v>3225749.9768412099</v>
      </c>
      <c r="AE23">
        <f>Sheet1!AE22</f>
        <v>6285243.4261847101</v>
      </c>
      <c r="AF23">
        <f>Sheet1!AF22</f>
        <v>12161686.9920475</v>
      </c>
      <c r="AG23">
        <f>Sheet1!AG22</f>
        <v>5597970.4852117598</v>
      </c>
      <c r="AH23">
        <f>Sheet1!AH22</f>
        <v>-304580.54260099598</v>
      </c>
      <c r="AI23">
        <f>Sheet1!AI22</f>
        <v>-98717.690767641398</v>
      </c>
      <c r="AJ23">
        <f>Sheet1!AJ22</f>
        <v>0</v>
      </c>
      <c r="AK23">
        <f>Sheet1!AK22</f>
        <v>0</v>
      </c>
      <c r="AL23">
        <f>Sheet1!AL22</f>
        <v>0</v>
      </c>
      <c r="AM23">
        <f>Sheet1!AM22</f>
        <v>0</v>
      </c>
      <c r="AN23">
        <f>Sheet1!AN22</f>
        <v>0</v>
      </c>
      <c r="AO23">
        <f>Sheet1!AO22</f>
        <v>0</v>
      </c>
      <c r="AP23">
        <f>Sheet1!AP22</f>
        <v>0</v>
      </c>
      <c r="AQ23">
        <f>Sheet1!AQ22</f>
        <v>0</v>
      </c>
      <c r="AR23">
        <f>Sheet1!AR22</f>
        <v>0</v>
      </c>
      <c r="AS23">
        <f>Sheet1!AS22</f>
        <v>0</v>
      </c>
      <c r="AT23">
        <f>Sheet1!AT22</f>
        <v>0</v>
      </c>
      <c r="AU23">
        <f>Sheet1!AU22</f>
        <v>25422551.5172715</v>
      </c>
      <c r="AV23">
        <f>Sheet1!AV22</f>
        <v>25648052.1708651</v>
      </c>
      <c r="AW23">
        <f>Sheet1!AW22</f>
        <v>-12691355.4888652</v>
      </c>
      <c r="AX23">
        <f>Sheet1!AX22</f>
        <v>27575193.976</v>
      </c>
      <c r="AY23">
        <f>Sheet1!AY22</f>
        <v>40531890.657999799</v>
      </c>
      <c r="AZ23" s="3"/>
      <c r="BB23" s="3"/>
      <c r="BE23" s="3"/>
      <c r="BG23" s="3"/>
      <c r="BI23" s="3"/>
      <c r="BJ23"/>
      <c r="BK23"/>
      <c r="BL23"/>
      <c r="BM23"/>
      <c r="BN23"/>
      <c r="BO23"/>
    </row>
    <row r="24" spans="1:67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Sheet1!E23</f>
        <v>793516039.78299999</v>
      </c>
      <c r="F24">
        <f>Sheet1!F23</f>
        <v>811791150.97999895</v>
      </c>
      <c r="G24">
        <f>Sheet1!G23</f>
        <v>855440923.11499906</v>
      </c>
      <c r="H24">
        <f>Sheet1!H23</f>
        <v>20729798.135000199</v>
      </c>
      <c r="I24">
        <f>Sheet1!I23</f>
        <v>863559833.31433797</v>
      </c>
      <c r="J24">
        <f>Sheet1!J23</f>
        <v>30198352.597283699</v>
      </c>
      <c r="K24">
        <f>Sheet1!K23</f>
        <v>12344969.232336501</v>
      </c>
      <c r="L24">
        <f>Sheet1!L23</f>
        <v>0.87496438286005196</v>
      </c>
      <c r="M24">
        <f>Sheet1!M23</f>
        <v>2452005.9665392898</v>
      </c>
      <c r="N24">
        <f>Sheet1!N23</f>
        <v>2.9815490028429101</v>
      </c>
      <c r="O24">
        <f>Sheet1!O23</f>
        <v>33246.375232666498</v>
      </c>
      <c r="P24">
        <f>Sheet1!P23</f>
        <v>7.4818414672179703</v>
      </c>
      <c r="Q24">
        <f>Sheet1!Q23</f>
        <v>0.33970460044381501</v>
      </c>
      <c r="R24">
        <f>Sheet1!R23</f>
        <v>3.40533419558369</v>
      </c>
      <c r="S24">
        <f>Sheet1!S23</f>
        <v>0</v>
      </c>
      <c r="T24">
        <f>Sheet1!T23</f>
        <v>0</v>
      </c>
      <c r="U24">
        <f>Sheet1!U23</f>
        <v>0</v>
      </c>
      <c r="V24">
        <f>Sheet1!V23</f>
        <v>0</v>
      </c>
      <c r="W24">
        <f>Sheet1!W23</f>
        <v>0</v>
      </c>
      <c r="X24">
        <f>Sheet1!X23</f>
        <v>0</v>
      </c>
      <c r="Y24">
        <f>Sheet1!Y23</f>
        <v>0</v>
      </c>
      <c r="Z24">
        <f>Sheet1!Z23</f>
        <v>4.1384090999572402E-2</v>
      </c>
      <c r="AA24">
        <f>Sheet1!AA23</f>
        <v>0</v>
      </c>
      <c r="AB24">
        <f>Sheet1!AB23</f>
        <v>0</v>
      </c>
      <c r="AC24">
        <f>Sheet1!AC23</f>
        <v>2012985.3023598399</v>
      </c>
      <c r="AD24">
        <f>Sheet1!AD23</f>
        <v>-1583621.02318535</v>
      </c>
      <c r="AE24">
        <f>Sheet1!AE23</f>
        <v>6700271.6096727904</v>
      </c>
      <c r="AF24">
        <f>Sheet1!AF23</f>
        <v>17015917.881626401</v>
      </c>
      <c r="AG24">
        <f>Sheet1!AG23</f>
        <v>5536343.5526572298</v>
      </c>
      <c r="AH24">
        <f>Sheet1!AH23</f>
        <v>-223850.39404585</v>
      </c>
      <c r="AI24">
        <f>Sheet1!AI23</f>
        <v>-67516.059747369101</v>
      </c>
      <c r="AJ24">
        <f>Sheet1!AJ23</f>
        <v>0</v>
      </c>
      <c r="AK24">
        <f>Sheet1!AK23</f>
        <v>0</v>
      </c>
      <c r="AL24">
        <f>Sheet1!AL23</f>
        <v>0</v>
      </c>
      <c r="AM24">
        <f>Sheet1!AM23</f>
        <v>0</v>
      </c>
      <c r="AN24">
        <f>Sheet1!AN23</f>
        <v>0</v>
      </c>
      <c r="AO24">
        <f>Sheet1!AO23</f>
        <v>0</v>
      </c>
      <c r="AP24">
        <f>Sheet1!AP23</f>
        <v>0</v>
      </c>
      <c r="AQ24">
        <f>Sheet1!AQ23</f>
        <v>0</v>
      </c>
      <c r="AR24">
        <f>Sheet1!AR23</f>
        <v>0</v>
      </c>
      <c r="AS24">
        <f>Sheet1!AS23</f>
        <v>0</v>
      </c>
      <c r="AT24">
        <f>Sheet1!AT23</f>
        <v>0</v>
      </c>
      <c r="AU24">
        <f>Sheet1!AU23</f>
        <v>29390530.8693377</v>
      </c>
      <c r="AV24">
        <f>Sheet1!AV23</f>
        <v>29684093.170277901</v>
      </c>
      <c r="AW24">
        <f>Sheet1!AW23</f>
        <v>-8954295.0352776591</v>
      </c>
      <c r="AX24">
        <f>Sheet1!AX23</f>
        <v>22919974</v>
      </c>
      <c r="AY24">
        <f>Sheet1!AY23</f>
        <v>43649772.135000199</v>
      </c>
      <c r="AZ24" s="3"/>
      <c r="BB24" s="3"/>
      <c r="BE24" s="3"/>
      <c r="BG24" s="3"/>
      <c r="BI24" s="3"/>
      <c r="BJ24"/>
      <c r="BK24"/>
      <c r="BL24"/>
      <c r="BM24"/>
      <c r="BN24"/>
      <c r="BO24"/>
    </row>
    <row r="25" spans="1:67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Sheet1!E24</f>
        <v>809263303.78299999</v>
      </c>
      <c r="F25">
        <f>Sheet1!F24</f>
        <v>855440923.11499906</v>
      </c>
      <c r="G25">
        <f>Sheet1!G24</f>
        <v>913931564.03299999</v>
      </c>
      <c r="H25">
        <f>Sheet1!H24</f>
        <v>42743376.917999797</v>
      </c>
      <c r="I25">
        <f>Sheet1!I24</f>
        <v>916119298.80250096</v>
      </c>
      <c r="J25">
        <f>Sheet1!J24</f>
        <v>36050779.960220203</v>
      </c>
      <c r="K25">
        <f>Sheet1!K24</f>
        <v>12283421.106525401</v>
      </c>
      <c r="L25">
        <f>Sheet1!L24</f>
        <v>0.85979340092700296</v>
      </c>
      <c r="M25">
        <f>Sheet1!M24</f>
        <v>2508815.1427932102</v>
      </c>
      <c r="N25">
        <f>Sheet1!N24</f>
        <v>3.2637737863509999</v>
      </c>
      <c r="O25">
        <f>Sheet1!O24</f>
        <v>31765.5314899365</v>
      </c>
      <c r="P25">
        <f>Sheet1!P24</f>
        <v>7.5176377596255</v>
      </c>
      <c r="Q25">
        <f>Sheet1!Q24</f>
        <v>0.33487317667813399</v>
      </c>
      <c r="R25">
        <f>Sheet1!R24</f>
        <v>3.55538262215225</v>
      </c>
      <c r="S25">
        <f>Sheet1!S24</f>
        <v>0</v>
      </c>
      <c r="T25">
        <f>Sheet1!T24</f>
        <v>0</v>
      </c>
      <c r="U25">
        <f>Sheet1!U24</f>
        <v>0</v>
      </c>
      <c r="V25">
        <f>Sheet1!V24</f>
        <v>0</v>
      </c>
      <c r="W25">
        <f>Sheet1!W24</f>
        <v>0</v>
      </c>
      <c r="X25">
        <f>Sheet1!X24</f>
        <v>0</v>
      </c>
      <c r="Y25">
        <f>Sheet1!Y24</f>
        <v>0</v>
      </c>
      <c r="Z25">
        <f>Sheet1!Z24</f>
        <v>4.0578807721158697E-2</v>
      </c>
      <c r="AA25">
        <f>Sheet1!AA24</f>
        <v>0</v>
      </c>
      <c r="AB25">
        <f>Sheet1!AB24</f>
        <v>0</v>
      </c>
      <c r="AC25">
        <f>Sheet1!AC24</f>
        <v>4139854.6057105502</v>
      </c>
      <c r="AD25">
        <f>Sheet1!AD24</f>
        <v>3078767.36926988</v>
      </c>
      <c r="AE25">
        <f>Sheet1!AE24</f>
        <v>8119248.8461091099</v>
      </c>
      <c r="AF25">
        <f>Sheet1!AF24</f>
        <v>9988309.46292945</v>
      </c>
      <c r="AG25">
        <f>Sheet1!AG24</f>
        <v>9163802.7824919093</v>
      </c>
      <c r="AH25">
        <f>Sheet1!AH24</f>
        <v>48392.143847426603</v>
      </c>
      <c r="AI25">
        <f>Sheet1!AI24</f>
        <v>-4741.5013481850701</v>
      </c>
      <c r="AJ25">
        <f>Sheet1!AJ24</f>
        <v>-639967.272023567</v>
      </c>
      <c r="AK25">
        <f>Sheet1!AK24</f>
        <v>0</v>
      </c>
      <c r="AL25">
        <f>Sheet1!AL24</f>
        <v>0</v>
      </c>
      <c r="AM25">
        <f>Sheet1!AM24</f>
        <v>0</v>
      </c>
      <c r="AN25">
        <f>Sheet1!AN24</f>
        <v>0</v>
      </c>
      <c r="AO25">
        <f>Sheet1!AO24</f>
        <v>0</v>
      </c>
      <c r="AP25">
        <f>Sheet1!AP24</f>
        <v>0</v>
      </c>
      <c r="AQ25">
        <f>Sheet1!AQ24</f>
        <v>0</v>
      </c>
      <c r="AR25">
        <f>Sheet1!AR24</f>
        <v>0</v>
      </c>
      <c r="AS25">
        <f>Sheet1!AS24</f>
        <v>0</v>
      </c>
      <c r="AT25">
        <f>Sheet1!AT24</f>
        <v>0</v>
      </c>
      <c r="AU25">
        <f>Sheet1!AU24</f>
        <v>33893666.436986499</v>
      </c>
      <c r="AV25">
        <f>Sheet1!AV24</f>
        <v>34733344.560408503</v>
      </c>
      <c r="AW25">
        <f>Sheet1!AW24</f>
        <v>8010032.3575913496</v>
      </c>
      <c r="AX25">
        <f>Sheet1!AX24</f>
        <v>15747264</v>
      </c>
      <c r="AY25">
        <f>Sheet1!AY24</f>
        <v>58490640.917999901</v>
      </c>
      <c r="AZ25" s="3"/>
      <c r="BB25" s="3"/>
      <c r="BE25" s="3"/>
      <c r="BG25" s="3"/>
      <c r="BI25" s="3"/>
      <c r="BJ25"/>
      <c r="BK25"/>
      <c r="BL25"/>
      <c r="BM25"/>
      <c r="BN25"/>
      <c r="BO25"/>
    </row>
    <row r="26" spans="1:67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Sheet1!E25</f>
        <v>817951571.78199995</v>
      </c>
      <c r="F26">
        <f>Sheet1!F25</f>
        <v>913931564.03299999</v>
      </c>
      <c r="G26">
        <f>Sheet1!G25</f>
        <v>924926553.19599903</v>
      </c>
      <c r="H26">
        <f>Sheet1!H25</f>
        <v>2306721.1639999798</v>
      </c>
      <c r="I26">
        <f>Sheet1!I25</f>
        <v>926253851.57156098</v>
      </c>
      <c r="J26">
        <f>Sheet1!J25</f>
        <v>889045.69855631096</v>
      </c>
      <c r="K26">
        <f>Sheet1!K25</f>
        <v>12224853.1096683</v>
      </c>
      <c r="L26">
        <f>Sheet1!L25</f>
        <v>0.90134662602568005</v>
      </c>
      <c r="M26">
        <f>Sheet1!M25</f>
        <v>2525300.7516717399</v>
      </c>
      <c r="N26">
        <f>Sheet1!N25</f>
        <v>3.4510058670339601</v>
      </c>
      <c r="O26">
        <f>Sheet1!O25</f>
        <v>32052.6614045766</v>
      </c>
      <c r="P26">
        <f>Sheet1!P25</f>
        <v>7.4036370806378704</v>
      </c>
      <c r="Q26">
        <f>Sheet1!Q25</f>
        <v>0.33349515025646398</v>
      </c>
      <c r="R26">
        <f>Sheet1!R25</f>
        <v>3.7306322972546</v>
      </c>
      <c r="S26">
        <f>Sheet1!S25</f>
        <v>0</v>
      </c>
      <c r="T26">
        <f>Sheet1!T25</f>
        <v>0</v>
      </c>
      <c r="U26">
        <f>Sheet1!U25</f>
        <v>0</v>
      </c>
      <c r="V26">
        <f>Sheet1!V25</f>
        <v>0</v>
      </c>
      <c r="W26">
        <f>Sheet1!W25</f>
        <v>0</v>
      </c>
      <c r="X26">
        <f>Sheet1!X25</f>
        <v>0</v>
      </c>
      <c r="Y26">
        <f>Sheet1!Y25</f>
        <v>0</v>
      </c>
      <c r="Z26">
        <f>Sheet1!Z25</f>
        <v>4.0147780300069102E-2</v>
      </c>
      <c r="AA26">
        <f>Sheet1!AA25</f>
        <v>0</v>
      </c>
      <c r="AB26">
        <f>Sheet1!AB25</f>
        <v>0</v>
      </c>
      <c r="AC26">
        <f>Sheet1!AC25</f>
        <v>5261765.8983936599</v>
      </c>
      <c r="AD26">
        <f>Sheet1!AD25</f>
        <v>-8140872.7562045297</v>
      </c>
      <c r="AE26">
        <f>Sheet1!AE25</f>
        <v>3382041.9535074402</v>
      </c>
      <c r="AF26">
        <f>Sheet1!AF25</f>
        <v>6633193.1947153099</v>
      </c>
      <c r="AG26">
        <f>Sheet1!AG25</f>
        <v>-2458084.7559883599</v>
      </c>
      <c r="AH26">
        <f>Sheet1!AH25</f>
        <v>-813471.415025044</v>
      </c>
      <c r="AI26">
        <f>Sheet1!AI25</f>
        <v>-74901.797389224099</v>
      </c>
      <c r="AJ26">
        <f>Sheet1!AJ25</f>
        <v>-662394.22910542204</v>
      </c>
      <c r="AK26">
        <f>Sheet1!AK25</f>
        <v>0</v>
      </c>
      <c r="AL26">
        <f>Sheet1!AL25</f>
        <v>0</v>
      </c>
      <c r="AM26">
        <f>Sheet1!AM25</f>
        <v>0</v>
      </c>
      <c r="AN26">
        <f>Sheet1!AN25</f>
        <v>0</v>
      </c>
      <c r="AO26">
        <f>Sheet1!AO25</f>
        <v>0</v>
      </c>
      <c r="AP26">
        <f>Sheet1!AP25</f>
        <v>0</v>
      </c>
      <c r="AQ26">
        <f>Sheet1!AQ25</f>
        <v>0</v>
      </c>
      <c r="AR26">
        <f>Sheet1!AR25</f>
        <v>0</v>
      </c>
      <c r="AS26">
        <f>Sheet1!AS25</f>
        <v>0</v>
      </c>
      <c r="AT26">
        <f>Sheet1!AT25</f>
        <v>0</v>
      </c>
      <c r="AU26">
        <f>Sheet1!AU25</f>
        <v>3127276.0929038399</v>
      </c>
      <c r="AV26">
        <f>Sheet1!AV25</f>
        <v>3079641.23577822</v>
      </c>
      <c r="AW26">
        <f>Sheet1!AW25</f>
        <v>-772920.07177824294</v>
      </c>
      <c r="AX26">
        <f>Sheet1!AX25</f>
        <v>8688267.9989999998</v>
      </c>
      <c r="AY26">
        <f>Sheet1!AY25</f>
        <v>10994989.1629999</v>
      </c>
      <c r="AZ26" s="3"/>
      <c r="BB26" s="3"/>
      <c r="BE26" s="3"/>
      <c r="BG26" s="3"/>
      <c r="BI26" s="3"/>
      <c r="BJ26"/>
      <c r="BK26"/>
      <c r="BL26"/>
      <c r="BM26"/>
      <c r="BN26"/>
      <c r="BO26"/>
    </row>
    <row r="27" spans="1:67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Sheet1!E26</f>
        <v>817951571.78199995</v>
      </c>
      <c r="F27">
        <f>Sheet1!F26</f>
        <v>924926553.19599903</v>
      </c>
      <c r="G27">
        <f>Sheet1!G26</f>
        <v>988529404.16100001</v>
      </c>
      <c r="H27">
        <f>Sheet1!H26</f>
        <v>63602850.965000302</v>
      </c>
      <c r="I27">
        <f>Sheet1!I26</f>
        <v>957620060.74538302</v>
      </c>
      <c r="J27">
        <f>Sheet1!J26</f>
        <v>31366209.173821501</v>
      </c>
      <c r="K27">
        <f>Sheet1!K26</f>
        <v>12374570.577708101</v>
      </c>
      <c r="L27">
        <f>Sheet1!L26</f>
        <v>0.90150780047865198</v>
      </c>
      <c r="M27">
        <f>Sheet1!M26</f>
        <v>2530452.7072613598</v>
      </c>
      <c r="N27">
        <f>Sheet1!N26</f>
        <v>3.8609584724381398</v>
      </c>
      <c r="O27">
        <f>Sheet1!O26</f>
        <v>31863.201038875199</v>
      </c>
      <c r="P27">
        <f>Sheet1!P26</f>
        <v>7.60167397017646</v>
      </c>
      <c r="Q27">
        <f>Sheet1!Q26</f>
        <v>0.33334078487796498</v>
      </c>
      <c r="R27">
        <f>Sheet1!R26</f>
        <v>3.7959993854718399</v>
      </c>
      <c r="S27">
        <f>Sheet1!S26</f>
        <v>0</v>
      </c>
      <c r="T27">
        <f>Sheet1!T26</f>
        <v>0</v>
      </c>
      <c r="U27">
        <f>Sheet1!U26</f>
        <v>0</v>
      </c>
      <c r="V27">
        <f>Sheet1!V26</f>
        <v>0</v>
      </c>
      <c r="W27">
        <f>Sheet1!W26</f>
        <v>0</v>
      </c>
      <c r="X27">
        <f>Sheet1!X26</f>
        <v>0</v>
      </c>
      <c r="Y27">
        <f>Sheet1!Y26</f>
        <v>0</v>
      </c>
      <c r="Z27">
        <f>Sheet1!Z26</f>
        <v>4.0147780300069102E-2</v>
      </c>
      <c r="AA27">
        <f>Sheet1!AA26</f>
        <v>0</v>
      </c>
      <c r="AB27">
        <f>Sheet1!AB26</f>
        <v>0</v>
      </c>
      <c r="AC27">
        <f>Sheet1!AC26</f>
        <v>11406512.4849771</v>
      </c>
      <c r="AD27">
        <f>Sheet1!AD26</f>
        <v>1011430.92641318</v>
      </c>
      <c r="AE27">
        <f>Sheet1!AE26</f>
        <v>1522818.35544968</v>
      </c>
      <c r="AF27">
        <f>Sheet1!AF26</f>
        <v>13936576.0465139</v>
      </c>
      <c r="AG27">
        <f>Sheet1!AG26</f>
        <v>1540163.1696661899</v>
      </c>
      <c r="AH27">
        <f>Sheet1!AH26</f>
        <v>1648829.0846118301</v>
      </c>
      <c r="AI27">
        <f>Sheet1!AI26</f>
        <v>-10120.7577266799</v>
      </c>
      <c r="AJ27">
        <f>Sheet1!AJ26</f>
        <v>-147412.355483739</v>
      </c>
      <c r="AK27">
        <f>Sheet1!AK26</f>
        <v>0</v>
      </c>
      <c r="AL27">
        <f>Sheet1!AL26</f>
        <v>0</v>
      </c>
      <c r="AM27">
        <f>Sheet1!AM26</f>
        <v>0</v>
      </c>
      <c r="AN27">
        <f>Sheet1!AN26</f>
        <v>0</v>
      </c>
      <c r="AO27">
        <f>Sheet1!AO26</f>
        <v>0</v>
      </c>
      <c r="AP27">
        <f>Sheet1!AP26</f>
        <v>0</v>
      </c>
      <c r="AQ27">
        <f>Sheet1!AQ26</f>
        <v>0</v>
      </c>
      <c r="AR27">
        <f>Sheet1!AR26</f>
        <v>0</v>
      </c>
      <c r="AS27">
        <f>Sheet1!AS26</f>
        <v>0</v>
      </c>
      <c r="AT27">
        <f>Sheet1!AT26</f>
        <v>0</v>
      </c>
      <c r="AU27">
        <f>Sheet1!AU26</f>
        <v>30908796.954421502</v>
      </c>
      <c r="AV27">
        <f>Sheet1!AV26</f>
        <v>31534183.747933701</v>
      </c>
      <c r="AW27">
        <f>Sheet1!AW26</f>
        <v>32068667.217066601</v>
      </c>
      <c r="AX27">
        <f>Sheet1!AX26</f>
        <v>0</v>
      </c>
      <c r="AY27">
        <f>Sheet1!AY26</f>
        <v>63602850.965000302</v>
      </c>
      <c r="AZ27" s="3"/>
      <c r="BB27" s="3"/>
      <c r="BE27" s="3"/>
      <c r="BG27" s="3"/>
      <c r="BI27" s="3"/>
      <c r="BJ27"/>
      <c r="BK27"/>
      <c r="BL27"/>
      <c r="BM27"/>
      <c r="BN27"/>
      <c r="BO27"/>
    </row>
    <row r="28" spans="1:67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Sheet1!E27</f>
        <v>817951571.78199995</v>
      </c>
      <c r="F28">
        <f>Sheet1!F27</f>
        <v>988529404.16100001</v>
      </c>
      <c r="G28">
        <f>Sheet1!G27</f>
        <v>908879792.45499897</v>
      </c>
      <c r="H28">
        <f>Sheet1!H27</f>
        <v>-79649611.706000701</v>
      </c>
      <c r="I28">
        <f>Sheet1!I27</f>
        <v>897508500.07149303</v>
      </c>
      <c r="J28">
        <f>Sheet1!J27</f>
        <v>-60111560.6738903</v>
      </c>
      <c r="K28">
        <f>Sheet1!K27</f>
        <v>12038236.906305799</v>
      </c>
      <c r="L28">
        <f>Sheet1!L27</f>
        <v>1.0180575176947799</v>
      </c>
      <c r="M28">
        <f>Sheet1!M27</f>
        <v>2511285.6666859202</v>
      </c>
      <c r="N28">
        <f>Sheet1!N27</f>
        <v>2.80524638796502</v>
      </c>
      <c r="O28">
        <f>Sheet1!O27</f>
        <v>30239.009923362599</v>
      </c>
      <c r="P28">
        <f>Sheet1!P27</f>
        <v>7.69704248739815</v>
      </c>
      <c r="Q28">
        <f>Sheet1!Q27</f>
        <v>0.33711562197761902</v>
      </c>
      <c r="R28">
        <f>Sheet1!R27</f>
        <v>3.9918362629986102</v>
      </c>
      <c r="S28">
        <f>Sheet1!S27</f>
        <v>0</v>
      </c>
      <c r="T28">
        <f>Sheet1!T27</f>
        <v>0</v>
      </c>
      <c r="U28">
        <f>Sheet1!U27</f>
        <v>0</v>
      </c>
      <c r="V28">
        <f>Sheet1!V27</f>
        <v>0</v>
      </c>
      <c r="W28">
        <f>Sheet1!W27</f>
        <v>0</v>
      </c>
      <c r="X28">
        <f>Sheet1!X27</f>
        <v>0</v>
      </c>
      <c r="Y28">
        <f>Sheet1!Y27</f>
        <v>0</v>
      </c>
      <c r="Z28">
        <f>Sheet1!Z27</f>
        <v>4.0147780300069102E-2</v>
      </c>
      <c r="AA28">
        <f>Sheet1!AA27</f>
        <v>0</v>
      </c>
      <c r="AB28">
        <f>Sheet1!AB27</f>
        <v>0</v>
      </c>
      <c r="AC28">
        <f>Sheet1!AC27</f>
        <v>-10544081.9635516</v>
      </c>
      <c r="AD28">
        <f>Sheet1!AD27</f>
        <v>-24060820.306412701</v>
      </c>
      <c r="AE28">
        <f>Sheet1!AE27</f>
        <v>-1420770.4229382901</v>
      </c>
      <c r="AF28">
        <f>Sheet1!AF27</f>
        <v>-39891054.761709496</v>
      </c>
      <c r="AG28">
        <f>Sheet1!AG27</f>
        <v>12444833.3107726</v>
      </c>
      <c r="AH28">
        <f>Sheet1!AH27</f>
        <v>934480.18104943598</v>
      </c>
      <c r="AI28">
        <f>Sheet1!AI27</f>
        <v>111188.39085957799</v>
      </c>
      <c r="AJ28">
        <f>Sheet1!AJ27</f>
        <v>-856404.96715585794</v>
      </c>
      <c r="AK28">
        <f>Sheet1!AK27</f>
        <v>0</v>
      </c>
      <c r="AL28">
        <f>Sheet1!AL27</f>
        <v>0</v>
      </c>
      <c r="AM28">
        <f>Sheet1!AM27</f>
        <v>0</v>
      </c>
      <c r="AN28">
        <f>Sheet1!AN27</f>
        <v>0</v>
      </c>
      <c r="AO28">
        <f>Sheet1!AO27</f>
        <v>0</v>
      </c>
      <c r="AP28">
        <f>Sheet1!AP27</f>
        <v>0</v>
      </c>
      <c r="AQ28">
        <f>Sheet1!AQ27</f>
        <v>0</v>
      </c>
      <c r="AR28">
        <f>Sheet1!AR27</f>
        <v>0</v>
      </c>
      <c r="AS28">
        <f>Sheet1!AS27</f>
        <v>0</v>
      </c>
      <c r="AT28">
        <f>Sheet1!AT27</f>
        <v>0</v>
      </c>
      <c r="AU28">
        <f>Sheet1!AU27</f>
        <v>-63282630.539086498</v>
      </c>
      <c r="AV28">
        <f>Sheet1!AV27</f>
        <v>-62138253.484497599</v>
      </c>
      <c r="AW28">
        <f>Sheet1!AW27</f>
        <v>-17511358.221503001</v>
      </c>
      <c r="AX28">
        <f>Sheet1!AX27</f>
        <v>0</v>
      </c>
      <c r="AY28">
        <f>Sheet1!AY27</f>
        <v>-79649611.706000701</v>
      </c>
      <c r="AZ28" s="3"/>
      <c r="BB28" s="3"/>
      <c r="BE28" s="3"/>
      <c r="BG28" s="3"/>
      <c r="BI28" s="3"/>
      <c r="BJ28"/>
      <c r="BK28"/>
      <c r="BL28"/>
      <c r="BM28"/>
      <c r="BN28"/>
      <c r="BO28"/>
    </row>
    <row r="29" spans="1:67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Sheet1!E28</f>
        <v>820260094.04799998</v>
      </c>
      <c r="F29">
        <f>Sheet1!F28</f>
        <v>908879792.45499897</v>
      </c>
      <c r="G29">
        <f>Sheet1!G28</f>
        <v>898704145.83599901</v>
      </c>
      <c r="H29">
        <f>Sheet1!H28</f>
        <v>-12484168.884999599</v>
      </c>
      <c r="I29">
        <f>Sheet1!I28</f>
        <v>916833847.03628504</v>
      </c>
      <c r="J29">
        <f>Sheet1!J28</f>
        <v>16941223.850138299</v>
      </c>
      <c r="K29">
        <f>Sheet1!K28</f>
        <v>11731120.490721799</v>
      </c>
      <c r="L29">
        <f>Sheet1!L28</f>
        <v>1.0212256373606301</v>
      </c>
      <c r="M29">
        <f>Sheet1!M28</f>
        <v>2525941.6807102002</v>
      </c>
      <c r="N29">
        <f>Sheet1!N28</f>
        <v>3.2650879020886401</v>
      </c>
      <c r="O29">
        <f>Sheet1!O28</f>
        <v>29723.9763611116</v>
      </c>
      <c r="P29">
        <f>Sheet1!P28</f>
        <v>7.9259206861768199</v>
      </c>
      <c r="Q29">
        <f>Sheet1!Q28</f>
        <v>0.33740130305541299</v>
      </c>
      <c r="R29">
        <f>Sheet1!R28</f>
        <v>4.0003730043949703</v>
      </c>
      <c r="S29">
        <f>Sheet1!S28</f>
        <v>0</v>
      </c>
      <c r="T29">
        <f>Sheet1!T28</f>
        <v>0</v>
      </c>
      <c r="U29">
        <f>Sheet1!U28</f>
        <v>0</v>
      </c>
      <c r="V29">
        <f>Sheet1!V28</f>
        <v>0</v>
      </c>
      <c r="W29">
        <f>Sheet1!W28</f>
        <v>0</v>
      </c>
      <c r="X29">
        <f>Sheet1!X28</f>
        <v>0</v>
      </c>
      <c r="Y29">
        <f>Sheet1!Y28</f>
        <v>0</v>
      </c>
      <c r="Z29">
        <f>Sheet1!Z28</f>
        <v>4.0034789255611797E-2</v>
      </c>
      <c r="AA29">
        <f>Sheet1!AA28</f>
        <v>0</v>
      </c>
      <c r="AB29">
        <f>Sheet1!AB28</f>
        <v>0</v>
      </c>
      <c r="AC29">
        <f>Sheet1!AC28</f>
        <v>-9330494.1802668497</v>
      </c>
      <c r="AD29">
        <f>Sheet1!AD28</f>
        <v>417808.04842448502</v>
      </c>
      <c r="AE29">
        <f>Sheet1!AE28</f>
        <v>2534248.6744738999</v>
      </c>
      <c r="AF29">
        <f>Sheet1!AF28</f>
        <v>17556133.9737962</v>
      </c>
      <c r="AG29">
        <f>Sheet1!AG28</f>
        <v>3574454.02053014</v>
      </c>
      <c r="AH29">
        <f>Sheet1!AH28</f>
        <v>2379960.6856939802</v>
      </c>
      <c r="AI29">
        <f>Sheet1!AI28</f>
        <v>12930.3486496231</v>
      </c>
      <c r="AJ29">
        <f>Sheet1!AJ28</f>
        <v>-5801.7952278106104</v>
      </c>
      <c r="AK29">
        <f>Sheet1!AK28</f>
        <v>0</v>
      </c>
      <c r="AL29">
        <f>Sheet1!AL28</f>
        <v>0</v>
      </c>
      <c r="AM29">
        <f>Sheet1!AM28</f>
        <v>0</v>
      </c>
      <c r="AN29">
        <f>Sheet1!AN28</f>
        <v>0</v>
      </c>
      <c r="AO29">
        <f>Sheet1!AO28</f>
        <v>0</v>
      </c>
      <c r="AP29">
        <f>Sheet1!AP28</f>
        <v>0</v>
      </c>
      <c r="AQ29">
        <f>Sheet1!AQ28</f>
        <v>0</v>
      </c>
      <c r="AR29">
        <f>Sheet1!AR28</f>
        <v>0</v>
      </c>
      <c r="AS29">
        <f>Sheet1!AS28</f>
        <v>0</v>
      </c>
      <c r="AT29">
        <f>Sheet1!AT28</f>
        <v>0</v>
      </c>
      <c r="AU29">
        <f>Sheet1!AU28</f>
        <v>17139239.776073702</v>
      </c>
      <c r="AV29">
        <f>Sheet1!AV28</f>
        <v>17448040.747436501</v>
      </c>
      <c r="AW29">
        <f>Sheet1!AW28</f>
        <v>-29932209.6324361</v>
      </c>
      <c r="AX29">
        <f>Sheet1!AX28</f>
        <v>2308522.2659999998</v>
      </c>
      <c r="AY29">
        <f>Sheet1!AY28</f>
        <v>-10175646.6189996</v>
      </c>
      <c r="AZ29" s="3"/>
      <c r="BB29" s="3"/>
      <c r="BE29" s="3"/>
      <c r="BG29" s="3"/>
      <c r="BI29" s="3"/>
      <c r="BJ29"/>
      <c r="BK29"/>
      <c r="BL29"/>
      <c r="BM29"/>
      <c r="BN29"/>
      <c r="BO29"/>
    </row>
    <row r="30" spans="1:67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Sheet1!E29</f>
        <v>820260094.04799998</v>
      </c>
      <c r="F30">
        <f>Sheet1!F29</f>
        <v>898704145.83599901</v>
      </c>
      <c r="G30">
        <f>Sheet1!G29</f>
        <v>936058347.778</v>
      </c>
      <c r="H30">
        <f>Sheet1!H29</f>
        <v>37354201.941999897</v>
      </c>
      <c r="I30">
        <f>Sheet1!I29</f>
        <v>944476308.16074395</v>
      </c>
      <c r="J30">
        <f>Sheet1!J29</f>
        <v>27642461.1244586</v>
      </c>
      <c r="K30">
        <f>Sheet1!K29</f>
        <v>11524901.0919095</v>
      </c>
      <c r="L30">
        <f>Sheet1!L29</f>
        <v>1.0045404142598</v>
      </c>
      <c r="M30">
        <f>Sheet1!M29</f>
        <v>2545868.34124118</v>
      </c>
      <c r="N30">
        <f>Sheet1!N29</f>
        <v>4.0070131547004397</v>
      </c>
      <c r="O30">
        <f>Sheet1!O29</f>
        <v>29153.619045085001</v>
      </c>
      <c r="P30">
        <f>Sheet1!P29</f>
        <v>8.2113877159221804</v>
      </c>
      <c r="Q30">
        <f>Sheet1!Q29</f>
        <v>0.33011397614830901</v>
      </c>
      <c r="R30">
        <f>Sheet1!R29</f>
        <v>4.1229623764874903</v>
      </c>
      <c r="S30">
        <f>Sheet1!S29</f>
        <v>0</v>
      </c>
      <c r="T30">
        <f>Sheet1!T29</f>
        <v>0</v>
      </c>
      <c r="U30">
        <f>Sheet1!U29</f>
        <v>0</v>
      </c>
      <c r="V30">
        <f>Sheet1!V29</f>
        <v>0</v>
      </c>
      <c r="W30">
        <f>Sheet1!W29</f>
        <v>0</v>
      </c>
      <c r="X30">
        <f>Sheet1!X29</f>
        <v>0</v>
      </c>
      <c r="Y30">
        <f>Sheet1!Y29</f>
        <v>0</v>
      </c>
      <c r="Z30">
        <f>Sheet1!Z29</f>
        <v>5.3190400601698398E-2</v>
      </c>
      <c r="AA30">
        <f>Sheet1!AA29</f>
        <v>0</v>
      </c>
      <c r="AB30">
        <f>Sheet1!AB29</f>
        <v>0</v>
      </c>
      <c r="AC30">
        <f>Sheet1!AC29</f>
        <v>-9043606.81739158</v>
      </c>
      <c r="AD30">
        <f>Sheet1!AD29</f>
        <v>2827039.0697925198</v>
      </c>
      <c r="AE30">
        <f>Sheet1!AE29</f>
        <v>2063205.09763594</v>
      </c>
      <c r="AF30">
        <f>Sheet1!AF29</f>
        <v>24550318.992298599</v>
      </c>
      <c r="AG30">
        <f>Sheet1!AG29</f>
        <v>4365874.4636383001</v>
      </c>
      <c r="AH30">
        <f>Sheet1!AH29</f>
        <v>2450100.4417994702</v>
      </c>
      <c r="AI30">
        <f>Sheet1!AI29</f>
        <v>-178336.337712512</v>
      </c>
      <c r="AJ30">
        <f>Sheet1!AJ29</f>
        <v>-436470.49646160199</v>
      </c>
      <c r="AK30">
        <f>Sheet1!AK29</f>
        <v>0</v>
      </c>
      <c r="AL30">
        <f>Sheet1!AL29</f>
        <v>0</v>
      </c>
      <c r="AM30">
        <f>Sheet1!AM29</f>
        <v>0</v>
      </c>
      <c r="AN30">
        <f>Sheet1!AN29</f>
        <v>0</v>
      </c>
      <c r="AO30">
        <f>Sheet1!AO29</f>
        <v>0</v>
      </c>
      <c r="AP30">
        <f>Sheet1!AP29</f>
        <v>0</v>
      </c>
      <c r="AQ30">
        <f>Sheet1!AQ29</f>
        <v>0</v>
      </c>
      <c r="AR30">
        <f>Sheet1!AR29</f>
        <v>-17387.425176649402</v>
      </c>
      <c r="AS30">
        <f>Sheet1!AS29</f>
        <v>0</v>
      </c>
      <c r="AT30">
        <f>Sheet1!AT29</f>
        <v>0</v>
      </c>
      <c r="AU30">
        <f>Sheet1!AU29</f>
        <v>26580736.988422502</v>
      </c>
      <c r="AV30">
        <f>Sheet1!AV29</f>
        <v>26559901.948469799</v>
      </c>
      <c r="AW30">
        <f>Sheet1!AW29</f>
        <v>10794299.99353</v>
      </c>
      <c r="AX30">
        <f>Sheet1!AX29</f>
        <v>0</v>
      </c>
      <c r="AY30">
        <f>Sheet1!AY29</f>
        <v>37354201.941999897</v>
      </c>
      <c r="AZ30" s="3"/>
      <c r="BB30" s="3"/>
      <c r="BE30" s="3"/>
      <c r="BG30" s="3"/>
      <c r="BI30" s="3"/>
      <c r="BJ30"/>
      <c r="BK30"/>
      <c r="BL30"/>
      <c r="BM30"/>
      <c r="BN30"/>
      <c r="BO30"/>
    </row>
    <row r="31" spans="1:67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Sheet1!E30</f>
        <v>820260094.04799998</v>
      </c>
      <c r="F31">
        <f>Sheet1!F30</f>
        <v>936058347.778</v>
      </c>
      <c r="G31">
        <f>Sheet1!G30</f>
        <v>961216518.97500002</v>
      </c>
      <c r="H31">
        <f>Sheet1!H30</f>
        <v>25158171.196999699</v>
      </c>
      <c r="I31">
        <f>Sheet1!I30</f>
        <v>944740312.05129099</v>
      </c>
      <c r="J31">
        <f>Sheet1!J30</f>
        <v>264003.89054707199</v>
      </c>
      <c r="K31">
        <f>Sheet1!K30</f>
        <v>11323694.5977575</v>
      </c>
      <c r="L31">
        <f>Sheet1!L30</f>
        <v>0.99746339468303102</v>
      </c>
      <c r="M31">
        <f>Sheet1!M30</f>
        <v>2572365.20228764</v>
      </c>
      <c r="N31">
        <f>Sheet1!N30</f>
        <v>4.0199764098367297</v>
      </c>
      <c r="O31">
        <f>Sheet1!O30</f>
        <v>28932.918322871399</v>
      </c>
      <c r="P31">
        <f>Sheet1!P30</f>
        <v>8.2379654170025898</v>
      </c>
      <c r="Q31">
        <f>Sheet1!Q30</f>
        <v>0.31640570459628198</v>
      </c>
      <c r="R31">
        <f>Sheet1!R30</f>
        <v>4.1115899004917802</v>
      </c>
      <c r="S31">
        <f>Sheet1!S30</f>
        <v>0</v>
      </c>
      <c r="T31">
        <f>Sheet1!T30</f>
        <v>0</v>
      </c>
      <c r="U31">
        <f>Sheet1!U30</f>
        <v>0</v>
      </c>
      <c r="V31">
        <f>Sheet1!V30</f>
        <v>0</v>
      </c>
      <c r="W31">
        <f>Sheet1!W30</f>
        <v>0</v>
      </c>
      <c r="X31">
        <f>Sheet1!X30</f>
        <v>0</v>
      </c>
      <c r="Y31">
        <f>Sheet1!Y30</f>
        <v>0</v>
      </c>
      <c r="Z31">
        <f>Sheet1!Z30</f>
        <v>9.0889285253510393E-2</v>
      </c>
      <c r="AA31">
        <f>Sheet1!AA30</f>
        <v>0</v>
      </c>
      <c r="AB31">
        <f>Sheet1!AB30</f>
        <v>0</v>
      </c>
      <c r="AC31">
        <f>Sheet1!AC30</f>
        <v>-5157748.0059439</v>
      </c>
      <c r="AD31">
        <f>Sheet1!AD30</f>
        <v>-34738.492609899004</v>
      </c>
      <c r="AE31">
        <f>Sheet1!AE30</f>
        <v>2786779.5250937198</v>
      </c>
      <c r="AF31">
        <f>Sheet1!AF30</f>
        <v>470078.52385084197</v>
      </c>
      <c r="AG31">
        <f>Sheet1!AG30</f>
        <v>2193170.1620372902</v>
      </c>
      <c r="AH31">
        <f>Sheet1!AH30</f>
        <v>276775.39689484797</v>
      </c>
      <c r="AI31">
        <f>Sheet1!AI30</f>
        <v>-320062.84576991299</v>
      </c>
      <c r="AJ31">
        <f>Sheet1!AJ30</f>
        <v>7310.9581149619598</v>
      </c>
      <c r="AK31">
        <f>Sheet1!AK30</f>
        <v>0</v>
      </c>
      <c r="AL31">
        <f>Sheet1!AL30</f>
        <v>0</v>
      </c>
      <c r="AM31">
        <f>Sheet1!AM30</f>
        <v>0</v>
      </c>
      <c r="AN31">
        <f>Sheet1!AN30</f>
        <v>0</v>
      </c>
      <c r="AO31">
        <f>Sheet1!AO30</f>
        <v>0</v>
      </c>
      <c r="AP31">
        <f>Sheet1!AP30</f>
        <v>0</v>
      </c>
      <c r="AQ31">
        <f>Sheet1!AQ30</f>
        <v>0</v>
      </c>
      <c r="AR31">
        <f>Sheet1!AR30</f>
        <v>-49923.755559566998</v>
      </c>
      <c r="AS31">
        <f>Sheet1!AS30</f>
        <v>0</v>
      </c>
      <c r="AT31">
        <f>Sheet1!AT30</f>
        <v>0</v>
      </c>
      <c r="AU31">
        <f>Sheet1!AU30</f>
        <v>171641.466108386</v>
      </c>
      <c r="AV31">
        <f>Sheet1!AV30</f>
        <v>125314.14883191801</v>
      </c>
      <c r="AW31">
        <f>Sheet1!AW30</f>
        <v>25032857.048167799</v>
      </c>
      <c r="AX31">
        <f>Sheet1!AX30</f>
        <v>0</v>
      </c>
      <c r="AY31">
        <f>Sheet1!AY30</f>
        <v>25158171.196999699</v>
      </c>
      <c r="AZ31" s="3"/>
      <c r="BB31" s="3"/>
      <c r="BE31" s="3"/>
      <c r="BG31" s="3"/>
      <c r="BI31" s="3"/>
      <c r="BJ31"/>
      <c r="BK31"/>
      <c r="BL31"/>
      <c r="BM31"/>
      <c r="BN31"/>
      <c r="BO31"/>
    </row>
    <row r="32" spans="1:67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Sheet1!E31</f>
        <v>820260094.04799998</v>
      </c>
      <c r="F32">
        <f>Sheet1!F31</f>
        <v>961216518.97500002</v>
      </c>
      <c r="G32">
        <f>Sheet1!G31</f>
        <v>943429915.89699996</v>
      </c>
      <c r="H32">
        <f>Sheet1!H31</f>
        <v>-17786603.0779997</v>
      </c>
      <c r="I32">
        <f>Sheet1!I31</f>
        <v>939963632.22602296</v>
      </c>
      <c r="J32">
        <f>Sheet1!J31</f>
        <v>-4776679.8252674099</v>
      </c>
      <c r="K32">
        <f>Sheet1!K31</f>
        <v>11318295.7501131</v>
      </c>
      <c r="L32">
        <f>Sheet1!L31</f>
        <v>1.0267462154208</v>
      </c>
      <c r="M32">
        <f>Sheet1!M31</f>
        <v>2606612.8290698398</v>
      </c>
      <c r="N32">
        <f>Sheet1!N31</f>
        <v>3.8641322989214801</v>
      </c>
      <c r="O32">
        <f>Sheet1!O31</f>
        <v>29085.0605987936</v>
      </c>
      <c r="P32">
        <f>Sheet1!P31</f>
        <v>8.0511125158662402</v>
      </c>
      <c r="Q32">
        <f>Sheet1!Q31</f>
        <v>0.31571730211200699</v>
      </c>
      <c r="R32">
        <f>Sheet1!R31</f>
        <v>4.2084086194624701</v>
      </c>
      <c r="S32">
        <f>Sheet1!S31</f>
        <v>0</v>
      </c>
      <c r="T32">
        <f>Sheet1!T31</f>
        <v>0</v>
      </c>
      <c r="U32">
        <f>Sheet1!U31</f>
        <v>0</v>
      </c>
      <c r="V32">
        <f>Sheet1!V31</f>
        <v>0</v>
      </c>
      <c r="W32">
        <f>Sheet1!W31</f>
        <v>0</v>
      </c>
      <c r="X32">
        <f>Sheet1!X31</f>
        <v>0</v>
      </c>
      <c r="Y32">
        <f>Sheet1!Y31</f>
        <v>0</v>
      </c>
      <c r="Z32">
        <f>Sheet1!Z31</f>
        <v>0.15254643560982201</v>
      </c>
      <c r="AA32">
        <f>Sheet1!AA31</f>
        <v>0</v>
      </c>
      <c r="AB32">
        <f>Sheet1!AB31</f>
        <v>0</v>
      </c>
      <c r="AC32">
        <f>Sheet1!AC31</f>
        <v>4566179.9097607397</v>
      </c>
      <c r="AD32">
        <f>Sheet1!AD31</f>
        <v>-5566599.8697746098</v>
      </c>
      <c r="AE32">
        <f>Sheet1!AE31</f>
        <v>4777764.3246125402</v>
      </c>
      <c r="AF32">
        <f>Sheet1!AF31</f>
        <v>-5129491.7621366698</v>
      </c>
      <c r="AG32">
        <f>Sheet1!AG31</f>
        <v>-1025148.1134717599</v>
      </c>
      <c r="AH32">
        <f>Sheet1!AH31</f>
        <v>-1770146.90086321</v>
      </c>
      <c r="AI32">
        <f>Sheet1!AI31</f>
        <v>-21326.075117943299</v>
      </c>
      <c r="AJ32">
        <f>Sheet1!AJ31</f>
        <v>-257954.94462326099</v>
      </c>
      <c r="AK32">
        <f>Sheet1!AK31</f>
        <v>0</v>
      </c>
      <c r="AL32">
        <f>Sheet1!AL31</f>
        <v>0</v>
      </c>
      <c r="AM32">
        <f>Sheet1!AM31</f>
        <v>0</v>
      </c>
      <c r="AN32">
        <f>Sheet1!AN31</f>
        <v>0</v>
      </c>
      <c r="AO32">
        <f>Sheet1!AO31</f>
        <v>0</v>
      </c>
      <c r="AP32">
        <f>Sheet1!AP31</f>
        <v>0</v>
      </c>
      <c r="AQ32">
        <f>Sheet1!AQ31</f>
        <v>0</v>
      </c>
      <c r="AR32">
        <f>Sheet1!AR31</f>
        <v>-77037.460857718193</v>
      </c>
      <c r="AS32">
        <f>Sheet1!AS31</f>
        <v>0</v>
      </c>
      <c r="AT32">
        <f>Sheet1!AT31</f>
        <v>0</v>
      </c>
      <c r="AU32">
        <f>Sheet1!AU31</f>
        <v>-4503760.89247189</v>
      </c>
      <c r="AV32">
        <f>Sheet1!AV31</f>
        <v>-4461395.5261101304</v>
      </c>
      <c r="AW32">
        <f>Sheet1!AW31</f>
        <v>-13325207.5518896</v>
      </c>
      <c r="AX32">
        <f>Sheet1!AX31</f>
        <v>0</v>
      </c>
      <c r="AY32">
        <f>Sheet1!AY31</f>
        <v>-17786603.0779997</v>
      </c>
      <c r="AZ32" s="3"/>
      <c r="BB32" s="3"/>
      <c r="BE32" s="3"/>
      <c r="BG32" s="3"/>
      <c r="BI32" s="3"/>
      <c r="BJ32"/>
      <c r="BK32"/>
      <c r="BL32"/>
      <c r="BM32"/>
      <c r="BN32"/>
      <c r="BO32"/>
    </row>
    <row r="33" spans="1:67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Sheet1!E32</f>
        <v>820260094.04799998</v>
      </c>
      <c r="F33">
        <f>Sheet1!F32</f>
        <v>943429915.89699996</v>
      </c>
      <c r="G33">
        <f>Sheet1!G32</f>
        <v>939315735.86099994</v>
      </c>
      <c r="H33">
        <f>Sheet1!H32</f>
        <v>-4114180.0359997302</v>
      </c>
      <c r="I33">
        <f>Sheet1!I32</f>
        <v>933705690.91735804</v>
      </c>
      <c r="J33">
        <f>Sheet1!J32</f>
        <v>-6257941.3086645296</v>
      </c>
      <c r="K33">
        <f>Sheet1!K32</f>
        <v>11476762.661599601</v>
      </c>
      <c r="L33">
        <f>Sheet1!L32</f>
        <v>1.0079814407057099</v>
      </c>
      <c r="M33">
        <f>Sheet1!M32</f>
        <v>2640374.4828928001</v>
      </c>
      <c r="N33">
        <f>Sheet1!N32</f>
        <v>3.6439491042115599</v>
      </c>
      <c r="O33">
        <f>Sheet1!O32</f>
        <v>29164.917230781299</v>
      </c>
      <c r="P33">
        <f>Sheet1!P32</f>
        <v>8.0935042628114093</v>
      </c>
      <c r="Q33">
        <f>Sheet1!Q32</f>
        <v>0.31420667320654699</v>
      </c>
      <c r="R33">
        <f>Sheet1!R32</f>
        <v>4.2831816412252603</v>
      </c>
      <c r="S33">
        <f>Sheet1!S32</f>
        <v>0</v>
      </c>
      <c r="T33">
        <f>Sheet1!T32</f>
        <v>0.46276892266050801</v>
      </c>
      <c r="U33">
        <f>Sheet1!U32</f>
        <v>0</v>
      </c>
      <c r="V33">
        <f>Sheet1!V32</f>
        <v>0</v>
      </c>
      <c r="W33">
        <f>Sheet1!W32</f>
        <v>0</v>
      </c>
      <c r="X33">
        <f>Sheet1!X32</f>
        <v>0</v>
      </c>
      <c r="Y33">
        <f>Sheet1!Y32</f>
        <v>0</v>
      </c>
      <c r="Z33">
        <f>Sheet1!Z32</f>
        <v>0.27906896883198201</v>
      </c>
      <c r="AA33">
        <f>Sheet1!AA32</f>
        <v>0</v>
      </c>
      <c r="AB33">
        <f>Sheet1!AB32</f>
        <v>0</v>
      </c>
      <c r="AC33">
        <f>Sheet1!AC32</f>
        <v>10237892.605372701</v>
      </c>
      <c r="AD33">
        <f>Sheet1!AD32</f>
        <v>2435392.5692575001</v>
      </c>
      <c r="AE33">
        <f>Sheet1!AE32</f>
        <v>3608983.1157104699</v>
      </c>
      <c r="AF33">
        <f>Sheet1!AF32</f>
        <v>-7260120.0025307601</v>
      </c>
      <c r="AG33">
        <f>Sheet1!AG32</f>
        <v>-786273.87989492202</v>
      </c>
      <c r="AH33">
        <f>Sheet1!AH32</f>
        <v>365011.31069173699</v>
      </c>
      <c r="AI33">
        <f>Sheet1!AI32</f>
        <v>-36301.206611676098</v>
      </c>
      <c r="AJ33">
        <f>Sheet1!AJ32</f>
        <v>-322867.17214556498</v>
      </c>
      <c r="AK33">
        <f>Sheet1!AK32</f>
        <v>0</v>
      </c>
      <c r="AL33">
        <f>Sheet1!AL32</f>
        <v>-14299705.3848271</v>
      </c>
      <c r="AM33">
        <f>Sheet1!AM32</f>
        <v>0</v>
      </c>
      <c r="AN33">
        <f>Sheet1!AN32</f>
        <v>0</v>
      </c>
      <c r="AO33">
        <f>Sheet1!AO32</f>
        <v>0</v>
      </c>
      <c r="AP33">
        <f>Sheet1!AP32</f>
        <v>0</v>
      </c>
      <c r="AQ33">
        <f>Sheet1!AQ32</f>
        <v>0</v>
      </c>
      <c r="AR33">
        <f>Sheet1!AR32</f>
        <v>-118169.13264827</v>
      </c>
      <c r="AS33">
        <f>Sheet1!AS32</f>
        <v>0</v>
      </c>
      <c r="AT33">
        <f>Sheet1!AT32</f>
        <v>0</v>
      </c>
      <c r="AU33">
        <f>Sheet1!AU32</f>
        <v>-6176157.1776258601</v>
      </c>
      <c r="AV33">
        <f>Sheet1!AV32</f>
        <v>-6360597.5784353996</v>
      </c>
      <c r="AW33">
        <f>Sheet1!AW32</f>
        <v>2246417.54243566</v>
      </c>
      <c r="AX33">
        <f>Sheet1!AX32</f>
        <v>0</v>
      </c>
      <c r="AY33">
        <f>Sheet1!AY32</f>
        <v>-4114180.0359997302</v>
      </c>
      <c r="AZ33" s="3"/>
      <c r="BB33" s="3"/>
      <c r="BE33" s="3"/>
      <c r="BG33" s="3"/>
      <c r="BI33" s="3"/>
      <c r="BJ33"/>
      <c r="BK33"/>
      <c r="BL33"/>
      <c r="BM33"/>
      <c r="BN33"/>
      <c r="BO33"/>
    </row>
    <row r="34" spans="1:67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Sheet1!E33</f>
        <v>820260094.04799998</v>
      </c>
      <c r="F34">
        <f>Sheet1!F33</f>
        <v>939315735.86099994</v>
      </c>
      <c r="G34">
        <f>Sheet1!G33</f>
        <v>913699509.77100003</v>
      </c>
      <c r="H34">
        <f>Sheet1!H33</f>
        <v>-25616226.089999899</v>
      </c>
      <c r="I34">
        <f>Sheet1!I33</f>
        <v>886608250.02905798</v>
      </c>
      <c r="J34">
        <f>Sheet1!J33</f>
        <v>-47097440.888300598</v>
      </c>
      <c r="K34">
        <f>Sheet1!K33</f>
        <v>11861659.5630244</v>
      </c>
      <c r="L34">
        <f>Sheet1!L33</f>
        <v>1.0082306886346699</v>
      </c>
      <c r="M34">
        <f>Sheet1!M33</f>
        <v>2675058.7882937999</v>
      </c>
      <c r="N34">
        <f>Sheet1!N33</f>
        <v>2.6718280260885199</v>
      </c>
      <c r="O34">
        <f>Sheet1!O33</f>
        <v>30381.452477214501</v>
      </c>
      <c r="P34">
        <f>Sheet1!P33</f>
        <v>7.8670688268397004</v>
      </c>
      <c r="Q34">
        <f>Sheet1!Q33</f>
        <v>0.31496259402159199</v>
      </c>
      <c r="R34">
        <f>Sheet1!R33</f>
        <v>4.4348565446670696</v>
      </c>
      <c r="S34">
        <f>Sheet1!S33</f>
        <v>0</v>
      </c>
      <c r="T34">
        <f>Sheet1!T33</f>
        <v>1.1627689226605</v>
      </c>
      <c r="U34">
        <f>Sheet1!U33</f>
        <v>0</v>
      </c>
      <c r="V34">
        <f>Sheet1!V33</f>
        <v>0</v>
      </c>
      <c r="W34">
        <f>Sheet1!W33</f>
        <v>0</v>
      </c>
      <c r="X34">
        <f>Sheet1!X33</f>
        <v>0</v>
      </c>
      <c r="Y34">
        <f>Sheet1!Y33</f>
        <v>0</v>
      </c>
      <c r="Z34">
        <f>Sheet1!Z33</f>
        <v>0.50296515822438304</v>
      </c>
      <c r="AA34">
        <f>Sheet1!AA33</f>
        <v>0</v>
      </c>
      <c r="AB34">
        <f>Sheet1!AB33</f>
        <v>0</v>
      </c>
      <c r="AC34">
        <f>Sheet1!AC33</f>
        <v>20217117.7667282</v>
      </c>
      <c r="AD34">
        <f>Sheet1!AD33</f>
        <v>-1414458.4336413699</v>
      </c>
      <c r="AE34">
        <f>Sheet1!AE33</f>
        <v>3536350.2076693298</v>
      </c>
      <c r="AF34">
        <f>Sheet1!AF33</f>
        <v>-36410320.502840899</v>
      </c>
      <c r="AG34">
        <f>Sheet1!AG33</f>
        <v>-8779652.7738272492</v>
      </c>
      <c r="AH34">
        <f>Sheet1!AH33</f>
        <v>-1996683.98206607</v>
      </c>
      <c r="AI34">
        <f>Sheet1!AI33</f>
        <v>20301.778969177099</v>
      </c>
      <c r="AJ34">
        <f>Sheet1!AJ33</f>
        <v>-561013.04367301404</v>
      </c>
      <c r="AK34">
        <f>Sheet1!AK33</f>
        <v>0</v>
      </c>
      <c r="AL34">
        <f>Sheet1!AL33</f>
        <v>-21493580.792305</v>
      </c>
      <c r="AM34">
        <f>Sheet1!AM33</f>
        <v>0</v>
      </c>
      <c r="AN34">
        <f>Sheet1!AN33</f>
        <v>0</v>
      </c>
      <c r="AO34">
        <f>Sheet1!AO33</f>
        <v>0</v>
      </c>
      <c r="AP34">
        <f>Sheet1!AP33</f>
        <v>0</v>
      </c>
      <c r="AQ34">
        <f>Sheet1!AQ33</f>
        <v>0</v>
      </c>
      <c r="AR34">
        <f>Sheet1!AR33</f>
        <v>-257715.48193720801</v>
      </c>
      <c r="AS34">
        <f>Sheet1!AS33</f>
        <v>0</v>
      </c>
      <c r="AT34">
        <f>Sheet1!AT33</f>
        <v>0</v>
      </c>
      <c r="AU34">
        <f>Sheet1!AU33</f>
        <v>-47139655.2569241</v>
      </c>
      <c r="AV34">
        <f>Sheet1!AV33</f>
        <v>-47264618.406545997</v>
      </c>
      <c r="AW34">
        <f>Sheet1!AW33</f>
        <v>21648392.316546001</v>
      </c>
      <c r="AX34">
        <f>Sheet1!AX33</f>
        <v>0</v>
      </c>
      <c r="AY34">
        <f>Sheet1!AY33</f>
        <v>-25616226.089999899</v>
      </c>
      <c r="AZ34" s="3"/>
      <c r="BB34" s="3"/>
      <c r="BE34" s="3"/>
      <c r="BG34" s="3"/>
      <c r="BI34" s="3"/>
      <c r="BJ34"/>
      <c r="BK34"/>
      <c r="BL34"/>
      <c r="BM34"/>
      <c r="BN34"/>
      <c r="BO34"/>
    </row>
    <row r="35" spans="1:67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Sheet1!E34</f>
        <v>820260094.04799998</v>
      </c>
      <c r="F35">
        <f>Sheet1!F34</f>
        <v>913699509.77100003</v>
      </c>
      <c r="G35">
        <f>Sheet1!G34</f>
        <v>871357912.76499999</v>
      </c>
      <c r="H35">
        <f>Sheet1!H34</f>
        <v>-42341597.006000198</v>
      </c>
      <c r="I35">
        <f>Sheet1!I34</f>
        <v>854687906.03171301</v>
      </c>
      <c r="J35">
        <f>Sheet1!J34</f>
        <v>-31920343.9973455</v>
      </c>
      <c r="K35">
        <f>Sheet1!K34</f>
        <v>12230232.168492399</v>
      </c>
      <c r="L35">
        <f>Sheet1!L34</f>
        <v>1.0263710209552599</v>
      </c>
      <c r="M35">
        <f>Sheet1!M34</f>
        <v>2708234.0911997198</v>
      </c>
      <c r="N35">
        <f>Sheet1!N34</f>
        <v>2.3684605702144101</v>
      </c>
      <c r="O35">
        <f>Sheet1!O34</f>
        <v>31188.689638704302</v>
      </c>
      <c r="P35">
        <f>Sheet1!P34</f>
        <v>7.7218173309646501</v>
      </c>
      <c r="Q35">
        <f>Sheet1!Q34</f>
        <v>0.31200533976350697</v>
      </c>
      <c r="R35">
        <f>Sheet1!R34</f>
        <v>4.9387574726355501</v>
      </c>
      <c r="S35">
        <f>Sheet1!S34</f>
        <v>0</v>
      </c>
      <c r="T35">
        <f>Sheet1!T34</f>
        <v>2.2180916298531099</v>
      </c>
      <c r="U35">
        <f>Sheet1!U34</f>
        <v>0</v>
      </c>
      <c r="V35">
        <f>Sheet1!V34</f>
        <v>0</v>
      </c>
      <c r="W35">
        <f>Sheet1!W34</f>
        <v>0</v>
      </c>
      <c r="X35">
        <f>Sheet1!X34</f>
        <v>0</v>
      </c>
      <c r="Y35">
        <f>Sheet1!Y34</f>
        <v>0</v>
      </c>
      <c r="Z35">
        <f>Sheet1!Z34</f>
        <v>0.64744174754029005</v>
      </c>
      <c r="AA35">
        <f>Sheet1!AA34</f>
        <v>0</v>
      </c>
      <c r="AB35">
        <f>Sheet1!AB34</f>
        <v>0</v>
      </c>
      <c r="AC35">
        <f>Sheet1!AC34</f>
        <v>19395185.445413899</v>
      </c>
      <c r="AD35">
        <f>Sheet1!AD34</f>
        <v>-2582708.0144486101</v>
      </c>
      <c r="AE35">
        <f>Sheet1!AE34</f>
        <v>3294133.12272962</v>
      </c>
      <c r="AF35">
        <f>Sheet1!AF34</f>
        <v>-13076950.005256999</v>
      </c>
      <c r="AG35">
        <f>Sheet1!AG34</f>
        <v>-5379281.5737781301</v>
      </c>
      <c r="AH35">
        <f>Sheet1!AH34</f>
        <v>-1246501.4162375899</v>
      </c>
      <c r="AI35">
        <f>Sheet1!AI34</f>
        <v>-84985.064240711494</v>
      </c>
      <c r="AJ35">
        <f>Sheet1!AJ34</f>
        <v>-1857020.5959371901</v>
      </c>
      <c r="AK35">
        <f>Sheet1!AK34</f>
        <v>0</v>
      </c>
      <c r="AL35">
        <f>Sheet1!AL34</f>
        <v>-31238174.0345436</v>
      </c>
      <c r="AM35">
        <f>Sheet1!AM34</f>
        <v>0</v>
      </c>
      <c r="AN35">
        <f>Sheet1!AN34</f>
        <v>0</v>
      </c>
      <c r="AO35">
        <f>Sheet1!AO34</f>
        <v>0</v>
      </c>
      <c r="AP35">
        <f>Sheet1!AP34</f>
        <v>0</v>
      </c>
      <c r="AQ35">
        <f>Sheet1!AQ34</f>
        <v>0</v>
      </c>
      <c r="AR35">
        <f>Sheet1!AR34</f>
        <v>-166396.28028495901</v>
      </c>
      <c r="AS35">
        <f>Sheet1!AS34</f>
        <v>0</v>
      </c>
      <c r="AT35">
        <f>Sheet1!AT34</f>
        <v>0</v>
      </c>
      <c r="AU35">
        <f>Sheet1!AU34</f>
        <v>-32942698.416584302</v>
      </c>
      <c r="AV35">
        <f>Sheet1!AV34</f>
        <v>-33104484.502100199</v>
      </c>
      <c r="AW35">
        <f>Sheet1!AW34</f>
        <v>-9237112.5038999598</v>
      </c>
      <c r="AX35">
        <f>Sheet1!AX34</f>
        <v>0</v>
      </c>
      <c r="AY35">
        <f>Sheet1!AY34</f>
        <v>-42341597.006000198</v>
      </c>
      <c r="AZ35" s="3"/>
      <c r="BB35" s="3"/>
      <c r="BE35" s="3"/>
      <c r="BG35" s="3"/>
      <c r="BI35" s="3"/>
      <c r="BJ35"/>
      <c r="BK35"/>
      <c r="BL35"/>
      <c r="BM35"/>
      <c r="BN35"/>
      <c r="BO35"/>
    </row>
    <row r="36" spans="1:67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Sheet1!E35</f>
        <v>820260094.04799998</v>
      </c>
      <c r="F36">
        <f>Sheet1!F35</f>
        <v>871357912.76499999</v>
      </c>
      <c r="G36">
        <f>Sheet1!G35</f>
        <v>828310735.07399905</v>
      </c>
      <c r="H36">
        <f>Sheet1!H35</f>
        <v>-39596916.690999903</v>
      </c>
      <c r="I36">
        <f>Sheet1!I35</f>
        <v>831056511.05861795</v>
      </c>
      <c r="J36">
        <f>Sheet1!J35</f>
        <v>-20208174.802392501</v>
      </c>
      <c r="K36">
        <f>Sheet1!K35</f>
        <v>12343573.7732755</v>
      </c>
      <c r="L36">
        <f>Sheet1!L35</f>
        <v>1.01508848295806</v>
      </c>
      <c r="M36">
        <f>Sheet1!M35</f>
        <v>2742868.8210705798</v>
      </c>
      <c r="N36">
        <f>Sheet1!N35</f>
        <v>2.5683193006823601</v>
      </c>
      <c r="O36">
        <f>Sheet1!O35</f>
        <v>31166.195347959001</v>
      </c>
      <c r="P36">
        <f>Sheet1!P35</f>
        <v>7.4105428190136902</v>
      </c>
      <c r="Q36">
        <f>Sheet1!Q35</f>
        <v>0.30896197621798399</v>
      </c>
      <c r="R36">
        <f>Sheet1!R35</f>
        <v>5.1528085312958796</v>
      </c>
      <c r="S36">
        <f>Sheet1!S35</f>
        <v>0</v>
      </c>
      <c r="T36">
        <f>Sheet1!T35</f>
        <v>3.46620941260421</v>
      </c>
      <c r="U36">
        <f>Sheet1!U35</f>
        <v>0</v>
      </c>
      <c r="V36">
        <f>Sheet1!V35</f>
        <v>0</v>
      </c>
      <c r="W36">
        <f>Sheet1!W35</f>
        <v>0</v>
      </c>
      <c r="X36">
        <f>Sheet1!X35</f>
        <v>0</v>
      </c>
      <c r="Y36">
        <f>Sheet1!Y35</f>
        <v>0</v>
      </c>
      <c r="Z36">
        <f>Sheet1!Z35</f>
        <v>0.72620355825592797</v>
      </c>
      <c r="AA36">
        <f>Sheet1!AA35</f>
        <v>0</v>
      </c>
      <c r="AB36">
        <f>Sheet1!AB35</f>
        <v>0</v>
      </c>
      <c r="AC36">
        <f>Sheet1!AC35</f>
        <v>5916315.7539447797</v>
      </c>
      <c r="AD36">
        <f>Sheet1!AD35</f>
        <v>1834340.51050572</v>
      </c>
      <c r="AE36">
        <f>Sheet1!AE35</f>
        <v>3344933.71844225</v>
      </c>
      <c r="AF36">
        <f>Sheet1!AF35</f>
        <v>8934060.46037676</v>
      </c>
      <c r="AG36">
        <f>Sheet1!AG35</f>
        <v>-1077179.6977663599</v>
      </c>
      <c r="AH36">
        <f>Sheet1!AH35</f>
        <v>-2624114.2577501</v>
      </c>
      <c r="AI36">
        <f>Sheet1!AI35</f>
        <v>-30336.444882876502</v>
      </c>
      <c r="AJ36">
        <f>Sheet1!AJ35</f>
        <v>-798412.32119485096</v>
      </c>
      <c r="AK36">
        <f>Sheet1!AK35</f>
        <v>0</v>
      </c>
      <c r="AL36">
        <f>Sheet1!AL35</f>
        <v>-35230050.029647797</v>
      </c>
      <c r="AM36">
        <f>Sheet1!AM35</f>
        <v>0</v>
      </c>
      <c r="AN36">
        <f>Sheet1!AN35</f>
        <v>0</v>
      </c>
      <c r="AO36">
        <f>Sheet1!AO35</f>
        <v>0</v>
      </c>
      <c r="AP36">
        <f>Sheet1!AP35</f>
        <v>0</v>
      </c>
      <c r="AQ36">
        <f>Sheet1!AQ35</f>
        <v>0</v>
      </c>
      <c r="AR36">
        <f>Sheet1!AR35</f>
        <v>-120087.23282151901</v>
      </c>
      <c r="AS36">
        <f>Sheet1!AS35</f>
        <v>0</v>
      </c>
      <c r="AT36">
        <f>Sheet1!AT35</f>
        <v>0</v>
      </c>
      <c r="AU36">
        <f>Sheet1!AU35</f>
        <v>-19850529.540794</v>
      </c>
      <c r="AV36">
        <f>Sheet1!AV35</f>
        <v>-20418093.669652998</v>
      </c>
      <c r="AW36">
        <f>Sheet1!AW35</f>
        <v>-19178823.021346901</v>
      </c>
      <c r="AX36">
        <f>Sheet1!AX35</f>
        <v>0</v>
      </c>
      <c r="AY36">
        <f>Sheet1!AY35</f>
        <v>-39596916.690999903</v>
      </c>
      <c r="AZ36" s="3"/>
      <c r="BB36" s="3"/>
      <c r="BE36" s="3"/>
      <c r="BG36" s="3"/>
      <c r="BI36" s="3"/>
      <c r="BJ36"/>
      <c r="BK36"/>
      <c r="BL36"/>
      <c r="BM36"/>
      <c r="BN36"/>
      <c r="BO36"/>
    </row>
    <row r="37" spans="1:67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Sheet1!E36</f>
        <v>820260094.04799998</v>
      </c>
      <c r="F37">
        <f>Sheet1!F36</f>
        <v>828310735.07399905</v>
      </c>
      <c r="G37">
        <f>Sheet1!G36</f>
        <v>809531783.59800005</v>
      </c>
      <c r="H37">
        <f>Sheet1!H36</f>
        <v>-22006451.475999799</v>
      </c>
      <c r="I37">
        <f>Sheet1!I36</f>
        <v>859085199.61720204</v>
      </c>
      <c r="J37">
        <f>Sheet1!J36</f>
        <v>24059363.3300323</v>
      </c>
      <c r="K37">
        <f>Sheet1!K36</f>
        <v>12681507.369924599</v>
      </c>
      <c r="L37">
        <f>Sheet1!L36</f>
        <v>1.01447584544754</v>
      </c>
      <c r="M37">
        <f>Sheet1!M36</f>
        <v>2777145.2149550701</v>
      </c>
      <c r="N37">
        <f>Sheet1!N36</f>
        <v>2.8567860761197998</v>
      </c>
      <c r="O37">
        <f>Sheet1!O36</f>
        <v>31680.106416823601</v>
      </c>
      <c r="P37">
        <f>Sheet1!P36</f>
        <v>7.1854228572230499</v>
      </c>
      <c r="Q37">
        <f>Sheet1!Q36</f>
        <v>0.31259534430033098</v>
      </c>
      <c r="R37">
        <f>Sheet1!R36</f>
        <v>5.4678573501371197</v>
      </c>
      <c r="S37">
        <f>Sheet1!S36</f>
        <v>0</v>
      </c>
      <c r="T37">
        <f>Sheet1!T36</f>
        <v>2.7297848618715901</v>
      </c>
      <c r="U37">
        <f>Sheet1!U36</f>
        <v>0</v>
      </c>
      <c r="V37">
        <f>Sheet1!V36</f>
        <v>0</v>
      </c>
      <c r="W37">
        <f>Sheet1!W36</f>
        <v>0</v>
      </c>
      <c r="X37">
        <f>Sheet1!X36</f>
        <v>0</v>
      </c>
      <c r="Y37">
        <f>Sheet1!Y36</f>
        <v>0</v>
      </c>
      <c r="Z37">
        <f>Sheet1!Z36</f>
        <v>0.82169148922239099</v>
      </c>
      <c r="AA37">
        <f>Sheet1!AA36</f>
        <v>0.41798506313405598</v>
      </c>
      <c r="AB37">
        <f>Sheet1!AB36</f>
        <v>0</v>
      </c>
      <c r="AC37">
        <f>Sheet1!AC36</f>
        <v>10719259.8077446</v>
      </c>
      <c r="AD37">
        <f>Sheet1!AD36</f>
        <v>2504830.3258827501</v>
      </c>
      <c r="AE37">
        <f>Sheet1!AE36</f>
        <v>2903149.4810778298</v>
      </c>
      <c r="AF37">
        <f>Sheet1!AF36</f>
        <v>10366588.752413999</v>
      </c>
      <c r="AG37">
        <f>Sheet1!AG36</f>
        <v>-2509605.1149726301</v>
      </c>
      <c r="AH37">
        <f>Sheet1!AH36</f>
        <v>-2121757.00725452</v>
      </c>
      <c r="AI37">
        <f>Sheet1!AI36</f>
        <v>43680.187763904098</v>
      </c>
      <c r="AJ37">
        <f>Sheet1!AJ36</f>
        <v>-983163.256523369</v>
      </c>
      <c r="AK37">
        <f>Sheet1!AK36</f>
        <v>0</v>
      </c>
      <c r="AL37">
        <f>Sheet1!AL36</f>
        <v>20451764.473805699</v>
      </c>
      <c r="AM37">
        <f>Sheet1!AM36</f>
        <v>0</v>
      </c>
      <c r="AN37">
        <f>Sheet1!AN36</f>
        <v>0</v>
      </c>
      <c r="AO37">
        <f>Sheet1!AO36</f>
        <v>0</v>
      </c>
      <c r="AP37">
        <f>Sheet1!AP36</f>
        <v>0</v>
      </c>
      <c r="AQ37">
        <f>Sheet1!AQ36</f>
        <v>0</v>
      </c>
      <c r="AR37">
        <f>Sheet1!AR36</f>
        <v>-114871.179636487</v>
      </c>
      <c r="AS37">
        <f>Sheet1!AS36</f>
        <v>-17321889.610962</v>
      </c>
      <c r="AT37">
        <f>Sheet1!AT36</f>
        <v>0</v>
      </c>
      <c r="AU37">
        <f>Sheet1!AU36</f>
        <v>23937986.8593399</v>
      </c>
      <c r="AV37">
        <f>Sheet1!AV36</f>
        <v>23637239.081942301</v>
      </c>
      <c r="AW37">
        <f>Sheet1!AW36</f>
        <v>-45643690.5579421</v>
      </c>
      <c r="AX37">
        <f>Sheet1!AX36</f>
        <v>0</v>
      </c>
      <c r="AY37">
        <f>Sheet1!AY36</f>
        <v>-22006451.475999799</v>
      </c>
      <c r="AZ37" s="3"/>
      <c r="BB37" s="3"/>
      <c r="BE37" s="3"/>
      <c r="BG37" s="3"/>
      <c r="BI37" s="3"/>
      <c r="BJ37"/>
      <c r="BK37"/>
      <c r="BL37"/>
      <c r="BM37"/>
      <c r="BN37"/>
      <c r="BO37"/>
    </row>
    <row r="38" spans="1:67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Sheet1!E37</f>
        <v>93283752.295399994</v>
      </c>
      <c r="F38">
        <f>Sheet1!F37</f>
        <v>0</v>
      </c>
      <c r="G38">
        <f>Sheet1!G37</f>
        <v>93283752.295399994</v>
      </c>
      <c r="H38">
        <f>Sheet1!H37</f>
        <v>0</v>
      </c>
      <c r="I38">
        <f>Sheet1!I37</f>
        <v>89886375.646463796</v>
      </c>
      <c r="J38">
        <f>Sheet1!J37</f>
        <v>0</v>
      </c>
      <c r="K38">
        <f>Sheet1!K37</f>
        <v>2438393.4103791402</v>
      </c>
      <c r="L38">
        <f>Sheet1!L37</f>
        <v>0.90319721942856501</v>
      </c>
      <c r="M38">
        <f>Sheet1!M37</f>
        <v>625593.41865263495</v>
      </c>
      <c r="N38">
        <f>Sheet1!N37</f>
        <v>1.93351956064078</v>
      </c>
      <c r="O38">
        <f>Sheet1!O37</f>
        <v>34212.153291733899</v>
      </c>
      <c r="P38">
        <f>Sheet1!P37</f>
        <v>6.65018525047366</v>
      </c>
      <c r="Q38">
        <f>Sheet1!Q37</f>
        <v>0.23397315180657199</v>
      </c>
      <c r="R38">
        <f>Sheet1!R37</f>
        <v>3.3054793190012401</v>
      </c>
      <c r="S38">
        <f>Sheet1!S37</f>
        <v>0</v>
      </c>
      <c r="T38">
        <f>Sheet1!T37</f>
        <v>0</v>
      </c>
      <c r="U38">
        <f>Sheet1!U37</f>
        <v>0</v>
      </c>
      <c r="V38">
        <f>Sheet1!V37</f>
        <v>0</v>
      </c>
      <c r="W38">
        <f>Sheet1!W37</f>
        <v>0</v>
      </c>
      <c r="X38">
        <f>Sheet1!X37</f>
        <v>0</v>
      </c>
      <c r="Y38">
        <f>Sheet1!Y37</f>
        <v>0</v>
      </c>
      <c r="Z38">
        <f>Sheet1!Z37</f>
        <v>3.0397962455674301E-2</v>
      </c>
      <c r="AA38">
        <f>Sheet1!AA37</f>
        <v>0</v>
      </c>
      <c r="AB38">
        <f>Sheet1!AB37</f>
        <v>0</v>
      </c>
      <c r="AC38">
        <f>Sheet1!AC37</f>
        <v>0</v>
      </c>
      <c r="AD38">
        <f>Sheet1!AD37</f>
        <v>0</v>
      </c>
      <c r="AE38">
        <f>Sheet1!AE37</f>
        <v>0</v>
      </c>
      <c r="AF38">
        <f>Sheet1!AF37</f>
        <v>0</v>
      </c>
      <c r="AG38">
        <f>Sheet1!AG37</f>
        <v>0</v>
      </c>
      <c r="AH38">
        <f>Sheet1!AH37</f>
        <v>0</v>
      </c>
      <c r="AI38">
        <f>Sheet1!AI37</f>
        <v>0</v>
      </c>
      <c r="AJ38">
        <f>Sheet1!AJ37</f>
        <v>0</v>
      </c>
      <c r="AK38">
        <f>Sheet1!AK37</f>
        <v>0</v>
      </c>
      <c r="AL38">
        <f>Sheet1!AL37</f>
        <v>0</v>
      </c>
      <c r="AM38">
        <f>Sheet1!AM37</f>
        <v>0</v>
      </c>
      <c r="AN38">
        <f>Sheet1!AN37</f>
        <v>0</v>
      </c>
      <c r="AO38">
        <f>Sheet1!AO37</f>
        <v>0</v>
      </c>
      <c r="AP38">
        <f>Sheet1!AP37</f>
        <v>0</v>
      </c>
      <c r="AQ38">
        <f>Sheet1!AQ37</f>
        <v>0</v>
      </c>
      <c r="AR38">
        <f>Sheet1!AR37</f>
        <v>0</v>
      </c>
      <c r="AS38">
        <f>Sheet1!AS37</f>
        <v>0</v>
      </c>
      <c r="AT38">
        <f>Sheet1!AT37</f>
        <v>0</v>
      </c>
      <c r="AU38">
        <f>Sheet1!AU37</f>
        <v>0</v>
      </c>
      <c r="AV38">
        <f>Sheet1!AV37</f>
        <v>0</v>
      </c>
      <c r="AW38">
        <f>Sheet1!AW37</f>
        <v>0</v>
      </c>
      <c r="AX38">
        <f>Sheet1!AX37</f>
        <v>93283752.295399994</v>
      </c>
      <c r="AY38">
        <f>Sheet1!AY37</f>
        <v>93283752.295399994</v>
      </c>
      <c r="AZ38" s="3"/>
      <c r="BB38" s="3"/>
      <c r="BE38" s="3"/>
      <c r="BG38" s="3"/>
      <c r="BI38" s="3"/>
      <c r="BJ38"/>
      <c r="BK38"/>
      <c r="BL38"/>
      <c r="BM38"/>
      <c r="BN38"/>
      <c r="BO38"/>
    </row>
    <row r="39" spans="1:67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Sheet1!E38</f>
        <v>106543363.69320001</v>
      </c>
      <c r="F39">
        <f>Sheet1!F38</f>
        <v>93283752.295399994</v>
      </c>
      <c r="G39">
        <f>Sheet1!G38</f>
        <v>106231201.2013</v>
      </c>
      <c r="H39">
        <f>Sheet1!H38</f>
        <v>-312162.49189999001</v>
      </c>
      <c r="I39">
        <f>Sheet1!I38</f>
        <v>106880065.322854</v>
      </c>
      <c r="J39">
        <f>Sheet1!J38</f>
        <v>4685628.6812193897</v>
      </c>
      <c r="K39">
        <f>Sheet1!K38</f>
        <v>2240570.0907214801</v>
      </c>
      <c r="L39">
        <f>Sheet1!L38</f>
        <v>0.84498519722454801</v>
      </c>
      <c r="M39">
        <f>Sheet1!M38</f>
        <v>607477.64789921301</v>
      </c>
      <c r="N39">
        <f>Sheet1!N38</f>
        <v>2.1771534715457102</v>
      </c>
      <c r="O39">
        <f>Sheet1!O38</f>
        <v>33141.903017821503</v>
      </c>
      <c r="P39">
        <f>Sheet1!P38</f>
        <v>6.8134860140957301</v>
      </c>
      <c r="Q39">
        <f>Sheet1!Q38</f>
        <v>0.23310684271646301</v>
      </c>
      <c r="R39">
        <f>Sheet1!R38</f>
        <v>3.2009787968450101</v>
      </c>
      <c r="S39">
        <f>Sheet1!S38</f>
        <v>0</v>
      </c>
      <c r="T39">
        <f>Sheet1!T38</f>
        <v>0</v>
      </c>
      <c r="U39">
        <f>Sheet1!U38</f>
        <v>0</v>
      </c>
      <c r="V39">
        <f>Sheet1!V38</f>
        <v>0</v>
      </c>
      <c r="W39">
        <f>Sheet1!W38</f>
        <v>0</v>
      </c>
      <c r="X39">
        <f>Sheet1!X38</f>
        <v>0</v>
      </c>
      <c r="Y39">
        <f>Sheet1!Y38</f>
        <v>0</v>
      </c>
      <c r="Z39">
        <f>Sheet1!Z38</f>
        <v>2.6614853348965298E-2</v>
      </c>
      <c r="AA39">
        <f>Sheet1!AA38</f>
        <v>0</v>
      </c>
      <c r="AB39">
        <f>Sheet1!AB38</f>
        <v>0</v>
      </c>
      <c r="AC39">
        <f>Sheet1!AC38</f>
        <v>475100.792002142</v>
      </c>
      <c r="AD39">
        <f>Sheet1!AD38</f>
        <v>982661.44350122195</v>
      </c>
      <c r="AE39">
        <f>Sheet1!AE38</f>
        <v>806606.00378841697</v>
      </c>
      <c r="AF39">
        <f>Sheet1!AF38</f>
        <v>1290229.97981799</v>
      </c>
      <c r="AG39">
        <f>Sheet1!AG38</f>
        <v>814937.45049217006</v>
      </c>
      <c r="AH39">
        <f>Sheet1!AH38</f>
        <v>150721.71923869901</v>
      </c>
      <c r="AI39">
        <f>Sheet1!AI38</f>
        <v>-10739.3609563753</v>
      </c>
      <c r="AJ39">
        <f>Sheet1!AJ38</f>
        <v>0</v>
      </c>
      <c r="AK39">
        <f>Sheet1!AK38</f>
        <v>0</v>
      </c>
      <c r="AL39">
        <f>Sheet1!AL38</f>
        <v>0</v>
      </c>
      <c r="AM39">
        <f>Sheet1!AM38</f>
        <v>0</v>
      </c>
      <c r="AN39">
        <f>Sheet1!AN38</f>
        <v>0</v>
      </c>
      <c r="AO39">
        <f>Sheet1!AO38</f>
        <v>0</v>
      </c>
      <c r="AP39">
        <f>Sheet1!AP38</f>
        <v>0</v>
      </c>
      <c r="AQ39">
        <f>Sheet1!AQ38</f>
        <v>0</v>
      </c>
      <c r="AR39">
        <f>Sheet1!AR38</f>
        <v>0</v>
      </c>
      <c r="AS39">
        <f>Sheet1!AS38</f>
        <v>0</v>
      </c>
      <c r="AT39">
        <f>Sheet1!AT38</f>
        <v>0</v>
      </c>
      <c r="AU39">
        <f>Sheet1!AU38</f>
        <v>4509518.0278842598</v>
      </c>
      <c r="AV39">
        <f>Sheet1!AV38</f>
        <v>4705157.3904538704</v>
      </c>
      <c r="AW39">
        <f>Sheet1!AW38</f>
        <v>-5017319.88235386</v>
      </c>
      <c r="AX39">
        <f>Sheet1!AX38</f>
        <v>13259611.3977999</v>
      </c>
      <c r="AY39">
        <f>Sheet1!AY38</f>
        <v>12947448.9059</v>
      </c>
      <c r="AZ39" s="3"/>
      <c r="BB39" s="3"/>
      <c r="BE39" s="3"/>
      <c r="BG39" s="3"/>
      <c r="BI39" s="3"/>
      <c r="BJ39"/>
      <c r="BK39"/>
      <c r="BL39"/>
      <c r="BM39"/>
      <c r="BN39"/>
      <c r="BO39"/>
    </row>
    <row r="40" spans="1:67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Sheet1!E39</f>
        <v>151000851.96740001</v>
      </c>
      <c r="F40">
        <f>Sheet1!F39</f>
        <v>106231201.2013</v>
      </c>
      <c r="G40">
        <f>Sheet1!G39</f>
        <v>151936447.90900001</v>
      </c>
      <c r="H40">
        <f>Sheet1!H39</f>
        <v>834517.53409998899</v>
      </c>
      <c r="I40">
        <f>Sheet1!I39</f>
        <v>155831046.04605401</v>
      </c>
      <c r="J40">
        <f>Sheet1!J39</f>
        <v>5552741.3717961898</v>
      </c>
      <c r="K40">
        <f>Sheet1!K39</f>
        <v>2316610.8165975502</v>
      </c>
      <c r="L40">
        <f>Sheet1!L39</f>
        <v>0.85106574136787905</v>
      </c>
      <c r="M40">
        <f>Sheet1!M39</f>
        <v>613825.92731528997</v>
      </c>
      <c r="N40">
        <f>Sheet1!N39</f>
        <v>2.4989786265698699</v>
      </c>
      <c r="O40">
        <f>Sheet1!O39</f>
        <v>30553.039675941902</v>
      </c>
      <c r="P40">
        <f>Sheet1!P39</f>
        <v>7.0553955026801498</v>
      </c>
      <c r="Q40">
        <f>Sheet1!Q39</f>
        <v>0.240505980535903</v>
      </c>
      <c r="R40">
        <f>Sheet1!R39</f>
        <v>3.1069794710540202</v>
      </c>
      <c r="S40">
        <f>Sheet1!S39</f>
        <v>0</v>
      </c>
      <c r="T40">
        <f>Sheet1!T39</f>
        <v>0</v>
      </c>
      <c r="U40">
        <f>Sheet1!U39</f>
        <v>0</v>
      </c>
      <c r="V40">
        <f>Sheet1!V39</f>
        <v>0</v>
      </c>
      <c r="W40">
        <f>Sheet1!W39</f>
        <v>0</v>
      </c>
      <c r="X40">
        <f>Sheet1!X39</f>
        <v>0</v>
      </c>
      <c r="Y40">
        <f>Sheet1!Y39</f>
        <v>0</v>
      </c>
      <c r="Z40">
        <f>Sheet1!Z39</f>
        <v>1.8778940403675198E-2</v>
      </c>
      <c r="AA40">
        <f>Sheet1!AA39</f>
        <v>0</v>
      </c>
      <c r="AB40">
        <f>Sheet1!AB39</f>
        <v>0</v>
      </c>
      <c r="AC40">
        <f>Sheet1!AC39</f>
        <v>1829897.06163526</v>
      </c>
      <c r="AD40">
        <f>Sheet1!AD39</f>
        <v>-308913.23304231401</v>
      </c>
      <c r="AE40">
        <f>Sheet1!AE39</f>
        <v>1070606.5962228901</v>
      </c>
      <c r="AF40">
        <f>Sheet1!AF39</f>
        <v>1735325.7355963399</v>
      </c>
      <c r="AG40">
        <f>Sheet1!AG39</f>
        <v>1248121.05992981</v>
      </c>
      <c r="AH40">
        <f>Sheet1!AH39</f>
        <v>126791.05470311901</v>
      </c>
      <c r="AI40">
        <f>Sheet1!AI39</f>
        <v>-410.37452857738998</v>
      </c>
      <c r="AJ40">
        <f>Sheet1!AJ39</f>
        <v>0</v>
      </c>
      <c r="AK40">
        <f>Sheet1!AK39</f>
        <v>0</v>
      </c>
      <c r="AL40">
        <f>Sheet1!AL39</f>
        <v>0</v>
      </c>
      <c r="AM40">
        <f>Sheet1!AM39</f>
        <v>0</v>
      </c>
      <c r="AN40">
        <f>Sheet1!AN39</f>
        <v>0</v>
      </c>
      <c r="AO40">
        <f>Sheet1!AO39</f>
        <v>0</v>
      </c>
      <c r="AP40">
        <f>Sheet1!AP39</f>
        <v>0</v>
      </c>
      <c r="AQ40">
        <f>Sheet1!AQ39</f>
        <v>0</v>
      </c>
      <c r="AR40">
        <f>Sheet1!AR39</f>
        <v>0</v>
      </c>
      <c r="AS40">
        <f>Sheet1!AS39</f>
        <v>0</v>
      </c>
      <c r="AT40">
        <f>Sheet1!AT39</f>
        <v>0</v>
      </c>
      <c r="AU40">
        <f>Sheet1!AU39</f>
        <v>5701417.9005165398</v>
      </c>
      <c r="AV40">
        <f>Sheet1!AV39</f>
        <v>5846347.3560399404</v>
      </c>
      <c r="AW40">
        <f>Sheet1!AW39</f>
        <v>-5011829.8219399499</v>
      </c>
      <c r="AX40">
        <f>Sheet1!AX39</f>
        <v>44457488.274199903</v>
      </c>
      <c r="AY40">
        <f>Sheet1!AY39</f>
        <v>45292005.808299899</v>
      </c>
      <c r="AZ40" s="3"/>
      <c r="BB40" s="3"/>
      <c r="BE40" s="3"/>
      <c r="BG40" s="3"/>
      <c r="BI40" s="3"/>
      <c r="BJ40"/>
      <c r="BK40"/>
      <c r="BL40"/>
      <c r="BM40"/>
      <c r="BN40"/>
      <c r="BO40"/>
    </row>
    <row r="41" spans="1:67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Sheet1!E40</f>
        <v>178515070.52160001</v>
      </c>
      <c r="F41">
        <f>Sheet1!F40</f>
        <v>151936447.90900001</v>
      </c>
      <c r="G41">
        <f>Sheet1!G40</f>
        <v>183287058.9093</v>
      </c>
      <c r="H41">
        <f>Sheet1!H40</f>
        <v>3836392.4460999998</v>
      </c>
      <c r="I41">
        <f>Sheet1!I40</f>
        <v>188752996.95873201</v>
      </c>
      <c r="J41">
        <f>Sheet1!J40</f>
        <v>4945949.2056975802</v>
      </c>
      <c r="K41">
        <f>Sheet1!K40</f>
        <v>2106699.98685975</v>
      </c>
      <c r="L41">
        <f>Sheet1!L40</f>
        <v>0.83105756254292296</v>
      </c>
      <c r="M41">
        <f>Sheet1!M40</f>
        <v>625503.97678720101</v>
      </c>
      <c r="N41">
        <f>Sheet1!N40</f>
        <v>2.9643888168530799</v>
      </c>
      <c r="O41">
        <f>Sheet1!O40</f>
        <v>29293.7897722872</v>
      </c>
      <c r="P41">
        <f>Sheet1!P40</f>
        <v>7.0412835005509899</v>
      </c>
      <c r="Q41">
        <f>Sheet1!Q40</f>
        <v>0.227381930907844</v>
      </c>
      <c r="R41">
        <f>Sheet1!R40</f>
        <v>3.1521779817272702</v>
      </c>
      <c r="S41">
        <f>Sheet1!S40</f>
        <v>0</v>
      </c>
      <c r="T41">
        <f>Sheet1!T40</f>
        <v>0</v>
      </c>
      <c r="U41">
        <f>Sheet1!U40</f>
        <v>0</v>
      </c>
      <c r="V41">
        <f>Sheet1!V40</f>
        <v>0</v>
      </c>
      <c r="W41">
        <f>Sheet1!W40</f>
        <v>0</v>
      </c>
      <c r="X41">
        <f>Sheet1!X40</f>
        <v>0</v>
      </c>
      <c r="Y41">
        <f>Sheet1!Y40</f>
        <v>0</v>
      </c>
      <c r="Z41">
        <f>Sheet1!Z40</f>
        <v>1.58845748525018E-2</v>
      </c>
      <c r="AA41">
        <f>Sheet1!AA40</f>
        <v>0</v>
      </c>
      <c r="AB41">
        <f>Sheet1!AB40</f>
        <v>0</v>
      </c>
      <c r="AC41">
        <f>Sheet1!AC40</f>
        <v>-2177837.5531476098</v>
      </c>
      <c r="AD41">
        <f>Sheet1!AD40</f>
        <v>362335.65468819899</v>
      </c>
      <c r="AE41">
        <f>Sheet1!AE40</f>
        <v>1663846.8362751401</v>
      </c>
      <c r="AF41">
        <f>Sheet1!AF40</f>
        <v>3282582.8963184198</v>
      </c>
      <c r="AG41">
        <f>Sheet1!AG40</f>
        <v>1558197.6835648201</v>
      </c>
      <c r="AH41">
        <f>Sheet1!AH40</f>
        <v>176600.198877852</v>
      </c>
      <c r="AI41">
        <f>Sheet1!AI40</f>
        <v>-25258.272617103899</v>
      </c>
      <c r="AJ41">
        <f>Sheet1!AJ40</f>
        <v>0</v>
      </c>
      <c r="AK41">
        <f>Sheet1!AK40</f>
        <v>0</v>
      </c>
      <c r="AL41">
        <f>Sheet1!AL40</f>
        <v>0</v>
      </c>
      <c r="AM41">
        <f>Sheet1!AM40</f>
        <v>0</v>
      </c>
      <c r="AN41">
        <f>Sheet1!AN40</f>
        <v>0</v>
      </c>
      <c r="AO41">
        <f>Sheet1!AO40</f>
        <v>0</v>
      </c>
      <c r="AP41">
        <f>Sheet1!AP40</f>
        <v>0</v>
      </c>
      <c r="AQ41">
        <f>Sheet1!AQ40</f>
        <v>0</v>
      </c>
      <c r="AR41">
        <f>Sheet1!AR40</f>
        <v>0</v>
      </c>
      <c r="AS41">
        <f>Sheet1!AS40</f>
        <v>0</v>
      </c>
      <c r="AT41">
        <f>Sheet1!AT40</f>
        <v>0</v>
      </c>
      <c r="AU41">
        <f>Sheet1!AU40</f>
        <v>4840467.4439597297</v>
      </c>
      <c r="AV41">
        <f>Sheet1!AV40</f>
        <v>4900394.8871989902</v>
      </c>
      <c r="AW41">
        <f>Sheet1!AW40</f>
        <v>-1064002.4410989899</v>
      </c>
      <c r="AX41">
        <f>Sheet1!AX40</f>
        <v>27514218.554200001</v>
      </c>
      <c r="AY41">
        <f>Sheet1!AY40</f>
        <v>31350611.000300001</v>
      </c>
      <c r="AZ41" s="3"/>
      <c r="BB41" s="3"/>
      <c r="BE41" s="3"/>
      <c r="BG41" s="3"/>
      <c r="BI41" s="3"/>
      <c r="BJ41"/>
      <c r="BK41"/>
      <c r="BL41"/>
      <c r="BM41"/>
      <c r="BN41"/>
      <c r="BO41"/>
    </row>
    <row r="42" spans="1:67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Sheet1!E41</f>
        <v>206196143.79229999</v>
      </c>
      <c r="F42">
        <f>Sheet1!F41</f>
        <v>183287058.9093</v>
      </c>
      <c r="G42">
        <f>Sheet1!G41</f>
        <v>223788016.1929</v>
      </c>
      <c r="H42">
        <f>Sheet1!H41</f>
        <v>12819884.0129</v>
      </c>
      <c r="I42">
        <f>Sheet1!I41</f>
        <v>230873928.75394699</v>
      </c>
      <c r="J42">
        <f>Sheet1!J41</f>
        <v>12992418.807645001</v>
      </c>
      <c r="K42">
        <f>Sheet1!K41</f>
        <v>1994995.0571987501</v>
      </c>
      <c r="L42">
        <f>Sheet1!L41</f>
        <v>0.857637396984399</v>
      </c>
      <c r="M42">
        <f>Sheet1!M41</f>
        <v>624259.62476073497</v>
      </c>
      <c r="N42">
        <f>Sheet1!N41</f>
        <v>3.2559948217614898</v>
      </c>
      <c r="O42">
        <f>Sheet1!O41</f>
        <v>27803.036482621101</v>
      </c>
      <c r="P42">
        <f>Sheet1!P41</f>
        <v>7.04014874107932</v>
      </c>
      <c r="Q42">
        <f>Sheet1!Q41</f>
        <v>0.22447012789788101</v>
      </c>
      <c r="R42">
        <f>Sheet1!R41</f>
        <v>3.5898725545180201</v>
      </c>
      <c r="S42">
        <f>Sheet1!S41</f>
        <v>0</v>
      </c>
      <c r="T42">
        <f>Sheet1!T41</f>
        <v>0</v>
      </c>
      <c r="U42">
        <f>Sheet1!U41</f>
        <v>0</v>
      </c>
      <c r="V42">
        <f>Sheet1!V41</f>
        <v>0</v>
      </c>
      <c r="W42">
        <f>Sheet1!W41</f>
        <v>0</v>
      </c>
      <c r="X42">
        <f>Sheet1!X41</f>
        <v>0</v>
      </c>
      <c r="Y42">
        <f>Sheet1!Y41</f>
        <v>0</v>
      </c>
      <c r="Z42">
        <f>Sheet1!Z41</f>
        <v>1.3752129151631E-2</v>
      </c>
      <c r="AA42">
        <f>Sheet1!AA41</f>
        <v>0</v>
      </c>
      <c r="AB42">
        <f>Sheet1!AB41</f>
        <v>0</v>
      </c>
      <c r="AC42">
        <f>Sheet1!AC41</f>
        <v>4817286.6536588101</v>
      </c>
      <c r="AD42">
        <f>Sheet1!AD41</f>
        <v>-205148.324520389</v>
      </c>
      <c r="AE42">
        <f>Sheet1!AE41</f>
        <v>2136628.7861731802</v>
      </c>
      <c r="AF42">
        <f>Sheet1!AF41</f>
        <v>2145914.6929897699</v>
      </c>
      <c r="AG42">
        <f>Sheet1!AG41</f>
        <v>2613922.7426445801</v>
      </c>
      <c r="AH42">
        <f>Sheet1!AH41</f>
        <v>260890.77506111999</v>
      </c>
      <c r="AI42">
        <f>Sheet1!AI41</f>
        <v>-2586.9889768753801</v>
      </c>
      <c r="AJ42">
        <f>Sheet1!AJ41</f>
        <v>-248223.11290982601</v>
      </c>
      <c r="AK42">
        <f>Sheet1!AK41</f>
        <v>0</v>
      </c>
      <c r="AL42">
        <f>Sheet1!AL41</f>
        <v>0</v>
      </c>
      <c r="AM42">
        <f>Sheet1!AM41</f>
        <v>0</v>
      </c>
      <c r="AN42">
        <f>Sheet1!AN41</f>
        <v>0</v>
      </c>
      <c r="AO42">
        <f>Sheet1!AO41</f>
        <v>0</v>
      </c>
      <c r="AP42">
        <f>Sheet1!AP41</f>
        <v>0</v>
      </c>
      <c r="AQ42">
        <f>Sheet1!AQ41</f>
        <v>0</v>
      </c>
      <c r="AR42">
        <f>Sheet1!AR41</f>
        <v>0</v>
      </c>
      <c r="AS42">
        <f>Sheet1!AS41</f>
        <v>0</v>
      </c>
      <c r="AT42">
        <f>Sheet1!AT41</f>
        <v>0</v>
      </c>
      <c r="AU42">
        <f>Sheet1!AU41</f>
        <v>11518685.2241203</v>
      </c>
      <c r="AV42">
        <f>Sheet1!AV41</f>
        <v>11881784.228450401</v>
      </c>
      <c r="AW42">
        <f>Sheet1!AW41</f>
        <v>938099.78444952099</v>
      </c>
      <c r="AX42">
        <f>Sheet1!AX41</f>
        <v>27681073.2706999</v>
      </c>
      <c r="AY42">
        <f>Sheet1!AY41</f>
        <v>40500957.283599898</v>
      </c>
      <c r="AZ42" s="3"/>
      <c r="BB42" s="3"/>
      <c r="BE42" s="3"/>
      <c r="BG42" s="3"/>
      <c r="BI42" s="3"/>
      <c r="BJ42"/>
      <c r="BK42"/>
      <c r="BL42"/>
      <c r="BM42"/>
      <c r="BN42"/>
      <c r="BO42"/>
    </row>
    <row r="43" spans="1:67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Sheet1!E42</f>
        <v>218379693.5456</v>
      </c>
      <c r="F43">
        <f>Sheet1!F42</f>
        <v>223788016.1929</v>
      </c>
      <c r="G43">
        <f>Sheet1!G42</f>
        <v>244570275.0244</v>
      </c>
      <c r="H43">
        <f>Sheet1!H42</f>
        <v>8598709.0781999808</v>
      </c>
      <c r="I43">
        <f>Sheet1!I42</f>
        <v>250862868.565543</v>
      </c>
      <c r="J43">
        <f>Sheet1!J42</f>
        <v>6988484.1383715104</v>
      </c>
      <c r="K43">
        <f>Sheet1!K42</f>
        <v>2002021.71267868</v>
      </c>
      <c r="L43">
        <f>Sheet1!L42</f>
        <v>0.85480110882685101</v>
      </c>
      <c r="M43">
        <f>Sheet1!M42</f>
        <v>622092.32947997702</v>
      </c>
      <c r="N43">
        <f>Sheet1!N42</f>
        <v>3.4340771602806299</v>
      </c>
      <c r="O43">
        <f>Sheet1!O42</f>
        <v>28080.713050576898</v>
      </c>
      <c r="P43">
        <f>Sheet1!P42</f>
        <v>7.1805205657152502</v>
      </c>
      <c r="Q43">
        <f>Sheet1!Q42</f>
        <v>0.217350672390728</v>
      </c>
      <c r="R43">
        <f>Sheet1!R42</f>
        <v>3.7090741341342</v>
      </c>
      <c r="S43">
        <f>Sheet1!S42</f>
        <v>0</v>
      </c>
      <c r="T43">
        <f>Sheet1!T42</f>
        <v>0</v>
      </c>
      <c r="U43">
        <f>Sheet1!U42</f>
        <v>0</v>
      </c>
      <c r="V43">
        <f>Sheet1!V42</f>
        <v>0</v>
      </c>
      <c r="W43">
        <f>Sheet1!W42</f>
        <v>0</v>
      </c>
      <c r="X43">
        <f>Sheet1!X42</f>
        <v>0</v>
      </c>
      <c r="Y43">
        <f>Sheet1!Y42</f>
        <v>0</v>
      </c>
      <c r="Z43">
        <f>Sheet1!Z42</f>
        <v>1.2984888631176099E-2</v>
      </c>
      <c r="AA43">
        <f>Sheet1!AA42</f>
        <v>0</v>
      </c>
      <c r="AB43">
        <f>Sheet1!AB42</f>
        <v>0</v>
      </c>
      <c r="AC43">
        <f>Sheet1!AC42</f>
        <v>4715484.04020957</v>
      </c>
      <c r="AD43">
        <f>Sheet1!AD42</f>
        <v>129781.75344675301</v>
      </c>
      <c r="AE43">
        <f>Sheet1!AE42</f>
        <v>841697.82286403398</v>
      </c>
      <c r="AF43">
        <f>Sheet1!AF42</f>
        <v>1561952.6740031</v>
      </c>
      <c r="AG43">
        <f>Sheet1!AG42</f>
        <v>-612581.44449900498</v>
      </c>
      <c r="AH43">
        <f>Sheet1!AH42</f>
        <v>212892.048847675</v>
      </c>
      <c r="AI43">
        <f>Sheet1!AI42</f>
        <v>-22541.2958841195</v>
      </c>
      <c r="AJ43">
        <f>Sheet1!AJ42</f>
        <v>-121212.319742415</v>
      </c>
      <c r="AK43">
        <f>Sheet1!AK42</f>
        <v>0</v>
      </c>
      <c r="AL43">
        <f>Sheet1!AL42</f>
        <v>0</v>
      </c>
      <c r="AM43">
        <f>Sheet1!AM42</f>
        <v>0</v>
      </c>
      <c r="AN43">
        <f>Sheet1!AN42</f>
        <v>0</v>
      </c>
      <c r="AO43">
        <f>Sheet1!AO42</f>
        <v>0</v>
      </c>
      <c r="AP43">
        <f>Sheet1!AP42</f>
        <v>0</v>
      </c>
      <c r="AQ43">
        <f>Sheet1!AQ42</f>
        <v>0</v>
      </c>
      <c r="AR43">
        <f>Sheet1!AR42</f>
        <v>0</v>
      </c>
      <c r="AS43">
        <f>Sheet1!AS42</f>
        <v>0</v>
      </c>
      <c r="AT43">
        <f>Sheet1!AT42</f>
        <v>0</v>
      </c>
      <c r="AU43">
        <f>Sheet1!AU42</f>
        <v>6705473.2792456103</v>
      </c>
      <c r="AV43">
        <f>Sheet1!AV42</f>
        <v>6729622.4670409998</v>
      </c>
      <c r="AW43">
        <f>Sheet1!AW42</f>
        <v>1869086.6111589801</v>
      </c>
      <c r="AX43">
        <f>Sheet1!AX42</f>
        <v>12183549.7533</v>
      </c>
      <c r="AY43">
        <f>Sheet1!AY42</f>
        <v>20782258.831499901</v>
      </c>
      <c r="AZ43" s="3"/>
      <c r="BB43" s="3"/>
      <c r="BE43" s="3"/>
      <c r="BG43" s="3"/>
      <c r="BI43" s="3"/>
      <c r="BJ43"/>
      <c r="BK43"/>
      <c r="BL43"/>
      <c r="BM43"/>
      <c r="BN43"/>
      <c r="BO43"/>
    </row>
    <row r="44" spans="1:67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Sheet1!E43</f>
        <v>222395292.5456</v>
      </c>
      <c r="F44">
        <f>Sheet1!F43</f>
        <v>244570275.0244</v>
      </c>
      <c r="G44">
        <f>Sheet1!G43</f>
        <v>266668302.42429999</v>
      </c>
      <c r="H44">
        <f>Sheet1!H43</f>
        <v>18082428.399900001</v>
      </c>
      <c r="I44">
        <f>Sheet1!I43</f>
        <v>263423672.70327601</v>
      </c>
      <c r="J44">
        <f>Sheet1!J43</f>
        <v>7949204.3077330496</v>
      </c>
      <c r="K44">
        <f>Sheet1!K43</f>
        <v>2043573.5664455299</v>
      </c>
      <c r="L44">
        <f>Sheet1!L43</f>
        <v>0.83312000987595503</v>
      </c>
      <c r="M44">
        <f>Sheet1!M43</f>
        <v>630379.246175832</v>
      </c>
      <c r="N44">
        <f>Sheet1!N43</f>
        <v>3.8561912445256898</v>
      </c>
      <c r="O44">
        <f>Sheet1!O43</f>
        <v>28296.5082649016</v>
      </c>
      <c r="P44">
        <f>Sheet1!P43</f>
        <v>7.1381136869022397</v>
      </c>
      <c r="Q44">
        <f>Sheet1!Q43</f>
        <v>0.21100129471520801</v>
      </c>
      <c r="R44">
        <f>Sheet1!R43</f>
        <v>3.72533613844814</v>
      </c>
      <c r="S44">
        <f>Sheet1!S43</f>
        <v>0</v>
      </c>
      <c r="T44">
        <f>Sheet1!T43</f>
        <v>0</v>
      </c>
      <c r="U44">
        <f>Sheet1!U43</f>
        <v>0</v>
      </c>
      <c r="V44">
        <f>Sheet1!V43</f>
        <v>0</v>
      </c>
      <c r="W44">
        <f>Sheet1!W43</f>
        <v>0</v>
      </c>
      <c r="X44">
        <f>Sheet1!X43</f>
        <v>0</v>
      </c>
      <c r="Y44">
        <f>Sheet1!Y43</f>
        <v>0</v>
      </c>
      <c r="Z44">
        <f>Sheet1!Z43</f>
        <v>1.27504317539391E-2</v>
      </c>
      <c r="AA44">
        <f>Sheet1!AA43</f>
        <v>0</v>
      </c>
      <c r="AB44">
        <f>Sheet1!AB43</f>
        <v>0</v>
      </c>
      <c r="AC44">
        <f>Sheet1!AC43</f>
        <v>2658586.1374422899</v>
      </c>
      <c r="AD44">
        <f>Sheet1!AD43</f>
        <v>1132524.2531377</v>
      </c>
      <c r="AE44">
        <f>Sheet1!AE43</f>
        <v>301236.60520229</v>
      </c>
      <c r="AF44">
        <f>Sheet1!AF43</f>
        <v>3764574.4701080099</v>
      </c>
      <c r="AG44">
        <f>Sheet1!AG43</f>
        <v>-431978.533034842</v>
      </c>
      <c r="AH44">
        <f>Sheet1!AH43</f>
        <v>-63919.5789450097</v>
      </c>
      <c r="AI44">
        <f>Sheet1!AI43</f>
        <v>-29040.830871492799</v>
      </c>
      <c r="AJ44">
        <f>Sheet1!AJ43</f>
        <v>17703.692967276598</v>
      </c>
      <c r="AK44">
        <f>Sheet1!AK43</f>
        <v>0</v>
      </c>
      <c r="AL44">
        <f>Sheet1!AL43</f>
        <v>0</v>
      </c>
      <c r="AM44">
        <f>Sheet1!AM43</f>
        <v>0</v>
      </c>
      <c r="AN44">
        <f>Sheet1!AN43</f>
        <v>0</v>
      </c>
      <c r="AO44">
        <f>Sheet1!AO43</f>
        <v>0</v>
      </c>
      <c r="AP44">
        <f>Sheet1!AP43</f>
        <v>0</v>
      </c>
      <c r="AQ44">
        <f>Sheet1!AQ43</f>
        <v>0</v>
      </c>
      <c r="AR44">
        <f>Sheet1!AR43</f>
        <v>0</v>
      </c>
      <c r="AS44">
        <f>Sheet1!AS43</f>
        <v>0</v>
      </c>
      <c r="AT44">
        <f>Sheet1!AT43</f>
        <v>0</v>
      </c>
      <c r="AU44">
        <f>Sheet1!AU43</f>
        <v>7349686.2160062296</v>
      </c>
      <c r="AV44">
        <f>Sheet1!AV43</f>
        <v>7440411.1321438598</v>
      </c>
      <c r="AW44">
        <f>Sheet1!AW43</f>
        <v>10642017.267756101</v>
      </c>
      <c r="AX44">
        <f>Sheet1!AX43</f>
        <v>4015598.9999999902</v>
      </c>
      <c r="AY44">
        <f>Sheet1!AY43</f>
        <v>22098027.399900001</v>
      </c>
      <c r="AZ44" s="3"/>
      <c r="BB44" s="3"/>
      <c r="BE44" s="3"/>
      <c r="BG44" s="3"/>
      <c r="BI44" s="3"/>
      <c r="BJ44"/>
      <c r="BK44"/>
      <c r="BL44"/>
      <c r="BM44"/>
      <c r="BN44"/>
      <c r="BO44"/>
    </row>
    <row r="45" spans="1:67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Sheet1!E44</f>
        <v>235498403.40560001</v>
      </c>
      <c r="F45">
        <f>Sheet1!F44</f>
        <v>266668302.42429999</v>
      </c>
      <c r="G45">
        <f>Sheet1!G44</f>
        <v>271781511.16060001</v>
      </c>
      <c r="H45">
        <f>Sheet1!H44</f>
        <v>-7989902.1237000199</v>
      </c>
      <c r="I45">
        <f>Sheet1!I44</f>
        <v>266968979.58753899</v>
      </c>
      <c r="J45">
        <f>Sheet1!J44</f>
        <v>-8426286.5962781608</v>
      </c>
      <c r="K45">
        <f>Sheet1!K44</f>
        <v>2018610.7746613701</v>
      </c>
      <c r="L45">
        <f>Sheet1!L44</f>
        <v>0.87898580141819904</v>
      </c>
      <c r="M45">
        <f>Sheet1!M44</f>
        <v>608700.87159053702</v>
      </c>
      <c r="N45">
        <f>Sheet1!N44</f>
        <v>2.78714057701576</v>
      </c>
      <c r="O45">
        <f>Sheet1!O44</f>
        <v>26712.803558841999</v>
      </c>
      <c r="P45">
        <f>Sheet1!P44</f>
        <v>7.1752927233638397</v>
      </c>
      <c r="Q45">
        <f>Sheet1!Q44</f>
        <v>0.217895412922574</v>
      </c>
      <c r="R45">
        <f>Sheet1!R44</f>
        <v>3.7108677610776</v>
      </c>
      <c r="S45">
        <f>Sheet1!S44</f>
        <v>0</v>
      </c>
      <c r="T45">
        <f>Sheet1!T44</f>
        <v>0</v>
      </c>
      <c r="U45">
        <f>Sheet1!U44</f>
        <v>0</v>
      </c>
      <c r="V45">
        <f>Sheet1!V44</f>
        <v>0</v>
      </c>
      <c r="W45">
        <f>Sheet1!W44</f>
        <v>0</v>
      </c>
      <c r="X45">
        <f>Sheet1!X44</f>
        <v>0</v>
      </c>
      <c r="Y45">
        <f>Sheet1!Y44</f>
        <v>0</v>
      </c>
      <c r="Z45">
        <f>Sheet1!Z44</f>
        <v>1.20409988305363E-2</v>
      </c>
      <c r="AA45">
        <f>Sheet1!AA44</f>
        <v>0</v>
      </c>
      <c r="AB45">
        <f>Sheet1!AB44</f>
        <v>0</v>
      </c>
      <c r="AC45">
        <f>Sheet1!AC44</f>
        <v>2307486.2747629099</v>
      </c>
      <c r="AD45">
        <f>Sheet1!AD44</f>
        <v>-3215973.3074312001</v>
      </c>
      <c r="AE45">
        <f>Sheet1!AE44</f>
        <v>-302622.91201766703</v>
      </c>
      <c r="AF45">
        <f>Sheet1!AF44</f>
        <v>-10926438.138938099</v>
      </c>
      <c r="AG45">
        <f>Sheet1!AG44</f>
        <v>3383318.3187076799</v>
      </c>
      <c r="AH45">
        <f>Sheet1!AH44</f>
        <v>239314.05276271599</v>
      </c>
      <c r="AI45">
        <f>Sheet1!AI44</f>
        <v>47299.039616015798</v>
      </c>
      <c r="AJ45">
        <f>Sheet1!AJ44</f>
        <v>47522.2897646399</v>
      </c>
      <c r="AK45">
        <f>Sheet1!AK44</f>
        <v>0</v>
      </c>
      <c r="AL45">
        <f>Sheet1!AL44</f>
        <v>0</v>
      </c>
      <c r="AM45">
        <f>Sheet1!AM44</f>
        <v>0</v>
      </c>
      <c r="AN45">
        <f>Sheet1!AN44</f>
        <v>0</v>
      </c>
      <c r="AO45">
        <f>Sheet1!AO44</f>
        <v>0</v>
      </c>
      <c r="AP45">
        <f>Sheet1!AP44</f>
        <v>0</v>
      </c>
      <c r="AQ45">
        <f>Sheet1!AQ44</f>
        <v>0</v>
      </c>
      <c r="AR45">
        <f>Sheet1!AR44</f>
        <v>0</v>
      </c>
      <c r="AS45">
        <f>Sheet1!AS44</f>
        <v>0</v>
      </c>
      <c r="AT45">
        <f>Sheet1!AT44</f>
        <v>0</v>
      </c>
      <c r="AU45">
        <f>Sheet1!AU44</f>
        <v>-8420094.3827730305</v>
      </c>
      <c r="AV45">
        <f>Sheet1!AV44</f>
        <v>-8540396.4381855</v>
      </c>
      <c r="AW45">
        <f>Sheet1!AW44</f>
        <v>550494.31448548497</v>
      </c>
      <c r="AX45">
        <f>Sheet1!AX44</f>
        <v>13103110.859999999</v>
      </c>
      <c r="AY45">
        <f>Sheet1!AY44</f>
        <v>5113208.7362999804</v>
      </c>
      <c r="AZ45" s="3"/>
      <c r="BB45" s="3"/>
      <c r="BE45" s="3"/>
      <c r="BG45" s="3"/>
      <c r="BI45" s="3"/>
      <c r="BJ45"/>
      <c r="BK45"/>
      <c r="BL45"/>
      <c r="BM45"/>
      <c r="BN45"/>
      <c r="BO45"/>
    </row>
    <row r="46" spans="1:67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Sheet1!E45</f>
        <v>237268940.40560001</v>
      </c>
      <c r="F46">
        <f>Sheet1!F45</f>
        <v>271781511.16060001</v>
      </c>
      <c r="G46">
        <f>Sheet1!G45</f>
        <v>275679284.61699998</v>
      </c>
      <c r="H46">
        <f>Sheet1!H45</f>
        <v>3062038.4564000098</v>
      </c>
      <c r="I46">
        <f>Sheet1!I45</f>
        <v>276230783.07042098</v>
      </c>
      <c r="J46">
        <f>Sheet1!J45</f>
        <v>8037679.6408642698</v>
      </c>
      <c r="K46">
        <f>Sheet1!K45</f>
        <v>1975907.9985853501</v>
      </c>
      <c r="L46">
        <f>Sheet1!L45</f>
        <v>0.85930737726289097</v>
      </c>
      <c r="M46">
        <f>Sheet1!M45</f>
        <v>611464.37656518701</v>
      </c>
      <c r="N46">
        <f>Sheet1!N45</f>
        <v>3.23536616756423</v>
      </c>
      <c r="O46">
        <f>Sheet1!O45</f>
        <v>26600.697399069799</v>
      </c>
      <c r="P46">
        <f>Sheet1!P45</f>
        <v>7.4070326653183898</v>
      </c>
      <c r="Q46">
        <f>Sheet1!Q45</f>
        <v>0.219940078888261</v>
      </c>
      <c r="R46">
        <f>Sheet1!R45</f>
        <v>4.0683714861907596</v>
      </c>
      <c r="S46">
        <f>Sheet1!S45</f>
        <v>0</v>
      </c>
      <c r="T46">
        <f>Sheet1!T45</f>
        <v>0</v>
      </c>
      <c r="U46">
        <f>Sheet1!U45</f>
        <v>0</v>
      </c>
      <c r="V46">
        <f>Sheet1!V45</f>
        <v>0</v>
      </c>
      <c r="W46">
        <f>Sheet1!W45</f>
        <v>0</v>
      </c>
      <c r="X46">
        <f>Sheet1!X45</f>
        <v>0</v>
      </c>
      <c r="Y46">
        <f>Sheet1!Y45</f>
        <v>0</v>
      </c>
      <c r="Z46">
        <f>Sheet1!Z45</f>
        <v>2.8411089072494899E-2</v>
      </c>
      <c r="AA46">
        <f>Sheet1!AA45</f>
        <v>0</v>
      </c>
      <c r="AB46">
        <f>Sheet1!AB45</f>
        <v>0</v>
      </c>
      <c r="AC46">
        <f>Sheet1!AC45</f>
        <v>1016706.47889425</v>
      </c>
      <c r="AD46">
        <f>Sheet1!AD45</f>
        <v>1029449.69953397</v>
      </c>
      <c r="AE46">
        <f>Sheet1!AE45</f>
        <v>656065.30466308002</v>
      </c>
      <c r="AF46">
        <f>Sheet1!AF45</f>
        <v>5264103.9020642601</v>
      </c>
      <c r="AG46">
        <f>Sheet1!AG45</f>
        <v>-203800.14598341001</v>
      </c>
      <c r="AH46">
        <f>Sheet1!AH45</f>
        <v>772002.271928387</v>
      </c>
      <c r="AI46">
        <f>Sheet1!AI45</f>
        <v>18521.242015650401</v>
      </c>
      <c r="AJ46">
        <f>Sheet1!AJ45</f>
        <v>-332411.25109885499</v>
      </c>
      <c r="AK46">
        <f>Sheet1!AK45</f>
        <v>0</v>
      </c>
      <c r="AL46">
        <f>Sheet1!AL45</f>
        <v>0</v>
      </c>
      <c r="AM46">
        <f>Sheet1!AM45</f>
        <v>0</v>
      </c>
      <c r="AN46">
        <f>Sheet1!AN45</f>
        <v>0</v>
      </c>
      <c r="AO46">
        <f>Sheet1!AO45</f>
        <v>0</v>
      </c>
      <c r="AP46">
        <f>Sheet1!AP45</f>
        <v>0</v>
      </c>
      <c r="AQ46">
        <f>Sheet1!AQ45</f>
        <v>0</v>
      </c>
      <c r="AR46">
        <f>Sheet1!AR45</f>
        <v>-5390.2371979221498</v>
      </c>
      <c r="AS46">
        <f>Sheet1!AS45</f>
        <v>0</v>
      </c>
      <c r="AT46">
        <f>Sheet1!AT45</f>
        <v>0</v>
      </c>
      <c r="AU46">
        <f>Sheet1!AU45</f>
        <v>8215247.2648194199</v>
      </c>
      <c r="AV46">
        <f>Sheet1!AV45</f>
        <v>8277224.4072755501</v>
      </c>
      <c r="AW46">
        <f>Sheet1!AW45</f>
        <v>-5215185.9508755403</v>
      </c>
      <c r="AX46">
        <f>Sheet1!AX45</f>
        <v>1770537</v>
      </c>
      <c r="AY46">
        <f>Sheet1!AY45</f>
        <v>4832575.4564000098</v>
      </c>
      <c r="AZ46" s="3"/>
      <c r="BB46" s="3"/>
      <c r="BE46" s="3"/>
      <c r="BG46" s="3"/>
      <c r="BI46" s="3"/>
      <c r="BJ46"/>
      <c r="BK46"/>
      <c r="BL46"/>
      <c r="BM46"/>
      <c r="BN46"/>
      <c r="BO46"/>
    </row>
    <row r="47" spans="1:67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Sheet1!E46</f>
        <v>238085736.0314</v>
      </c>
      <c r="F47">
        <f>Sheet1!F46</f>
        <v>275679284.61699998</v>
      </c>
      <c r="G47">
        <f>Sheet1!G46</f>
        <v>294065820.59909999</v>
      </c>
      <c r="H47">
        <f>Sheet1!H46</f>
        <v>16580632.3563</v>
      </c>
      <c r="I47">
        <f>Sheet1!I46</f>
        <v>288750062.39752299</v>
      </c>
      <c r="J47">
        <f>Sheet1!J46</f>
        <v>10550785.289596301</v>
      </c>
      <c r="K47">
        <f>Sheet1!K46</f>
        <v>1947557.1437882499</v>
      </c>
      <c r="L47">
        <f>Sheet1!L46</f>
        <v>0.82501027088388401</v>
      </c>
      <c r="M47">
        <f>Sheet1!M46</f>
        <v>614558.80695398594</v>
      </c>
      <c r="N47">
        <f>Sheet1!N46</f>
        <v>3.9905150748726901</v>
      </c>
      <c r="O47">
        <f>Sheet1!O46</f>
        <v>26432.502595989001</v>
      </c>
      <c r="P47">
        <f>Sheet1!P46</f>
        <v>7.4935966798562896</v>
      </c>
      <c r="Q47">
        <f>Sheet1!Q46</f>
        <v>0.21350100378061501</v>
      </c>
      <c r="R47">
        <f>Sheet1!R46</f>
        <v>3.9315566998742302</v>
      </c>
      <c r="S47">
        <f>Sheet1!S46</f>
        <v>0</v>
      </c>
      <c r="T47">
        <f>Sheet1!T46</f>
        <v>0</v>
      </c>
      <c r="U47">
        <f>Sheet1!U46</f>
        <v>0</v>
      </c>
      <c r="V47">
        <f>Sheet1!V46</f>
        <v>0</v>
      </c>
      <c r="W47">
        <f>Sheet1!W46</f>
        <v>0</v>
      </c>
      <c r="X47">
        <f>Sheet1!X46</f>
        <v>0</v>
      </c>
      <c r="Y47">
        <f>Sheet1!Y46</f>
        <v>0</v>
      </c>
      <c r="Z47">
        <f>Sheet1!Z46</f>
        <v>2.83136197588542E-2</v>
      </c>
      <c r="AA47">
        <f>Sheet1!AA46</f>
        <v>0</v>
      </c>
      <c r="AB47">
        <f>Sheet1!AB46</f>
        <v>0</v>
      </c>
      <c r="AC47">
        <f>Sheet1!AC46</f>
        <v>-349024.570107084</v>
      </c>
      <c r="AD47">
        <f>Sheet1!AD46</f>
        <v>2053607.06620713</v>
      </c>
      <c r="AE47">
        <f>Sheet1!AE46</f>
        <v>494172.22008748999</v>
      </c>
      <c r="AF47">
        <f>Sheet1!AF46</f>
        <v>7609124.3486209102</v>
      </c>
      <c r="AG47">
        <f>Sheet1!AG46</f>
        <v>414913.24534320203</v>
      </c>
      <c r="AH47">
        <f>Sheet1!AH46</f>
        <v>290470.37790305697</v>
      </c>
      <c r="AI47">
        <f>Sheet1!AI46</f>
        <v>-48419.792901208901</v>
      </c>
      <c r="AJ47">
        <f>Sheet1!AJ46</f>
        <v>99557.487137850607</v>
      </c>
      <c r="AK47">
        <f>Sheet1!AK46</f>
        <v>0</v>
      </c>
      <c r="AL47">
        <f>Sheet1!AL46</f>
        <v>0</v>
      </c>
      <c r="AM47">
        <f>Sheet1!AM46</f>
        <v>0</v>
      </c>
      <c r="AN47">
        <f>Sheet1!AN46</f>
        <v>0</v>
      </c>
      <c r="AO47">
        <f>Sheet1!AO46</f>
        <v>0</v>
      </c>
      <c r="AP47">
        <f>Sheet1!AP46</f>
        <v>0</v>
      </c>
      <c r="AQ47">
        <f>Sheet1!AQ46</f>
        <v>0</v>
      </c>
      <c r="AR47">
        <f>Sheet1!AR46</f>
        <v>0</v>
      </c>
      <c r="AS47">
        <f>Sheet1!AS46</f>
        <v>0</v>
      </c>
      <c r="AT47">
        <f>Sheet1!AT46</f>
        <v>0</v>
      </c>
      <c r="AU47">
        <f>Sheet1!AU46</f>
        <v>10564400.3822913</v>
      </c>
      <c r="AV47">
        <f>Sheet1!AV46</f>
        <v>10659709.6995531</v>
      </c>
      <c r="AW47">
        <f>Sheet1!AW46</f>
        <v>5920922.6567468196</v>
      </c>
      <c r="AX47">
        <f>Sheet1!AX46</f>
        <v>816795.62579999899</v>
      </c>
      <c r="AY47">
        <f>Sheet1!AY46</f>
        <v>17397427.982099898</v>
      </c>
      <c r="AZ47" s="3"/>
      <c r="BB47" s="3"/>
      <c r="BE47" s="3"/>
      <c r="BG47" s="3"/>
      <c r="BI47" s="3"/>
      <c r="BJ47"/>
      <c r="BK47"/>
      <c r="BL47"/>
      <c r="BM47"/>
      <c r="BN47"/>
      <c r="BO47"/>
    </row>
    <row r="48" spans="1:67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Sheet1!E47</f>
        <v>238511138.0314</v>
      </c>
      <c r="F48">
        <f>Sheet1!F47</f>
        <v>294065820.59909999</v>
      </c>
      <c r="G48">
        <f>Sheet1!G47</f>
        <v>302980425.101399</v>
      </c>
      <c r="H48">
        <f>Sheet1!H47</f>
        <v>8489202.5022999197</v>
      </c>
      <c r="I48">
        <f>Sheet1!I47</f>
        <v>290577590.33814901</v>
      </c>
      <c r="J48">
        <f>Sheet1!J47</f>
        <v>1406080.46345901</v>
      </c>
      <c r="K48">
        <f>Sheet1!K47</f>
        <v>1955549.6604104401</v>
      </c>
      <c r="L48">
        <f>Sheet1!L47</f>
        <v>0.83211566113889601</v>
      </c>
      <c r="M48">
        <f>Sheet1!M47</f>
        <v>619414.80760130798</v>
      </c>
      <c r="N48">
        <f>Sheet1!N47</f>
        <v>3.9991339335070202</v>
      </c>
      <c r="O48">
        <f>Sheet1!O47</f>
        <v>26019.392145052501</v>
      </c>
      <c r="P48">
        <f>Sheet1!P47</f>
        <v>7.3679683538522296</v>
      </c>
      <c r="Q48">
        <f>Sheet1!Q47</f>
        <v>0.20171789724717701</v>
      </c>
      <c r="R48">
        <f>Sheet1!R47</f>
        <v>3.7969572357582901</v>
      </c>
      <c r="S48">
        <f>Sheet1!S47</f>
        <v>0</v>
      </c>
      <c r="T48">
        <f>Sheet1!T47</f>
        <v>0</v>
      </c>
      <c r="U48">
        <f>Sheet1!U47</f>
        <v>0</v>
      </c>
      <c r="V48">
        <f>Sheet1!V47</f>
        <v>0</v>
      </c>
      <c r="W48">
        <f>Sheet1!W47</f>
        <v>0</v>
      </c>
      <c r="X48">
        <f>Sheet1!X47</f>
        <v>0</v>
      </c>
      <c r="Y48">
        <f>Sheet1!Y47</f>
        <v>0</v>
      </c>
      <c r="Z48">
        <f>Sheet1!Z47</f>
        <v>3.9677652281186603E-2</v>
      </c>
      <c r="AA48">
        <f>Sheet1!AA47</f>
        <v>0</v>
      </c>
      <c r="AB48">
        <f>Sheet1!AB47</f>
        <v>0</v>
      </c>
      <c r="AC48">
        <f>Sheet1!AC47</f>
        <v>740829.64536274201</v>
      </c>
      <c r="AD48">
        <f>Sheet1!AD47</f>
        <v>-550202.96517062106</v>
      </c>
      <c r="AE48">
        <f>Sheet1!AE47</f>
        <v>657581.20391646202</v>
      </c>
      <c r="AF48">
        <f>Sheet1!AF47</f>
        <v>81697.015201500995</v>
      </c>
      <c r="AG48">
        <f>Sheet1!AG47</f>
        <v>1195617.75916961</v>
      </c>
      <c r="AH48">
        <f>Sheet1!AH47</f>
        <v>-333786.49691536301</v>
      </c>
      <c r="AI48">
        <f>Sheet1!AI47</f>
        <v>-84091.486857510201</v>
      </c>
      <c r="AJ48">
        <f>Sheet1!AJ47</f>
        <v>133288.39951826201</v>
      </c>
      <c r="AK48">
        <f>Sheet1!AK47</f>
        <v>0</v>
      </c>
      <c r="AL48">
        <f>Sheet1!AL47</f>
        <v>0</v>
      </c>
      <c r="AM48">
        <f>Sheet1!AM47</f>
        <v>0</v>
      </c>
      <c r="AN48">
        <f>Sheet1!AN47</f>
        <v>0</v>
      </c>
      <c r="AO48">
        <f>Sheet1!AO47</f>
        <v>0</v>
      </c>
      <c r="AP48">
        <f>Sheet1!AP47</f>
        <v>0</v>
      </c>
      <c r="AQ48">
        <f>Sheet1!AQ47</f>
        <v>0</v>
      </c>
      <c r="AR48">
        <f>Sheet1!AR47</f>
        <v>-3499.5625666169299</v>
      </c>
      <c r="AS48">
        <f>Sheet1!AS47</f>
        <v>0</v>
      </c>
      <c r="AT48">
        <f>Sheet1!AT47</f>
        <v>0</v>
      </c>
      <c r="AU48">
        <f>Sheet1!AU47</f>
        <v>1837433.5116584699</v>
      </c>
      <c r="AV48">
        <f>Sheet1!AV47</f>
        <v>1935416.34141987</v>
      </c>
      <c r="AW48">
        <f>Sheet1!AW47</f>
        <v>6553786.1608800497</v>
      </c>
      <c r="AX48">
        <f>Sheet1!AX47</f>
        <v>425401.99999999901</v>
      </c>
      <c r="AY48">
        <f>Sheet1!AY47</f>
        <v>8914604.5022999197</v>
      </c>
      <c r="AZ48" s="3"/>
      <c r="BB48" s="3"/>
      <c r="BE48" s="3"/>
      <c r="BG48" s="3"/>
      <c r="BI48" s="3"/>
      <c r="BJ48"/>
      <c r="BK48"/>
      <c r="BL48"/>
      <c r="BM48"/>
      <c r="BN48"/>
      <c r="BO48"/>
    </row>
    <row r="49" spans="1:67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Sheet1!E48</f>
        <v>246208593.63139999</v>
      </c>
      <c r="F49">
        <f>Sheet1!F48</f>
        <v>302980425.101399</v>
      </c>
      <c r="G49">
        <f>Sheet1!G48</f>
        <v>306153704.07489997</v>
      </c>
      <c r="H49">
        <f>Sheet1!H48</f>
        <v>-3253999.2285998901</v>
      </c>
      <c r="I49">
        <f>Sheet1!I48</f>
        <v>294686360.92247301</v>
      </c>
      <c r="J49">
        <f>Sheet1!J48</f>
        <v>-2886651.8592133699</v>
      </c>
      <c r="K49">
        <f>Sheet1!K48</f>
        <v>1938188.80997553</v>
      </c>
      <c r="L49">
        <f>Sheet1!L48</f>
        <v>0.885667046247399</v>
      </c>
      <c r="M49">
        <f>Sheet1!M48</f>
        <v>614987.65679479996</v>
      </c>
      <c r="N49">
        <f>Sheet1!N48</f>
        <v>3.83253473851491</v>
      </c>
      <c r="O49">
        <f>Sheet1!O48</f>
        <v>25862.231429252399</v>
      </c>
      <c r="P49">
        <f>Sheet1!P48</f>
        <v>7.2938777058877298</v>
      </c>
      <c r="Q49">
        <f>Sheet1!Q48</f>
        <v>0.199373296109009</v>
      </c>
      <c r="R49">
        <f>Sheet1!R48</f>
        <v>3.7021895679672201</v>
      </c>
      <c r="S49">
        <f>Sheet1!S48</f>
        <v>0</v>
      </c>
      <c r="T49">
        <f>Sheet1!T48</f>
        <v>0</v>
      </c>
      <c r="U49">
        <f>Sheet1!U48</f>
        <v>0</v>
      </c>
      <c r="V49">
        <f>Sheet1!V48</f>
        <v>0</v>
      </c>
      <c r="W49">
        <f>Sheet1!W48</f>
        <v>0</v>
      </c>
      <c r="X49">
        <f>Sheet1!X48</f>
        <v>0</v>
      </c>
      <c r="Y49">
        <f>Sheet1!Y48</f>
        <v>0</v>
      </c>
      <c r="Z49">
        <f>Sheet1!Z48</f>
        <v>3.8437171751071898E-2</v>
      </c>
      <c r="AA49">
        <f>Sheet1!AA48</f>
        <v>0</v>
      </c>
      <c r="AB49">
        <f>Sheet1!AB48</f>
        <v>0</v>
      </c>
      <c r="AC49">
        <f>Sheet1!AC48</f>
        <v>1715135.05228203</v>
      </c>
      <c r="AD49">
        <f>Sheet1!AD48</f>
        <v>-4445826.93854634</v>
      </c>
      <c r="AE49">
        <f>Sheet1!AE48</f>
        <v>1158708.86278232</v>
      </c>
      <c r="AF49">
        <f>Sheet1!AF48</f>
        <v>-1545392.7824047999</v>
      </c>
      <c r="AG49">
        <f>Sheet1!AG48</f>
        <v>-54345.905522412497</v>
      </c>
      <c r="AH49">
        <f>Sheet1!AH48</f>
        <v>75196.658441582404</v>
      </c>
      <c r="AI49">
        <f>Sheet1!AI48</f>
        <v>-3232.57712549392</v>
      </c>
      <c r="AJ49">
        <f>Sheet1!AJ48</f>
        <v>98002.732447884599</v>
      </c>
      <c r="AK49">
        <f>Sheet1!AK48</f>
        <v>0</v>
      </c>
      <c r="AL49">
        <f>Sheet1!AL48</f>
        <v>0</v>
      </c>
      <c r="AM49">
        <f>Sheet1!AM48</f>
        <v>0</v>
      </c>
      <c r="AN49">
        <f>Sheet1!AN48</f>
        <v>0</v>
      </c>
      <c r="AO49">
        <f>Sheet1!AO48</f>
        <v>0</v>
      </c>
      <c r="AP49">
        <f>Sheet1!AP48</f>
        <v>0</v>
      </c>
      <c r="AQ49">
        <f>Sheet1!AQ48</f>
        <v>0</v>
      </c>
      <c r="AR49">
        <f>Sheet1!AR48</f>
        <v>0</v>
      </c>
      <c r="AS49">
        <f>Sheet1!AS48</f>
        <v>0</v>
      </c>
      <c r="AT49">
        <f>Sheet1!AT48</f>
        <v>0</v>
      </c>
      <c r="AU49">
        <f>Sheet1!AU48</f>
        <v>-3001754.8976452299</v>
      </c>
      <c r="AV49">
        <f>Sheet1!AV48</f>
        <v>-3009417.9469768698</v>
      </c>
      <c r="AW49">
        <f>Sheet1!AW48</f>
        <v>-244581.28162302001</v>
      </c>
      <c r="AX49">
        <f>Sheet1!AX48</f>
        <v>7697455.5999999903</v>
      </c>
      <c r="AY49">
        <f>Sheet1!AY48</f>
        <v>4443456.3714000899</v>
      </c>
      <c r="AZ49" s="3"/>
      <c r="BB49" s="3"/>
      <c r="BE49" s="3"/>
      <c r="BG49" s="3"/>
      <c r="BI49" s="3"/>
      <c r="BJ49"/>
      <c r="BK49"/>
      <c r="BL49"/>
      <c r="BM49"/>
      <c r="BN49"/>
      <c r="BO49"/>
    </row>
    <row r="50" spans="1:67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Sheet1!E49</f>
        <v>246208593.63139999</v>
      </c>
      <c r="F50">
        <f>Sheet1!F49</f>
        <v>306153704.07489997</v>
      </c>
      <c r="G50">
        <f>Sheet1!G49</f>
        <v>307101716.36369997</v>
      </c>
      <c r="H50">
        <f>Sheet1!H49</f>
        <v>-94197.711200038699</v>
      </c>
      <c r="I50">
        <f>Sheet1!I49</f>
        <v>298230673.10010898</v>
      </c>
      <c r="J50">
        <f>Sheet1!J49</f>
        <v>2499381.5339013198</v>
      </c>
      <c r="K50">
        <f>Sheet1!K49</f>
        <v>1973101.6289732</v>
      </c>
      <c r="L50">
        <f>Sheet1!L49</f>
        <v>0.87657135744777603</v>
      </c>
      <c r="M50">
        <f>Sheet1!M49</f>
        <v>620371.33691982005</v>
      </c>
      <c r="N50">
        <f>Sheet1!N49</f>
        <v>3.6331885866670102</v>
      </c>
      <c r="O50">
        <f>Sheet1!O49</f>
        <v>26273.981495263801</v>
      </c>
      <c r="P50">
        <f>Sheet1!P49</f>
        <v>7.4424054474315602</v>
      </c>
      <c r="Q50">
        <f>Sheet1!Q49</f>
        <v>0.197162606692112</v>
      </c>
      <c r="R50">
        <f>Sheet1!R49</f>
        <v>3.8784115061099</v>
      </c>
      <c r="S50">
        <f>Sheet1!S49</f>
        <v>0</v>
      </c>
      <c r="T50">
        <f>Sheet1!T49</f>
        <v>0</v>
      </c>
      <c r="U50">
        <f>Sheet1!U49</f>
        <v>0</v>
      </c>
      <c r="V50">
        <f>Sheet1!V49</f>
        <v>0</v>
      </c>
      <c r="W50">
        <f>Sheet1!W49</f>
        <v>0</v>
      </c>
      <c r="X50">
        <f>Sheet1!X49</f>
        <v>0</v>
      </c>
      <c r="Y50">
        <f>Sheet1!Y49</f>
        <v>0</v>
      </c>
      <c r="Z50">
        <f>Sheet1!Z49</f>
        <v>5.6099536560768E-2</v>
      </c>
      <c r="AA50">
        <f>Sheet1!AA49</f>
        <v>0</v>
      </c>
      <c r="AB50">
        <f>Sheet1!AB49</f>
        <v>0</v>
      </c>
      <c r="AC50">
        <f>Sheet1!AC49</f>
        <v>5026702.3261137595</v>
      </c>
      <c r="AD50">
        <f>Sheet1!AD49</f>
        <v>280509.18289045698</v>
      </c>
      <c r="AE50">
        <f>Sheet1!AE49</f>
        <v>689865.53002488997</v>
      </c>
      <c r="AF50">
        <f>Sheet1!AF49</f>
        <v>-2316030.47095775</v>
      </c>
      <c r="AG50">
        <f>Sheet1!AG49</f>
        <v>-1022695.9749795099</v>
      </c>
      <c r="AH50">
        <f>Sheet1!AH49</f>
        <v>148782.67712888899</v>
      </c>
      <c r="AI50">
        <f>Sheet1!AI49</f>
        <v>-19296.951089409202</v>
      </c>
      <c r="AJ50">
        <f>Sheet1!AJ49</f>
        <v>-199341.63834848499</v>
      </c>
      <c r="AK50">
        <f>Sheet1!AK49</f>
        <v>0</v>
      </c>
      <c r="AL50">
        <f>Sheet1!AL49</f>
        <v>0</v>
      </c>
      <c r="AM50">
        <f>Sheet1!AM49</f>
        <v>0</v>
      </c>
      <c r="AN50">
        <f>Sheet1!AN49</f>
        <v>0</v>
      </c>
      <c r="AO50">
        <f>Sheet1!AO49</f>
        <v>0</v>
      </c>
      <c r="AP50">
        <f>Sheet1!AP49</f>
        <v>0</v>
      </c>
      <c r="AQ50">
        <f>Sheet1!AQ49</f>
        <v>0</v>
      </c>
      <c r="AR50">
        <f>Sheet1!AR49</f>
        <v>-8078.52599254292</v>
      </c>
      <c r="AS50">
        <f>Sheet1!AS49</f>
        <v>0</v>
      </c>
      <c r="AT50">
        <f>Sheet1!AT49</f>
        <v>0</v>
      </c>
      <c r="AU50">
        <f>Sheet1!AU49</f>
        <v>2580416.1547902799</v>
      </c>
      <c r="AV50">
        <f>Sheet1!AV49</f>
        <v>2672900.4289118601</v>
      </c>
      <c r="AW50">
        <f>Sheet1!AW49</f>
        <v>-2767098.1401118902</v>
      </c>
      <c r="AX50">
        <f>Sheet1!AX49</f>
        <v>0</v>
      </c>
      <c r="AY50">
        <f>Sheet1!AY49</f>
        <v>-94197.711200038699</v>
      </c>
      <c r="AZ50" s="3"/>
      <c r="BB50" s="3"/>
      <c r="BE50" s="3"/>
      <c r="BG50" s="3"/>
      <c r="BI50" s="3"/>
      <c r="BJ50"/>
      <c r="BK50"/>
      <c r="BL50"/>
      <c r="BM50"/>
      <c r="BN50"/>
      <c r="BO50"/>
    </row>
    <row r="51" spans="1:67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Sheet1!E50</f>
        <v>246208593.63139999</v>
      </c>
      <c r="F51">
        <f>Sheet1!F50</f>
        <v>307101716.36369997</v>
      </c>
      <c r="G51">
        <f>Sheet1!G50</f>
        <v>295975528.41569901</v>
      </c>
      <c r="H51">
        <f>Sheet1!H50</f>
        <v>-11532100.151699901</v>
      </c>
      <c r="I51">
        <f>Sheet1!I50</f>
        <v>282733794.148341</v>
      </c>
      <c r="J51">
        <f>Sheet1!J50</f>
        <v>-15835418.7646887</v>
      </c>
      <c r="K51">
        <f>Sheet1!K50</f>
        <v>2025330.4435859299</v>
      </c>
      <c r="L51">
        <f>Sheet1!L50</f>
        <v>0.91319018833049603</v>
      </c>
      <c r="M51">
        <f>Sheet1!M50</f>
        <v>626006.94331531704</v>
      </c>
      <c r="N51">
        <f>Sheet1!N50</f>
        <v>2.63643287663555</v>
      </c>
      <c r="O51">
        <f>Sheet1!O50</f>
        <v>27183.3603822529</v>
      </c>
      <c r="P51">
        <f>Sheet1!P50</f>
        <v>7.2441061373967601</v>
      </c>
      <c r="Q51">
        <f>Sheet1!Q50</f>
        <v>0.19435226525101301</v>
      </c>
      <c r="R51">
        <f>Sheet1!R50</f>
        <v>3.9171752497496501</v>
      </c>
      <c r="S51">
        <f>Sheet1!S50</f>
        <v>0</v>
      </c>
      <c r="T51">
        <f>Sheet1!T50</f>
        <v>0</v>
      </c>
      <c r="U51">
        <f>Sheet1!U50</f>
        <v>0.69999999999999896</v>
      </c>
      <c r="V51">
        <f>Sheet1!V50</f>
        <v>0</v>
      </c>
      <c r="W51">
        <f>Sheet1!W50</f>
        <v>0</v>
      </c>
      <c r="X51">
        <f>Sheet1!X50</f>
        <v>0</v>
      </c>
      <c r="Y51">
        <f>Sheet1!Y50</f>
        <v>0</v>
      </c>
      <c r="Z51">
        <f>Sheet1!Z50</f>
        <v>0.115910842713007</v>
      </c>
      <c r="AA51">
        <f>Sheet1!AA50</f>
        <v>0</v>
      </c>
      <c r="AB51">
        <f>Sheet1!AB50</f>
        <v>0</v>
      </c>
      <c r="AC51">
        <f>Sheet1!AC50</f>
        <v>4774417.7080120202</v>
      </c>
      <c r="AD51">
        <f>Sheet1!AD50</f>
        <v>-2089008.4944249899</v>
      </c>
      <c r="AE51">
        <f>Sheet1!AE50</f>
        <v>790541.70218044205</v>
      </c>
      <c r="AF51">
        <f>Sheet1!AF50</f>
        <v>-12368500.770052601</v>
      </c>
      <c r="AG51">
        <f>Sheet1!AG50</f>
        <v>-2322359.17550071</v>
      </c>
      <c r="AH51">
        <f>Sheet1!AH50</f>
        <v>-523634.56036309199</v>
      </c>
      <c r="AI51">
        <f>Sheet1!AI50</f>
        <v>-25089.004826557401</v>
      </c>
      <c r="AJ51">
        <f>Sheet1!AJ50</f>
        <v>-2109.9245227041101</v>
      </c>
      <c r="AK51">
        <f>Sheet1!AK50</f>
        <v>0</v>
      </c>
      <c r="AL51">
        <f>Sheet1!AL50</f>
        <v>0</v>
      </c>
      <c r="AM51">
        <f>Sheet1!AM50</f>
        <v>-4726693.3561432902</v>
      </c>
      <c r="AN51">
        <f>Sheet1!AN50</f>
        <v>0</v>
      </c>
      <c r="AO51">
        <f>Sheet1!AO50</f>
        <v>0</v>
      </c>
      <c r="AP51">
        <f>Sheet1!AP50</f>
        <v>0</v>
      </c>
      <c r="AQ51">
        <f>Sheet1!AQ50</f>
        <v>0</v>
      </c>
      <c r="AR51">
        <f>Sheet1!AR50</f>
        <v>-20163.015785926498</v>
      </c>
      <c r="AS51">
        <f>Sheet1!AS50</f>
        <v>0</v>
      </c>
      <c r="AT51">
        <f>Sheet1!AT50</f>
        <v>0</v>
      </c>
      <c r="AU51">
        <f>Sheet1!AU50</f>
        <v>-16512598.8914274</v>
      </c>
      <c r="AV51">
        <f>Sheet1!AV50</f>
        <v>-16385109.000500999</v>
      </c>
      <c r="AW51">
        <f>Sheet1!AW50</f>
        <v>4853008.8488010596</v>
      </c>
      <c r="AX51">
        <f>Sheet1!AX50</f>
        <v>0</v>
      </c>
      <c r="AY51">
        <f>Sheet1!AY50</f>
        <v>-11532100.151699901</v>
      </c>
      <c r="AZ51" s="3"/>
      <c r="BB51" s="3"/>
      <c r="BE51" s="3"/>
      <c r="BG51" s="3"/>
      <c r="BI51" s="3"/>
      <c r="BJ51"/>
      <c r="BK51"/>
      <c r="BL51"/>
      <c r="BM51"/>
      <c r="BN51"/>
      <c r="BO51"/>
    </row>
    <row r="52" spans="1:67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Sheet1!E51</f>
        <v>246208593.63139999</v>
      </c>
      <c r="F52">
        <f>Sheet1!F51</f>
        <v>295975528.41569901</v>
      </c>
      <c r="G52">
        <f>Sheet1!G51</f>
        <v>277078617.22539997</v>
      </c>
      <c r="H52">
        <f>Sheet1!H51</f>
        <v>-18484432.348699901</v>
      </c>
      <c r="I52">
        <f>Sheet1!I51</f>
        <v>273790861.18120998</v>
      </c>
      <c r="J52">
        <f>Sheet1!J51</f>
        <v>-8494309.3045506291</v>
      </c>
      <c r="K52">
        <f>Sheet1!K51</f>
        <v>2063042.6563929699</v>
      </c>
      <c r="L52">
        <f>Sheet1!L51</f>
        <v>0.98219253811251594</v>
      </c>
      <c r="M52">
        <f>Sheet1!M51</f>
        <v>630611.75266311702</v>
      </c>
      <c r="N52">
        <f>Sheet1!N51</f>
        <v>2.3470733874448202</v>
      </c>
      <c r="O52">
        <f>Sheet1!O51</f>
        <v>27534.462371842299</v>
      </c>
      <c r="P52">
        <f>Sheet1!P51</f>
        <v>7.0849752811256099</v>
      </c>
      <c r="Q52">
        <f>Sheet1!Q51</f>
        <v>0.19801216695763699</v>
      </c>
      <c r="R52">
        <f>Sheet1!R51</f>
        <v>4.46611303633909</v>
      </c>
      <c r="S52">
        <f>Sheet1!S51</f>
        <v>0</v>
      </c>
      <c r="T52">
        <f>Sheet1!T51</f>
        <v>0</v>
      </c>
      <c r="U52">
        <f>Sheet1!U51</f>
        <v>1.1984479469654401</v>
      </c>
      <c r="V52">
        <f>Sheet1!V51</f>
        <v>0</v>
      </c>
      <c r="W52">
        <f>Sheet1!W51</f>
        <v>0</v>
      </c>
      <c r="X52">
        <f>Sheet1!X51</f>
        <v>0</v>
      </c>
      <c r="Y52">
        <f>Sheet1!Y51</f>
        <v>0</v>
      </c>
      <c r="Z52">
        <f>Sheet1!Z51</f>
        <v>0.19496771617104899</v>
      </c>
      <c r="AA52">
        <f>Sheet1!AA51</f>
        <v>0</v>
      </c>
      <c r="AB52">
        <f>Sheet1!AB51</f>
        <v>0</v>
      </c>
      <c r="AC52">
        <f>Sheet1!AC51</f>
        <v>3245218.1375352899</v>
      </c>
      <c r="AD52">
        <f>Sheet1!AD51</f>
        <v>-3574790.8033517399</v>
      </c>
      <c r="AE52">
        <f>Sheet1!AE51</f>
        <v>728522.26731735596</v>
      </c>
      <c r="AF52">
        <f>Sheet1!AF51</f>
        <v>-4025478.5833811401</v>
      </c>
      <c r="AG52">
        <f>Sheet1!AG51</f>
        <v>-895706.67368461704</v>
      </c>
      <c r="AH52">
        <f>Sheet1!AH51</f>
        <v>-339058.91451919498</v>
      </c>
      <c r="AI52">
        <f>Sheet1!AI51</f>
        <v>33170.8557471487</v>
      </c>
      <c r="AJ52">
        <f>Sheet1!AJ51</f>
        <v>-665306.00113139802</v>
      </c>
      <c r="AK52">
        <f>Sheet1!AK51</f>
        <v>0</v>
      </c>
      <c r="AL52">
        <f>Sheet1!AL51</f>
        <v>0</v>
      </c>
      <c r="AM52">
        <f>Sheet1!AM51</f>
        <v>-3256548.0333306799</v>
      </c>
      <c r="AN52">
        <f>Sheet1!AN51</f>
        <v>0</v>
      </c>
      <c r="AO52">
        <f>Sheet1!AO51</f>
        <v>0</v>
      </c>
      <c r="AP52">
        <f>Sheet1!AP51</f>
        <v>0</v>
      </c>
      <c r="AQ52">
        <f>Sheet1!AQ51</f>
        <v>0</v>
      </c>
      <c r="AR52">
        <f>Sheet1!AR51</f>
        <v>-31939.763963202298</v>
      </c>
      <c r="AS52">
        <f>Sheet1!AS51</f>
        <v>0</v>
      </c>
      <c r="AT52">
        <f>Sheet1!AT51</f>
        <v>0</v>
      </c>
      <c r="AU52">
        <f>Sheet1!AU51</f>
        <v>-8781917.5127621908</v>
      </c>
      <c r="AV52">
        <f>Sheet1!AV51</f>
        <v>-8639730.5865252502</v>
      </c>
      <c r="AW52">
        <f>Sheet1!AW51</f>
        <v>-9844701.7621747293</v>
      </c>
      <c r="AX52">
        <f>Sheet1!AX51</f>
        <v>0</v>
      </c>
      <c r="AY52">
        <f>Sheet1!AY51</f>
        <v>-18484432.348699901</v>
      </c>
      <c r="AZ52" s="3"/>
      <c r="BB52" s="3"/>
      <c r="BE52" s="3"/>
      <c r="BG52" s="3"/>
      <c r="BI52" s="3"/>
      <c r="BJ52"/>
      <c r="BK52"/>
      <c r="BL52"/>
      <c r="BM52"/>
      <c r="BN52"/>
      <c r="BO52"/>
    </row>
    <row r="53" spans="1:67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Sheet1!E52</f>
        <v>246208593.63139999</v>
      </c>
      <c r="F53">
        <f>Sheet1!F52</f>
        <v>277078617.22539997</v>
      </c>
      <c r="G53">
        <f>Sheet1!G52</f>
        <v>267752620.78920001</v>
      </c>
      <c r="H53">
        <f>Sheet1!H52</f>
        <v>-8444672.7263999805</v>
      </c>
      <c r="I53">
        <f>Sheet1!I52</f>
        <v>273719478.23103303</v>
      </c>
      <c r="J53">
        <f>Sheet1!J52</f>
        <v>690015.08569008205</v>
      </c>
      <c r="K53">
        <f>Sheet1!K52</f>
        <v>2083811.5763713301</v>
      </c>
      <c r="L53">
        <f>Sheet1!L52</f>
        <v>0.97394827236000203</v>
      </c>
      <c r="M53">
        <f>Sheet1!M52</f>
        <v>634505.48248932394</v>
      </c>
      <c r="N53">
        <f>Sheet1!N52</f>
        <v>2.5561272442764702</v>
      </c>
      <c r="O53">
        <f>Sheet1!O52</f>
        <v>27675.5779624098</v>
      </c>
      <c r="P53">
        <f>Sheet1!P52</f>
        <v>7.0276298211477402</v>
      </c>
      <c r="Q53">
        <f>Sheet1!Q52</f>
        <v>0.196715133915701</v>
      </c>
      <c r="R53">
        <f>Sheet1!R52</f>
        <v>4.7600328975599702</v>
      </c>
      <c r="S53">
        <f>Sheet1!S52</f>
        <v>0</v>
      </c>
      <c r="T53">
        <f>Sheet1!T52</f>
        <v>0</v>
      </c>
      <c r="U53">
        <f>Sheet1!U52</f>
        <v>1.89423543277638</v>
      </c>
      <c r="V53">
        <f>Sheet1!V52</f>
        <v>0</v>
      </c>
      <c r="W53">
        <f>Sheet1!W52</f>
        <v>0</v>
      </c>
      <c r="X53">
        <f>Sheet1!X52</f>
        <v>0</v>
      </c>
      <c r="Y53">
        <f>Sheet1!Y52</f>
        <v>0</v>
      </c>
      <c r="Z53">
        <f>Sheet1!Z52</f>
        <v>0.417026746766264</v>
      </c>
      <c r="AA53">
        <f>Sheet1!AA52</f>
        <v>0</v>
      </c>
      <c r="AB53">
        <f>Sheet1!AB52</f>
        <v>0</v>
      </c>
      <c r="AC53">
        <f>Sheet1!AC52</f>
        <v>2535398.51121289</v>
      </c>
      <c r="AD53">
        <f>Sheet1!AD52</f>
        <v>337184.77608285699</v>
      </c>
      <c r="AE53">
        <f>Sheet1!AE52</f>
        <v>619571.270373445</v>
      </c>
      <c r="AF53">
        <f>Sheet1!AF52</f>
        <v>2882563.46074023</v>
      </c>
      <c r="AG53">
        <f>Sheet1!AG52</f>
        <v>-731156.51134366496</v>
      </c>
      <c r="AH53">
        <f>Sheet1!AH52</f>
        <v>-126311.072463131</v>
      </c>
      <c r="AI53">
        <f>Sheet1!AI52</f>
        <v>-4948.0464127578298</v>
      </c>
      <c r="AJ53">
        <f>Sheet1!AJ52</f>
        <v>-325042.03828271799</v>
      </c>
      <c r="AK53">
        <f>Sheet1!AK52</f>
        <v>0</v>
      </c>
      <c r="AL53">
        <f>Sheet1!AL52</f>
        <v>0</v>
      </c>
      <c r="AM53">
        <f>Sheet1!AM52</f>
        <v>-4245432.87804827</v>
      </c>
      <c r="AN53">
        <f>Sheet1!AN52</f>
        <v>0</v>
      </c>
      <c r="AO53">
        <f>Sheet1!AO52</f>
        <v>0</v>
      </c>
      <c r="AP53">
        <f>Sheet1!AP52</f>
        <v>0</v>
      </c>
      <c r="AQ53">
        <f>Sheet1!AQ52</f>
        <v>0</v>
      </c>
      <c r="AR53">
        <f>Sheet1!AR52</f>
        <v>-74983.249087501099</v>
      </c>
      <c r="AS53">
        <f>Sheet1!AS52</f>
        <v>0</v>
      </c>
      <c r="AT53">
        <f>Sheet1!AT52</f>
        <v>0</v>
      </c>
      <c r="AU53">
        <f>Sheet1!AU52</f>
        <v>866844.22277138301</v>
      </c>
      <c r="AV53">
        <f>Sheet1!AV52</f>
        <v>792241.84509174095</v>
      </c>
      <c r="AW53">
        <f>Sheet1!AW52</f>
        <v>-9236914.5714917202</v>
      </c>
      <c r="AX53">
        <f>Sheet1!AX52</f>
        <v>0</v>
      </c>
      <c r="AY53">
        <f>Sheet1!AY52</f>
        <v>-8444672.7263999805</v>
      </c>
      <c r="AZ53" s="3"/>
      <c r="BB53" s="3"/>
      <c r="BE53" s="3"/>
      <c r="BG53" s="3"/>
      <c r="BI53" s="3"/>
      <c r="BJ53"/>
      <c r="BK53"/>
      <c r="BL53"/>
      <c r="BM53"/>
      <c r="BN53"/>
      <c r="BO53"/>
    </row>
    <row r="54" spans="1:67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Sheet1!E53</f>
        <v>246208593.63139999</v>
      </c>
      <c r="F54">
        <f>Sheet1!F53</f>
        <v>267752620.78920001</v>
      </c>
      <c r="G54">
        <f>Sheet1!G53</f>
        <v>265208624.1002</v>
      </c>
      <c r="H54">
        <f>Sheet1!H53</f>
        <v>-2962195.01700004</v>
      </c>
      <c r="I54">
        <f>Sheet1!I53</f>
        <v>271680630.89787698</v>
      </c>
      <c r="J54">
        <f>Sheet1!J53</f>
        <v>-2444797.4042949099</v>
      </c>
      <c r="K54">
        <f>Sheet1!K53</f>
        <v>2103256.9810699499</v>
      </c>
      <c r="L54">
        <f>Sheet1!L53</f>
        <v>0.97504667009234902</v>
      </c>
      <c r="M54">
        <f>Sheet1!M53</f>
        <v>640545.64602691995</v>
      </c>
      <c r="N54">
        <f>Sheet1!N53</f>
        <v>2.8143295078006498</v>
      </c>
      <c r="O54">
        <f>Sheet1!O53</f>
        <v>28058.512691707001</v>
      </c>
      <c r="P54">
        <f>Sheet1!P53</f>
        <v>6.9525148442720699</v>
      </c>
      <c r="Q54">
        <f>Sheet1!Q53</f>
        <v>0.19621847015792099</v>
      </c>
      <c r="R54">
        <f>Sheet1!R53</f>
        <v>5.1331526117359898</v>
      </c>
      <c r="S54">
        <f>Sheet1!S53</f>
        <v>0</v>
      </c>
      <c r="T54">
        <f>Sheet1!T53</f>
        <v>0</v>
      </c>
      <c r="U54">
        <f>Sheet1!U53</f>
        <v>3.0937951386225402</v>
      </c>
      <c r="V54">
        <f>Sheet1!V53</f>
        <v>0</v>
      </c>
      <c r="W54">
        <f>Sheet1!W53</f>
        <v>0</v>
      </c>
      <c r="X54">
        <f>Sheet1!X53</f>
        <v>0</v>
      </c>
      <c r="Y54">
        <f>Sheet1!Y53</f>
        <v>0</v>
      </c>
      <c r="Z54">
        <f>Sheet1!Z53</f>
        <v>0.56823909967031005</v>
      </c>
      <c r="AA54">
        <f>Sheet1!AA53</f>
        <v>6.6762144203660501E-2</v>
      </c>
      <c r="AB54">
        <f>Sheet1!AB53</f>
        <v>0</v>
      </c>
      <c r="AC54">
        <f>Sheet1!AC53</f>
        <v>2691015.81865709</v>
      </c>
      <c r="AD54">
        <f>Sheet1!AD53</f>
        <v>570944.43504842999</v>
      </c>
      <c r="AE54">
        <f>Sheet1!AE53</f>
        <v>646916.68045115506</v>
      </c>
      <c r="AF54">
        <f>Sheet1!AF53</f>
        <v>3160234.0753775202</v>
      </c>
      <c r="AG54">
        <f>Sheet1!AG53</f>
        <v>-859703.56713688001</v>
      </c>
      <c r="AH54">
        <f>Sheet1!AH53</f>
        <v>-152184.41002777399</v>
      </c>
      <c r="AI54">
        <f>Sheet1!AI53</f>
        <v>-7971.8496308726199</v>
      </c>
      <c r="AJ54">
        <f>Sheet1!AJ53</f>
        <v>-398165.243445331</v>
      </c>
      <c r="AK54">
        <f>Sheet1!AK53</f>
        <v>0</v>
      </c>
      <c r="AL54">
        <f>Sheet1!AL53</f>
        <v>0</v>
      </c>
      <c r="AM54">
        <f>Sheet1!AM53</f>
        <v>-7016233.48912392</v>
      </c>
      <c r="AN54">
        <f>Sheet1!AN53</f>
        <v>0</v>
      </c>
      <c r="AO54">
        <f>Sheet1!AO53</f>
        <v>0</v>
      </c>
      <c r="AP54">
        <f>Sheet1!AP53</f>
        <v>0</v>
      </c>
      <c r="AQ54">
        <f>Sheet1!AQ53</f>
        <v>0</v>
      </c>
      <c r="AR54">
        <f>Sheet1!AR53</f>
        <v>-51295.376895387497</v>
      </c>
      <c r="AS54">
        <f>Sheet1!AS53</f>
        <v>-1072636.1034327799</v>
      </c>
      <c r="AT54">
        <f>Sheet1!AT53</f>
        <v>0</v>
      </c>
      <c r="AU54">
        <f>Sheet1!AU53</f>
        <v>-2489079.03015874</v>
      </c>
      <c r="AV54">
        <f>Sheet1!AV53</f>
        <v>-2542378.6748265899</v>
      </c>
      <c r="AW54">
        <f>Sheet1!AW53</f>
        <v>-419816.34217344999</v>
      </c>
      <c r="AX54">
        <f>Sheet1!AX53</f>
        <v>0</v>
      </c>
      <c r="AY54">
        <f>Sheet1!AY53</f>
        <v>-2962195.01700004</v>
      </c>
      <c r="AZ54" s="3"/>
      <c r="BB54" s="3"/>
      <c r="BE54" s="3"/>
      <c r="BG54" s="3"/>
      <c r="BI54" s="3"/>
      <c r="BJ54"/>
      <c r="BK54"/>
      <c r="BL54"/>
      <c r="BM54"/>
      <c r="BN54"/>
      <c r="BO54"/>
    </row>
    <row r="55" spans="1:67" x14ac:dyDescent="0.2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f>Sheet1!E54</f>
        <v>1201007994</v>
      </c>
      <c r="F55">
        <f>Sheet1!F54</f>
        <v>0</v>
      </c>
      <c r="G55">
        <f>Sheet1!G54</f>
        <v>1201007994</v>
      </c>
      <c r="H55">
        <f>Sheet1!H54</f>
        <v>0</v>
      </c>
      <c r="I55">
        <f>Sheet1!I54</f>
        <v>1098985248.54386</v>
      </c>
      <c r="J55">
        <f>Sheet1!J54</f>
        <v>0</v>
      </c>
      <c r="K55">
        <f>Sheet1!K54</f>
        <v>253905652.09999999</v>
      </c>
      <c r="L55">
        <f>Sheet1!L54</f>
        <v>0.97956348500000001</v>
      </c>
      <c r="M55">
        <f>Sheet1!M54</f>
        <v>25697520.3899999</v>
      </c>
      <c r="N55">
        <f>Sheet1!N54</f>
        <v>1.974</v>
      </c>
      <c r="O55">
        <f>Sheet1!O54</f>
        <v>42439.074999999903</v>
      </c>
      <c r="P55">
        <f>Sheet1!P54</f>
        <v>31.709999999999901</v>
      </c>
      <c r="Q55">
        <f>Sheet1!Q54</f>
        <v>0.50002661492511502</v>
      </c>
      <c r="R55">
        <f>Sheet1!R54</f>
        <v>3.5</v>
      </c>
      <c r="S55">
        <f>Sheet1!S54</f>
        <v>0</v>
      </c>
      <c r="T55">
        <f>Sheet1!T54</f>
        <v>0</v>
      </c>
      <c r="U55">
        <f>Sheet1!U54</f>
        <v>0</v>
      </c>
      <c r="V55">
        <f>Sheet1!V54</f>
        <v>0</v>
      </c>
      <c r="W55">
        <f>Sheet1!W54</f>
        <v>0</v>
      </c>
      <c r="X55">
        <f>Sheet1!X54</f>
        <v>0</v>
      </c>
      <c r="Y55">
        <f>Sheet1!Y54</f>
        <v>0</v>
      </c>
      <c r="Z55">
        <f>Sheet1!Z54</f>
        <v>0</v>
      </c>
      <c r="AA55">
        <f>Sheet1!AA54</f>
        <v>0</v>
      </c>
      <c r="AB55">
        <f>Sheet1!AB54</f>
        <v>0</v>
      </c>
      <c r="AC55">
        <f>Sheet1!AC54</f>
        <v>0</v>
      </c>
      <c r="AD55">
        <f>Sheet1!AD54</f>
        <v>0</v>
      </c>
      <c r="AE55">
        <f>Sheet1!AE54</f>
        <v>0</v>
      </c>
      <c r="AF55">
        <f>Sheet1!AF54</f>
        <v>0</v>
      </c>
      <c r="AG55">
        <f>Sheet1!AG54</f>
        <v>0</v>
      </c>
      <c r="AH55">
        <f>Sheet1!AH54</f>
        <v>0</v>
      </c>
      <c r="AI55">
        <f>Sheet1!AI54</f>
        <v>0</v>
      </c>
      <c r="AJ55">
        <f>Sheet1!AJ54</f>
        <v>0</v>
      </c>
      <c r="AK55">
        <f>Sheet1!AK54</f>
        <v>0</v>
      </c>
      <c r="AL55">
        <f>Sheet1!AL54</f>
        <v>0</v>
      </c>
      <c r="AM55">
        <f>Sheet1!AM54</f>
        <v>0</v>
      </c>
      <c r="AN55">
        <f>Sheet1!AN54</f>
        <v>0</v>
      </c>
      <c r="AO55">
        <f>Sheet1!AO54</f>
        <v>0</v>
      </c>
      <c r="AP55">
        <f>Sheet1!AP54</f>
        <v>0</v>
      </c>
      <c r="AQ55">
        <f>Sheet1!AQ54</f>
        <v>0</v>
      </c>
      <c r="AR55">
        <f>Sheet1!AR54</f>
        <v>0</v>
      </c>
      <c r="AS55">
        <f>Sheet1!AS54</f>
        <v>0</v>
      </c>
      <c r="AT55">
        <f>Sheet1!AT54</f>
        <v>0</v>
      </c>
      <c r="AU55">
        <f>Sheet1!AU54</f>
        <v>0</v>
      </c>
      <c r="AV55">
        <f>Sheet1!AV54</f>
        <v>0</v>
      </c>
      <c r="AW55">
        <f>Sheet1!AW54</f>
        <v>0</v>
      </c>
      <c r="AX55">
        <f>Sheet1!AX54</f>
        <v>1201007994</v>
      </c>
      <c r="AY55">
        <f>Sheet1!AY54</f>
        <v>1201007994</v>
      </c>
      <c r="AZ55" s="3"/>
      <c r="BB55" s="3"/>
      <c r="BE55" s="3"/>
      <c r="BG55" s="3"/>
      <c r="BI55" s="3"/>
      <c r="BJ55"/>
      <c r="BK55"/>
      <c r="BL55"/>
      <c r="BM55"/>
      <c r="BN55"/>
      <c r="BO55"/>
    </row>
    <row r="56" spans="1:67" x14ac:dyDescent="0.2">
      <c r="A56" t="str">
        <f t="shared" si="1"/>
        <v>0_10_2003</v>
      </c>
      <c r="B56">
        <v>0</v>
      </c>
      <c r="C56">
        <v>10</v>
      </c>
      <c r="D56">
        <v>2003</v>
      </c>
      <c r="E56">
        <f>Sheet1!E55</f>
        <v>1201007994</v>
      </c>
      <c r="F56">
        <f>Sheet1!F55</f>
        <v>1201007994</v>
      </c>
      <c r="G56">
        <f>Sheet1!G55</f>
        <v>1127691152.99999</v>
      </c>
      <c r="H56">
        <f>Sheet1!H55</f>
        <v>-73316841.000001594</v>
      </c>
      <c r="I56">
        <f>Sheet1!I55</f>
        <v>1021157035.1000299</v>
      </c>
      <c r="J56">
        <f>Sheet1!J55</f>
        <v>-77828213.443831205</v>
      </c>
      <c r="K56">
        <f>Sheet1!K55</f>
        <v>232535029.09999901</v>
      </c>
      <c r="L56">
        <f>Sheet1!L55</f>
        <v>1.1512130359999899</v>
      </c>
      <c r="M56">
        <f>Sheet1!M55</f>
        <v>26042245.269999899</v>
      </c>
      <c r="N56">
        <f>Sheet1!N55</f>
        <v>2.2467999999999901</v>
      </c>
      <c r="O56">
        <f>Sheet1!O55</f>
        <v>41148.635000000002</v>
      </c>
      <c r="P56">
        <f>Sheet1!P55</f>
        <v>31.36</v>
      </c>
      <c r="Q56">
        <f>Sheet1!Q55</f>
        <v>0.49949664564947699</v>
      </c>
      <c r="R56">
        <f>Sheet1!R55</f>
        <v>3.5</v>
      </c>
      <c r="S56">
        <f>Sheet1!S55</f>
        <v>0</v>
      </c>
      <c r="T56">
        <f>Sheet1!T55</f>
        <v>0</v>
      </c>
      <c r="U56">
        <f>Sheet1!U55</f>
        <v>0</v>
      </c>
      <c r="V56">
        <f>Sheet1!V55</f>
        <v>0</v>
      </c>
      <c r="W56">
        <f>Sheet1!W55</f>
        <v>0</v>
      </c>
      <c r="X56">
        <f>Sheet1!X55</f>
        <v>0</v>
      </c>
      <c r="Y56">
        <f>Sheet1!Y55</f>
        <v>0</v>
      </c>
      <c r="Z56">
        <f>Sheet1!Z55</f>
        <v>0</v>
      </c>
      <c r="AA56">
        <f>Sheet1!AA55</f>
        <v>0</v>
      </c>
      <c r="AB56">
        <f>Sheet1!AB55</f>
        <v>0</v>
      </c>
      <c r="AC56">
        <f>Sheet1!AC55</f>
        <v>-71966479.111769706</v>
      </c>
      <c r="AD56">
        <f>Sheet1!AD55</f>
        <v>-40339874.425866403</v>
      </c>
      <c r="AE56">
        <f>Sheet1!AE55</f>
        <v>4660243.5305182999</v>
      </c>
      <c r="AF56">
        <f>Sheet1!AF55</f>
        <v>17895636.016598001</v>
      </c>
      <c r="AG56">
        <f>Sheet1!AG55</f>
        <v>8994769.3089687508</v>
      </c>
      <c r="AH56">
        <f>Sheet1!AH55</f>
        <v>-4320442.2960930904</v>
      </c>
      <c r="AI56">
        <f>Sheet1!AI55</f>
        <v>-17237.866622588801</v>
      </c>
      <c r="AJ56">
        <f>Sheet1!AJ55</f>
        <v>0</v>
      </c>
      <c r="AK56">
        <f>Sheet1!AK55</f>
        <v>0</v>
      </c>
      <c r="AL56">
        <f>Sheet1!AL55</f>
        <v>0</v>
      </c>
      <c r="AM56">
        <f>Sheet1!AM55</f>
        <v>0</v>
      </c>
      <c r="AN56">
        <f>Sheet1!AN55</f>
        <v>0</v>
      </c>
      <c r="AO56">
        <f>Sheet1!AO55</f>
        <v>0</v>
      </c>
      <c r="AP56">
        <f>Sheet1!AP55</f>
        <v>0</v>
      </c>
      <c r="AQ56">
        <f>Sheet1!AQ55</f>
        <v>0</v>
      </c>
      <c r="AR56">
        <f>Sheet1!AR55</f>
        <v>0</v>
      </c>
      <c r="AS56">
        <f>Sheet1!AS55</f>
        <v>0</v>
      </c>
      <c r="AT56">
        <f>Sheet1!AT55</f>
        <v>0</v>
      </c>
      <c r="AU56">
        <f>Sheet1!AU55</f>
        <v>-85093384.844266698</v>
      </c>
      <c r="AV56">
        <f>Sheet1!AV55</f>
        <v>-85053285.864053503</v>
      </c>
      <c r="AW56">
        <f>Sheet1!AW55</f>
        <v>11736444.8640518</v>
      </c>
      <c r="AX56">
        <f>Sheet1!AX55</f>
        <v>0</v>
      </c>
      <c r="AY56">
        <f>Sheet1!AY55</f>
        <v>-73316841.000001594</v>
      </c>
      <c r="AZ56" s="3"/>
      <c r="BB56" s="3"/>
      <c r="BE56" s="3"/>
      <c r="BG56" s="3"/>
      <c r="BI56" s="3"/>
      <c r="BJ56"/>
      <c r="BK56"/>
      <c r="BL56"/>
      <c r="BM56"/>
      <c r="BN56"/>
      <c r="BO56"/>
    </row>
    <row r="57" spans="1:67" x14ac:dyDescent="0.2">
      <c r="A57" t="str">
        <f t="shared" si="1"/>
        <v>0_10_2004</v>
      </c>
      <c r="B57">
        <v>0</v>
      </c>
      <c r="C57">
        <v>10</v>
      </c>
      <c r="D57">
        <v>2004</v>
      </c>
      <c r="E57">
        <f>Sheet1!E56</f>
        <v>1201007994</v>
      </c>
      <c r="F57">
        <f>Sheet1!F56</f>
        <v>1127691152.99999</v>
      </c>
      <c r="G57">
        <f>Sheet1!G56</f>
        <v>1109237034</v>
      </c>
      <c r="H57">
        <f>Sheet1!H56</f>
        <v>-18454118.999998</v>
      </c>
      <c r="I57">
        <f>Sheet1!I56</f>
        <v>1071759254.17179</v>
      </c>
      <c r="J57">
        <f>Sheet1!J56</f>
        <v>50602219.0717614</v>
      </c>
      <c r="K57">
        <f>Sheet1!K56</f>
        <v>243107287.39999899</v>
      </c>
      <c r="L57">
        <f>Sheet1!L56</f>
        <v>1.20597552</v>
      </c>
      <c r="M57">
        <f>Sheet1!M56</f>
        <v>26563773.749999899</v>
      </c>
      <c r="N57">
        <f>Sheet1!N56</f>
        <v>2.5669</v>
      </c>
      <c r="O57">
        <f>Sheet1!O56</f>
        <v>39531.589999999997</v>
      </c>
      <c r="P57">
        <f>Sheet1!P56</f>
        <v>31</v>
      </c>
      <c r="Q57">
        <f>Sheet1!Q56</f>
        <v>0.49415983310371703</v>
      </c>
      <c r="R57">
        <f>Sheet1!R56</f>
        <v>3.5</v>
      </c>
      <c r="S57">
        <f>Sheet1!S56</f>
        <v>0</v>
      </c>
      <c r="T57">
        <f>Sheet1!T56</f>
        <v>0</v>
      </c>
      <c r="U57">
        <f>Sheet1!U56</f>
        <v>0</v>
      </c>
      <c r="V57">
        <f>Sheet1!V56</f>
        <v>0</v>
      </c>
      <c r="W57">
        <f>Sheet1!W56</f>
        <v>0</v>
      </c>
      <c r="X57">
        <f>Sheet1!X56</f>
        <v>0</v>
      </c>
      <c r="Y57">
        <f>Sheet1!Y56</f>
        <v>0</v>
      </c>
      <c r="Z57">
        <f>Sheet1!Z56</f>
        <v>0</v>
      </c>
      <c r="AA57">
        <f>Sheet1!AA56</f>
        <v>0</v>
      </c>
      <c r="AB57">
        <f>Sheet1!AB56</f>
        <v>0</v>
      </c>
      <c r="AC57">
        <f>Sheet1!AC56</f>
        <v>35794676.7627794</v>
      </c>
      <c r="AD57">
        <f>Sheet1!AD56</f>
        <v>-11587088.6854854</v>
      </c>
      <c r="AE57">
        <f>Sheet1!AE56</f>
        <v>6517271.6997380201</v>
      </c>
      <c r="AF57">
        <f>Sheet1!AF56</f>
        <v>18012209.380237501</v>
      </c>
      <c r="AG57">
        <f>Sheet1!AG56</f>
        <v>10977444.389270199</v>
      </c>
      <c r="AH57">
        <f>Sheet1!AH56</f>
        <v>-4172387.11320196</v>
      </c>
      <c r="AI57">
        <f>Sheet1!AI56</f>
        <v>-162978.673606255</v>
      </c>
      <c r="AJ57">
        <f>Sheet1!AJ56</f>
        <v>0</v>
      </c>
      <c r="AK57">
        <f>Sheet1!AK56</f>
        <v>0</v>
      </c>
      <c r="AL57">
        <f>Sheet1!AL56</f>
        <v>0</v>
      </c>
      <c r="AM57">
        <f>Sheet1!AM56</f>
        <v>0</v>
      </c>
      <c r="AN57">
        <f>Sheet1!AN56</f>
        <v>0</v>
      </c>
      <c r="AO57">
        <f>Sheet1!AO56</f>
        <v>0</v>
      </c>
      <c r="AP57">
        <f>Sheet1!AP56</f>
        <v>0</v>
      </c>
      <c r="AQ57">
        <f>Sheet1!AQ56</f>
        <v>0</v>
      </c>
      <c r="AR57">
        <f>Sheet1!AR56</f>
        <v>0</v>
      </c>
      <c r="AS57">
        <f>Sheet1!AS56</f>
        <v>0</v>
      </c>
      <c r="AT57">
        <f>Sheet1!AT56</f>
        <v>0</v>
      </c>
      <c r="AU57">
        <f>Sheet1!AU56</f>
        <v>55379147.759731598</v>
      </c>
      <c r="AV57">
        <f>Sheet1!AV56</f>
        <v>55881390.234757602</v>
      </c>
      <c r="AW57">
        <f>Sheet1!AW56</f>
        <v>-74335509.234755695</v>
      </c>
      <c r="AX57">
        <f>Sheet1!AX56</f>
        <v>0</v>
      </c>
      <c r="AY57">
        <f>Sheet1!AY56</f>
        <v>-18454118.999998</v>
      </c>
      <c r="AZ57" s="3"/>
      <c r="BB57" s="3"/>
      <c r="BE57" s="3"/>
      <c r="BG57" s="3"/>
      <c r="BI57" s="3"/>
      <c r="BJ57"/>
      <c r="BK57"/>
      <c r="BL57"/>
      <c r="BM57"/>
      <c r="BN57"/>
      <c r="BO57"/>
    </row>
    <row r="58" spans="1:67" x14ac:dyDescent="0.2">
      <c r="A58" t="str">
        <f t="shared" si="1"/>
        <v>0_10_2005</v>
      </c>
      <c r="B58">
        <v>0</v>
      </c>
      <c r="C58">
        <v>10</v>
      </c>
      <c r="D58">
        <v>2005</v>
      </c>
      <c r="E58">
        <f>Sheet1!E57</f>
        <v>1201007994</v>
      </c>
      <c r="F58">
        <f>Sheet1!F57</f>
        <v>1109237034</v>
      </c>
      <c r="G58">
        <f>Sheet1!G57</f>
        <v>1185413968.99999</v>
      </c>
      <c r="H58">
        <f>Sheet1!H57</f>
        <v>76176934.999997601</v>
      </c>
      <c r="I58">
        <f>Sheet1!I57</f>
        <v>1148778540.5151401</v>
      </c>
      <c r="J58">
        <f>Sheet1!J57</f>
        <v>77019286.343341902</v>
      </c>
      <c r="K58">
        <f>Sheet1!K57</f>
        <v>254087771.40000001</v>
      </c>
      <c r="L58">
        <f>Sheet1!L57</f>
        <v>1.1702642379999899</v>
      </c>
      <c r="M58">
        <f>Sheet1!M57</f>
        <v>27081157.499999899</v>
      </c>
      <c r="N58">
        <f>Sheet1!N57</f>
        <v>3.0314999999999901</v>
      </c>
      <c r="O58">
        <f>Sheet1!O57</f>
        <v>38116.919999999896</v>
      </c>
      <c r="P58">
        <f>Sheet1!P57</f>
        <v>30.68</v>
      </c>
      <c r="Q58">
        <f>Sheet1!Q57</f>
        <v>0.49018125488386599</v>
      </c>
      <c r="R58">
        <f>Sheet1!R57</f>
        <v>3.5</v>
      </c>
      <c r="S58">
        <f>Sheet1!S57</f>
        <v>0</v>
      </c>
      <c r="T58">
        <f>Sheet1!T57</f>
        <v>0</v>
      </c>
      <c r="U58">
        <f>Sheet1!U57</f>
        <v>0</v>
      </c>
      <c r="V58">
        <f>Sheet1!V57</f>
        <v>0</v>
      </c>
      <c r="W58">
        <f>Sheet1!W57</f>
        <v>0</v>
      </c>
      <c r="X58">
        <f>Sheet1!X57</f>
        <v>0</v>
      </c>
      <c r="Y58">
        <f>Sheet1!Y57</f>
        <v>0</v>
      </c>
      <c r="Z58">
        <f>Sheet1!Z57</f>
        <v>0</v>
      </c>
      <c r="AA58">
        <f>Sheet1!AA57</f>
        <v>0</v>
      </c>
      <c r="AB58">
        <f>Sheet1!AB57</f>
        <v>0</v>
      </c>
      <c r="AC58">
        <f>Sheet1!AC57</f>
        <v>34979644.088541202</v>
      </c>
      <c r="AD58">
        <f>Sheet1!AD57</f>
        <v>7463122.5295316698</v>
      </c>
      <c r="AE58">
        <f>Sheet1!AE57</f>
        <v>6236008.9626824697</v>
      </c>
      <c r="AF58">
        <f>Sheet1!AF57</f>
        <v>23127084.311457701</v>
      </c>
      <c r="AG58">
        <f>Sheet1!AG57</f>
        <v>9810703.8671857491</v>
      </c>
      <c r="AH58">
        <f>Sheet1!AH57</f>
        <v>-3648846.9219902698</v>
      </c>
      <c r="AI58">
        <f>Sheet1!AI57</f>
        <v>-119514.03421175999</v>
      </c>
      <c r="AJ58">
        <f>Sheet1!AJ57</f>
        <v>0</v>
      </c>
      <c r="AK58">
        <f>Sheet1!AK57</f>
        <v>0</v>
      </c>
      <c r="AL58">
        <f>Sheet1!AL57</f>
        <v>0</v>
      </c>
      <c r="AM58">
        <f>Sheet1!AM57</f>
        <v>0</v>
      </c>
      <c r="AN58">
        <f>Sheet1!AN57</f>
        <v>0</v>
      </c>
      <c r="AO58">
        <f>Sheet1!AO57</f>
        <v>0</v>
      </c>
      <c r="AP58">
        <f>Sheet1!AP57</f>
        <v>0</v>
      </c>
      <c r="AQ58">
        <f>Sheet1!AQ57</f>
        <v>0</v>
      </c>
      <c r="AR58">
        <f>Sheet1!AR57</f>
        <v>0</v>
      </c>
      <c r="AS58">
        <f>Sheet1!AS57</f>
        <v>0</v>
      </c>
      <c r="AT58">
        <f>Sheet1!AT57</f>
        <v>0</v>
      </c>
      <c r="AU58">
        <f>Sheet1!AU57</f>
        <v>77848202.803196803</v>
      </c>
      <c r="AV58">
        <f>Sheet1!AV57</f>
        <v>79712532.839572594</v>
      </c>
      <c r="AW58">
        <f>Sheet1!AW57</f>
        <v>-3535597.8395750299</v>
      </c>
      <c r="AX58">
        <f>Sheet1!AX57</f>
        <v>0</v>
      </c>
      <c r="AY58">
        <f>Sheet1!AY57</f>
        <v>76176934.999997601</v>
      </c>
      <c r="AZ58" s="3"/>
      <c r="BB58" s="3"/>
      <c r="BE58" s="3"/>
      <c r="BG58" s="3"/>
      <c r="BI58" s="3"/>
      <c r="BJ58"/>
      <c r="BK58"/>
      <c r="BL58"/>
      <c r="BM58"/>
      <c r="BN58"/>
      <c r="BO58"/>
    </row>
    <row r="59" spans="1:67" x14ac:dyDescent="0.2">
      <c r="A59" t="str">
        <f t="shared" si="1"/>
        <v>0_10_2006</v>
      </c>
      <c r="B59">
        <v>0</v>
      </c>
      <c r="C59">
        <v>10</v>
      </c>
      <c r="D59">
        <v>2006</v>
      </c>
      <c r="E59">
        <f>Sheet1!E58</f>
        <v>1201007994</v>
      </c>
      <c r="F59">
        <f>Sheet1!F58</f>
        <v>1185413968.99999</v>
      </c>
      <c r="G59">
        <f>Sheet1!G58</f>
        <v>1159540668.99999</v>
      </c>
      <c r="H59">
        <f>Sheet1!H58</f>
        <v>-25873299.999999501</v>
      </c>
      <c r="I59">
        <f>Sheet1!I58</f>
        <v>930900865.70494998</v>
      </c>
      <c r="J59">
        <f>Sheet1!J58</f>
        <v>-217877674.81018999</v>
      </c>
      <c r="K59">
        <f>Sheet1!K58</f>
        <v>252268420.80000001</v>
      </c>
      <c r="L59">
        <f>Sheet1!L58</f>
        <v>2.81626553899999</v>
      </c>
      <c r="M59">
        <f>Sheet1!M58</f>
        <v>27655014.75</v>
      </c>
      <c r="N59">
        <f>Sheet1!N58</f>
        <v>3.3499999999999899</v>
      </c>
      <c r="O59">
        <f>Sheet1!O58</f>
        <v>36028.75</v>
      </c>
      <c r="P59">
        <f>Sheet1!P58</f>
        <v>30.18</v>
      </c>
      <c r="Q59">
        <f>Sheet1!Q58</f>
        <v>0.49297116336448898</v>
      </c>
      <c r="R59">
        <f>Sheet1!R58</f>
        <v>3.7</v>
      </c>
      <c r="S59">
        <f>Sheet1!S58</f>
        <v>0</v>
      </c>
      <c r="T59">
        <f>Sheet1!T58</f>
        <v>0</v>
      </c>
      <c r="U59">
        <f>Sheet1!U58</f>
        <v>0</v>
      </c>
      <c r="V59">
        <f>Sheet1!V58</f>
        <v>0</v>
      </c>
      <c r="W59">
        <f>Sheet1!W58</f>
        <v>0</v>
      </c>
      <c r="X59">
        <f>Sheet1!X58</f>
        <v>0</v>
      </c>
      <c r="Y59">
        <f>Sheet1!Y58</f>
        <v>0</v>
      </c>
      <c r="Z59">
        <f>Sheet1!Z58</f>
        <v>0</v>
      </c>
      <c r="AA59">
        <f>Sheet1!AA58</f>
        <v>0</v>
      </c>
      <c r="AB59">
        <f>Sheet1!AB58</f>
        <v>0</v>
      </c>
      <c r="AC59">
        <f>Sheet1!AC58</f>
        <v>-5971759.10333288</v>
      </c>
      <c r="AD59">
        <f>Sheet1!AD58</f>
        <v>-245350349.17400399</v>
      </c>
      <c r="AE59">
        <f>Sheet1!AE58</f>
        <v>7246132.7221314199</v>
      </c>
      <c r="AF59">
        <f>Sheet1!AF58</f>
        <v>15288374.9674382</v>
      </c>
      <c r="AG59">
        <f>Sheet1!AG58</f>
        <v>16248610.584830601</v>
      </c>
      <c r="AH59">
        <f>Sheet1!AH58</f>
        <v>-6087222.44407833</v>
      </c>
      <c r="AI59">
        <f>Sheet1!AI58</f>
        <v>89570.798747578796</v>
      </c>
      <c r="AJ59">
        <f>Sheet1!AJ58</f>
        <v>-949756.64295398805</v>
      </c>
      <c r="AK59">
        <f>Sheet1!AK58</f>
        <v>0</v>
      </c>
      <c r="AL59">
        <f>Sheet1!AL58</f>
        <v>0</v>
      </c>
      <c r="AM59">
        <f>Sheet1!AM58</f>
        <v>0</v>
      </c>
      <c r="AN59">
        <f>Sheet1!AN58</f>
        <v>0</v>
      </c>
      <c r="AO59">
        <f>Sheet1!AO58</f>
        <v>0</v>
      </c>
      <c r="AP59">
        <f>Sheet1!AP58</f>
        <v>0</v>
      </c>
      <c r="AQ59">
        <f>Sheet1!AQ58</f>
        <v>0</v>
      </c>
      <c r="AR59">
        <f>Sheet1!AR58</f>
        <v>0</v>
      </c>
      <c r="AS59">
        <f>Sheet1!AS58</f>
        <v>0</v>
      </c>
      <c r="AT59">
        <f>Sheet1!AT58</f>
        <v>0</v>
      </c>
      <c r="AU59">
        <f>Sheet1!AU58</f>
        <v>-219486398.29122201</v>
      </c>
      <c r="AV59">
        <f>Sheet1!AV58</f>
        <v>-224825960.917952</v>
      </c>
      <c r="AW59">
        <f>Sheet1!AW58</f>
        <v>198952660.917952</v>
      </c>
      <c r="AX59">
        <f>Sheet1!AX58</f>
        <v>0</v>
      </c>
      <c r="AY59">
        <f>Sheet1!AY58</f>
        <v>-25873299.999999501</v>
      </c>
      <c r="AZ59" s="3"/>
      <c r="BB59" s="3"/>
      <c r="BE59" s="3"/>
      <c r="BG59" s="3"/>
      <c r="BI59" s="3"/>
      <c r="BJ59"/>
      <c r="BK59"/>
      <c r="BL59"/>
      <c r="BM59"/>
      <c r="BN59"/>
      <c r="BO59"/>
    </row>
    <row r="60" spans="1:67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f>Sheet1!E59</f>
        <v>1201007994</v>
      </c>
      <c r="F60">
        <f>Sheet1!F59</f>
        <v>1159540668.99999</v>
      </c>
      <c r="G60">
        <f>Sheet1!G59</f>
        <v>1100711966.99999</v>
      </c>
      <c r="H60">
        <f>Sheet1!H59</f>
        <v>-58828702.000000402</v>
      </c>
      <c r="I60">
        <f>Sheet1!I59</f>
        <v>1177258521.1696501</v>
      </c>
      <c r="J60">
        <f>Sheet1!J59</f>
        <v>246357655.464699</v>
      </c>
      <c r="K60">
        <f>Sheet1!K59</f>
        <v>256261700.59999999</v>
      </c>
      <c r="L60">
        <f>Sheet1!L59</f>
        <v>1.2309854979999999</v>
      </c>
      <c r="M60">
        <f>Sheet1!M59</f>
        <v>27714120</v>
      </c>
      <c r="N60">
        <f>Sheet1!N59</f>
        <v>3.4605999999999901</v>
      </c>
      <c r="O60">
        <f>Sheet1!O59</f>
        <v>36660.58</v>
      </c>
      <c r="P60">
        <f>Sheet1!P59</f>
        <v>30.4</v>
      </c>
      <c r="Q60">
        <f>Sheet1!Q59</f>
        <v>0.48830547590354001</v>
      </c>
      <c r="R60">
        <f>Sheet1!R59</f>
        <v>3.6</v>
      </c>
      <c r="S60">
        <f>Sheet1!S59</f>
        <v>0</v>
      </c>
      <c r="T60">
        <f>Sheet1!T59</f>
        <v>0</v>
      </c>
      <c r="U60">
        <f>Sheet1!U59</f>
        <v>0</v>
      </c>
      <c r="V60">
        <f>Sheet1!V59</f>
        <v>0</v>
      </c>
      <c r="W60">
        <f>Sheet1!W59</f>
        <v>0</v>
      </c>
      <c r="X60">
        <f>Sheet1!X59</f>
        <v>0</v>
      </c>
      <c r="Y60">
        <f>Sheet1!Y59</f>
        <v>0</v>
      </c>
      <c r="Z60">
        <f>Sheet1!Z59</f>
        <v>0</v>
      </c>
      <c r="AA60">
        <f>Sheet1!AA59</f>
        <v>0</v>
      </c>
      <c r="AB60">
        <f>Sheet1!AB59</f>
        <v>0</v>
      </c>
      <c r="AC60">
        <f>Sheet1!AC59</f>
        <v>12869846.2640702</v>
      </c>
      <c r="AD60">
        <f>Sheet1!AD59</f>
        <v>286148617.65041602</v>
      </c>
      <c r="AE60">
        <f>Sheet1!AE59</f>
        <v>719691.04468794796</v>
      </c>
      <c r="AF60">
        <f>Sheet1!AF59</f>
        <v>4916843.5321909701</v>
      </c>
      <c r="AG60">
        <f>Sheet1!AG59</f>
        <v>-4860781.13970304</v>
      </c>
      <c r="AH60">
        <f>Sheet1!AH59</f>
        <v>2629645.7649869798</v>
      </c>
      <c r="AI60">
        <f>Sheet1!AI59</f>
        <v>-146508.975931322</v>
      </c>
      <c r="AJ60">
        <f>Sheet1!AJ59</f>
        <v>464792.75857146899</v>
      </c>
      <c r="AK60">
        <f>Sheet1!AK59</f>
        <v>0</v>
      </c>
      <c r="AL60">
        <f>Sheet1!AL59</f>
        <v>0</v>
      </c>
      <c r="AM60">
        <f>Sheet1!AM59</f>
        <v>0</v>
      </c>
      <c r="AN60">
        <f>Sheet1!AN59</f>
        <v>0</v>
      </c>
      <c r="AO60">
        <f>Sheet1!AO59</f>
        <v>0</v>
      </c>
      <c r="AP60">
        <f>Sheet1!AP59</f>
        <v>0</v>
      </c>
      <c r="AQ60">
        <f>Sheet1!AQ59</f>
        <v>0</v>
      </c>
      <c r="AR60">
        <f>Sheet1!AR59</f>
        <v>0</v>
      </c>
      <c r="AS60">
        <f>Sheet1!AS59</f>
        <v>0</v>
      </c>
      <c r="AT60">
        <f>Sheet1!AT59</f>
        <v>0</v>
      </c>
      <c r="AU60">
        <f>Sheet1!AU59</f>
        <v>302742146.89928901</v>
      </c>
      <c r="AV60">
        <f>Sheet1!AV59</f>
        <v>306865887.824139</v>
      </c>
      <c r="AW60">
        <f>Sheet1!AW59</f>
        <v>-365694589.82414001</v>
      </c>
      <c r="AX60">
        <f>Sheet1!AX59</f>
        <v>0</v>
      </c>
      <c r="AY60">
        <f>Sheet1!AY59</f>
        <v>-58828702.000000402</v>
      </c>
      <c r="AZ60" s="3"/>
      <c r="BB60" s="3"/>
      <c r="BE60" s="3"/>
      <c r="BG60" s="3"/>
      <c r="BI60" s="3"/>
      <c r="BJ60"/>
      <c r="BK60"/>
      <c r="BL60"/>
      <c r="BM60"/>
      <c r="BN60"/>
      <c r="BO60"/>
    </row>
    <row r="61" spans="1:67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f>Sheet1!E60</f>
        <v>1201007994</v>
      </c>
      <c r="F61">
        <f>Sheet1!F60</f>
        <v>1100711966.99999</v>
      </c>
      <c r="G61">
        <f>Sheet1!G60</f>
        <v>1112567173.99999</v>
      </c>
      <c r="H61">
        <f>Sheet1!H60</f>
        <v>11855207.0000004</v>
      </c>
      <c r="I61">
        <f>Sheet1!I60</f>
        <v>1212033030.9071701</v>
      </c>
      <c r="J61">
        <f>Sheet1!J60</f>
        <v>34774509.737522602</v>
      </c>
      <c r="K61">
        <f>Sheet1!K60</f>
        <v>260943220.69999999</v>
      </c>
      <c r="L61">
        <f>Sheet1!L60</f>
        <v>1.2421328030000001</v>
      </c>
      <c r="M61">
        <f>Sheet1!M60</f>
        <v>27956797.669999901</v>
      </c>
      <c r="N61">
        <f>Sheet1!N60</f>
        <v>3.91949999999999</v>
      </c>
      <c r="O61">
        <f>Sheet1!O60</f>
        <v>36716.94</v>
      </c>
      <c r="P61">
        <f>Sheet1!P60</f>
        <v>30.42</v>
      </c>
      <c r="Q61">
        <f>Sheet1!Q60</f>
        <v>0.48698388494219103</v>
      </c>
      <c r="R61">
        <f>Sheet1!R60</f>
        <v>3.7</v>
      </c>
      <c r="S61">
        <f>Sheet1!S60</f>
        <v>0</v>
      </c>
      <c r="T61">
        <f>Sheet1!T60</f>
        <v>0</v>
      </c>
      <c r="U61">
        <f>Sheet1!U60</f>
        <v>0</v>
      </c>
      <c r="V61">
        <f>Sheet1!V60</f>
        <v>0</v>
      </c>
      <c r="W61">
        <f>Sheet1!W60</f>
        <v>0</v>
      </c>
      <c r="X61">
        <f>Sheet1!X60</f>
        <v>0</v>
      </c>
      <c r="Y61">
        <f>Sheet1!Y60</f>
        <v>0</v>
      </c>
      <c r="Z61">
        <f>Sheet1!Z60</f>
        <v>0</v>
      </c>
      <c r="AA61">
        <f>Sheet1!AA60</f>
        <v>0</v>
      </c>
      <c r="AB61">
        <f>Sheet1!AB60</f>
        <v>0</v>
      </c>
      <c r="AC61">
        <f>Sheet1!AC60</f>
        <v>14094247.455320699</v>
      </c>
      <c r="AD61">
        <f>Sheet1!AD60</f>
        <v>-2251722.18104584</v>
      </c>
      <c r="AE61">
        <f>Sheet1!AE60</f>
        <v>2792512.2217517402</v>
      </c>
      <c r="AF61">
        <f>Sheet1!AF60</f>
        <v>18315907.901532099</v>
      </c>
      <c r="AG61">
        <f>Sheet1!AG60</f>
        <v>-408500.581992828</v>
      </c>
      <c r="AH61">
        <f>Sheet1!AH60</f>
        <v>226696.594665824</v>
      </c>
      <c r="AI61">
        <f>Sheet1!AI60</f>
        <v>-39396.080648241601</v>
      </c>
      <c r="AJ61">
        <f>Sheet1!AJ60</f>
        <v>-441034.95061037299</v>
      </c>
      <c r="AK61">
        <f>Sheet1!AK60</f>
        <v>0</v>
      </c>
      <c r="AL61">
        <f>Sheet1!AL60</f>
        <v>0</v>
      </c>
      <c r="AM61">
        <f>Sheet1!AM60</f>
        <v>0</v>
      </c>
      <c r="AN61">
        <f>Sheet1!AN60</f>
        <v>0</v>
      </c>
      <c r="AO61">
        <f>Sheet1!AO60</f>
        <v>0</v>
      </c>
      <c r="AP61">
        <f>Sheet1!AP60</f>
        <v>0</v>
      </c>
      <c r="AQ61">
        <f>Sheet1!AQ60</f>
        <v>0</v>
      </c>
      <c r="AR61">
        <f>Sheet1!AR60</f>
        <v>0</v>
      </c>
      <c r="AS61">
        <f>Sheet1!AS60</f>
        <v>0</v>
      </c>
      <c r="AT61">
        <f>Sheet1!AT60</f>
        <v>0</v>
      </c>
      <c r="AU61">
        <f>Sheet1!AU60</f>
        <v>32288710.378973201</v>
      </c>
      <c r="AV61">
        <f>Sheet1!AV60</f>
        <v>32513435.516796902</v>
      </c>
      <c r="AW61">
        <f>Sheet1!AW60</f>
        <v>-20658228.516796499</v>
      </c>
      <c r="AX61">
        <f>Sheet1!AX60</f>
        <v>0</v>
      </c>
      <c r="AY61">
        <f>Sheet1!AY60</f>
        <v>11855207.0000004</v>
      </c>
      <c r="AZ61" s="3"/>
      <c r="BB61" s="3"/>
      <c r="BE61" s="3"/>
      <c r="BG61" s="3"/>
      <c r="BI61" s="3"/>
      <c r="BJ61"/>
      <c r="BK61"/>
      <c r="BL61"/>
      <c r="BM61"/>
      <c r="BN61"/>
      <c r="BO61"/>
    </row>
    <row r="62" spans="1:67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f>Sheet1!E61</f>
        <v>1201007994</v>
      </c>
      <c r="F62">
        <f>Sheet1!F61</f>
        <v>1112567173.99999</v>
      </c>
      <c r="G62">
        <f>Sheet1!G61</f>
        <v>1079011273.99999</v>
      </c>
      <c r="H62">
        <f>Sheet1!H61</f>
        <v>-33555900.000001401</v>
      </c>
      <c r="I62">
        <f>Sheet1!I61</f>
        <v>1159696513.5697401</v>
      </c>
      <c r="J62">
        <f>Sheet1!J61</f>
        <v>-52336517.337428302</v>
      </c>
      <c r="K62">
        <f>Sheet1!K61</f>
        <v>261208990.799999</v>
      </c>
      <c r="L62">
        <f>Sheet1!L61</f>
        <v>1.298489488</v>
      </c>
      <c r="M62">
        <f>Sheet1!M61</f>
        <v>27734538</v>
      </c>
      <c r="N62">
        <f>Sheet1!N61</f>
        <v>2.84309999999999</v>
      </c>
      <c r="O62">
        <f>Sheet1!O61</f>
        <v>35494.29</v>
      </c>
      <c r="P62">
        <f>Sheet1!P61</f>
        <v>30.61</v>
      </c>
      <c r="Q62">
        <f>Sheet1!Q61</f>
        <v>0.48475607204041099</v>
      </c>
      <c r="R62">
        <f>Sheet1!R61</f>
        <v>3.8999999999999901</v>
      </c>
      <c r="S62">
        <f>Sheet1!S61</f>
        <v>0</v>
      </c>
      <c r="T62">
        <f>Sheet1!T61</f>
        <v>0</v>
      </c>
      <c r="U62">
        <f>Sheet1!U61</f>
        <v>0</v>
      </c>
      <c r="V62">
        <f>Sheet1!V61</f>
        <v>0</v>
      </c>
      <c r="W62">
        <f>Sheet1!W61</f>
        <v>0</v>
      </c>
      <c r="X62">
        <f>Sheet1!X61</f>
        <v>0</v>
      </c>
      <c r="Y62">
        <f>Sheet1!Y61</f>
        <v>0</v>
      </c>
      <c r="Z62">
        <f>Sheet1!Z61</f>
        <v>0</v>
      </c>
      <c r="AA62">
        <f>Sheet1!AA61</f>
        <v>0</v>
      </c>
      <c r="AB62">
        <f>Sheet1!AB61</f>
        <v>0</v>
      </c>
      <c r="AC62">
        <f>Sheet1!AC61</f>
        <v>796263.79028236703</v>
      </c>
      <c r="AD62">
        <f>Sheet1!AD61</f>
        <v>-11289923.974348299</v>
      </c>
      <c r="AE62">
        <f>Sheet1!AE61</f>
        <v>-2577892.6772799701</v>
      </c>
      <c r="AF62">
        <f>Sheet1!AF61</f>
        <v>-45349176.186897397</v>
      </c>
      <c r="AG62">
        <f>Sheet1!AG61</f>
        <v>9141863.1663941499</v>
      </c>
      <c r="AH62">
        <f>Sheet1!AH61</f>
        <v>2178719.5266902298</v>
      </c>
      <c r="AI62">
        <f>Sheet1!AI61</f>
        <v>-67124.628837655604</v>
      </c>
      <c r="AJ62">
        <f>Sheet1!AJ61</f>
        <v>-891391.60822479404</v>
      </c>
      <c r="AK62">
        <f>Sheet1!AK61</f>
        <v>0</v>
      </c>
      <c r="AL62">
        <f>Sheet1!AL61</f>
        <v>0</v>
      </c>
      <c r="AM62">
        <f>Sheet1!AM61</f>
        <v>0</v>
      </c>
      <c r="AN62">
        <f>Sheet1!AN61</f>
        <v>0</v>
      </c>
      <c r="AO62">
        <f>Sheet1!AO61</f>
        <v>0</v>
      </c>
      <c r="AP62">
        <f>Sheet1!AP61</f>
        <v>0</v>
      </c>
      <c r="AQ62">
        <f>Sheet1!AQ61</f>
        <v>0</v>
      </c>
      <c r="AR62">
        <f>Sheet1!AR61</f>
        <v>0</v>
      </c>
      <c r="AS62">
        <f>Sheet1!AS61</f>
        <v>0</v>
      </c>
      <c r="AT62">
        <f>Sheet1!AT61</f>
        <v>0</v>
      </c>
      <c r="AU62">
        <f>Sheet1!AU61</f>
        <v>-48058662.592221402</v>
      </c>
      <c r="AV62">
        <f>Sheet1!AV61</f>
        <v>-48041505.228221901</v>
      </c>
      <c r="AW62">
        <f>Sheet1!AW61</f>
        <v>14485605.2282205</v>
      </c>
      <c r="AX62">
        <f>Sheet1!AX61</f>
        <v>0</v>
      </c>
      <c r="AY62">
        <f>Sheet1!AY61</f>
        <v>-33555900.000001401</v>
      </c>
      <c r="AZ62" s="3"/>
      <c r="BB62" s="3"/>
      <c r="BE62" s="3"/>
      <c r="BG62" s="3"/>
      <c r="BI62" s="3"/>
      <c r="BJ62"/>
      <c r="BK62"/>
      <c r="BL62"/>
      <c r="BM62"/>
      <c r="BN62"/>
      <c r="BO62"/>
    </row>
    <row r="63" spans="1:67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f>Sheet1!E62</f>
        <v>1201007994</v>
      </c>
      <c r="F63">
        <f>Sheet1!F62</f>
        <v>1079011273.99999</v>
      </c>
      <c r="G63">
        <f>Sheet1!G62</f>
        <v>1055804062.99999</v>
      </c>
      <c r="H63">
        <f>Sheet1!H62</f>
        <v>-23207211.000000101</v>
      </c>
      <c r="I63">
        <f>Sheet1!I62</f>
        <v>1092150737.35391</v>
      </c>
      <c r="J63">
        <f>Sheet1!J62</f>
        <v>-67545776.215828598</v>
      </c>
      <c r="K63">
        <f>Sheet1!K62</f>
        <v>234440206.99999899</v>
      </c>
      <c r="L63">
        <f>Sheet1!L62</f>
        <v>1.332862524</v>
      </c>
      <c r="M63">
        <f>Sheet1!M62</f>
        <v>27553600.749999899</v>
      </c>
      <c r="N63">
        <f>Sheet1!N62</f>
        <v>3.2889999999999899</v>
      </c>
      <c r="O63">
        <f>Sheet1!O62</f>
        <v>35213</v>
      </c>
      <c r="P63">
        <f>Sheet1!P62</f>
        <v>30.93</v>
      </c>
      <c r="Q63">
        <f>Sheet1!Q62</f>
        <v>0.49441012262664702</v>
      </c>
      <c r="R63">
        <f>Sheet1!R62</f>
        <v>3.8999999999999901</v>
      </c>
      <c r="S63">
        <f>Sheet1!S62</f>
        <v>0</v>
      </c>
      <c r="T63">
        <f>Sheet1!T62</f>
        <v>0</v>
      </c>
      <c r="U63">
        <f>Sheet1!U62</f>
        <v>0</v>
      </c>
      <c r="V63">
        <f>Sheet1!V62</f>
        <v>0</v>
      </c>
      <c r="W63">
        <f>Sheet1!W62</f>
        <v>0</v>
      </c>
      <c r="X63">
        <f>Sheet1!X62</f>
        <v>0</v>
      </c>
      <c r="Y63">
        <f>Sheet1!Y62</f>
        <v>0</v>
      </c>
      <c r="Z63">
        <f>Sheet1!Z62</f>
        <v>0</v>
      </c>
      <c r="AA63">
        <f>Sheet1!AA62</f>
        <v>0</v>
      </c>
      <c r="AB63">
        <f>Sheet1!AB62</f>
        <v>0</v>
      </c>
      <c r="AC63">
        <f>Sheet1!AC62</f>
        <v>-78953845.049834594</v>
      </c>
      <c r="AD63">
        <f>Sheet1!AD62</f>
        <v>-6560632.5159224896</v>
      </c>
      <c r="AE63">
        <f>Sheet1!AE62</f>
        <v>-2050583.3808191901</v>
      </c>
      <c r="AF63">
        <f>Sheet1!AF62</f>
        <v>20147855.909850601</v>
      </c>
      <c r="AG63">
        <f>Sheet1!AG62</f>
        <v>2076476.5365288099</v>
      </c>
      <c r="AH63">
        <f>Sheet1!AH62</f>
        <v>3561133.3514094301</v>
      </c>
      <c r="AI63">
        <f>Sheet1!AI62</f>
        <v>282151.504522359</v>
      </c>
      <c r="AJ63">
        <f>Sheet1!AJ62</f>
        <v>0</v>
      </c>
      <c r="AK63">
        <f>Sheet1!AK62</f>
        <v>0</v>
      </c>
      <c r="AL63">
        <f>Sheet1!AL62</f>
        <v>0</v>
      </c>
      <c r="AM63">
        <f>Sheet1!AM62</f>
        <v>0</v>
      </c>
      <c r="AN63">
        <f>Sheet1!AN62</f>
        <v>0</v>
      </c>
      <c r="AO63">
        <f>Sheet1!AO62</f>
        <v>0</v>
      </c>
      <c r="AP63">
        <f>Sheet1!AP62</f>
        <v>0</v>
      </c>
      <c r="AQ63">
        <f>Sheet1!AQ62</f>
        <v>0</v>
      </c>
      <c r="AR63">
        <f>Sheet1!AR62</f>
        <v>0</v>
      </c>
      <c r="AS63">
        <f>Sheet1!AS62</f>
        <v>0</v>
      </c>
      <c r="AT63">
        <f>Sheet1!AT62</f>
        <v>0</v>
      </c>
      <c r="AU63">
        <f>Sheet1!AU62</f>
        <v>-61497443.6442651</v>
      </c>
      <c r="AV63">
        <f>Sheet1!AV62</f>
        <v>-62846316.424298599</v>
      </c>
      <c r="AW63">
        <f>Sheet1!AW62</f>
        <v>39639105.424298398</v>
      </c>
      <c r="AX63">
        <f>Sheet1!AX62</f>
        <v>0</v>
      </c>
      <c r="AY63">
        <f>Sheet1!AY62</f>
        <v>-23207211.000000101</v>
      </c>
      <c r="AZ63" s="3"/>
      <c r="BB63" s="3"/>
      <c r="BE63" s="3"/>
      <c r="BG63" s="3"/>
      <c r="BI63" s="3"/>
      <c r="BJ63"/>
      <c r="BK63"/>
      <c r="BL63"/>
      <c r="BM63"/>
      <c r="BN63"/>
      <c r="BO63"/>
    </row>
    <row r="64" spans="1:67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f>Sheet1!E63</f>
        <v>1201007994</v>
      </c>
      <c r="F64">
        <f>Sheet1!F63</f>
        <v>1055804062.99999</v>
      </c>
      <c r="G64">
        <f>Sheet1!G63</f>
        <v>1024067732.99999</v>
      </c>
      <c r="H64">
        <f>Sheet1!H63</f>
        <v>-31736329.9999988</v>
      </c>
      <c r="I64">
        <f>Sheet1!I63</f>
        <v>1102183533.22069</v>
      </c>
      <c r="J64">
        <f>Sheet1!J63</f>
        <v>10032795.8667771</v>
      </c>
      <c r="K64">
        <f>Sheet1!K63</f>
        <v>228510747.49999899</v>
      </c>
      <c r="L64">
        <f>Sheet1!L63</f>
        <v>1.4103132359999999</v>
      </c>
      <c r="M64">
        <f>Sheet1!M63</f>
        <v>27682634.670000002</v>
      </c>
      <c r="N64">
        <f>Sheet1!N63</f>
        <v>4.0655999999999999</v>
      </c>
      <c r="O64">
        <f>Sheet1!O63</f>
        <v>34147.68</v>
      </c>
      <c r="P64">
        <f>Sheet1!P63</f>
        <v>31.299999999999901</v>
      </c>
      <c r="Q64">
        <f>Sheet1!Q63</f>
        <v>0.49182096061092501</v>
      </c>
      <c r="R64">
        <f>Sheet1!R63</f>
        <v>3.8999999999999901</v>
      </c>
      <c r="S64">
        <f>Sheet1!S63</f>
        <v>0</v>
      </c>
      <c r="T64">
        <f>Sheet1!T63</f>
        <v>0</v>
      </c>
      <c r="U64">
        <f>Sheet1!U63</f>
        <v>0</v>
      </c>
      <c r="V64">
        <f>Sheet1!V63</f>
        <v>0</v>
      </c>
      <c r="W64">
        <f>Sheet1!W63</f>
        <v>0</v>
      </c>
      <c r="X64">
        <f>Sheet1!X63</f>
        <v>0</v>
      </c>
      <c r="Y64">
        <f>Sheet1!Y63</f>
        <v>0</v>
      </c>
      <c r="Z64">
        <f>Sheet1!Z63</f>
        <v>0</v>
      </c>
      <c r="AA64">
        <f>Sheet1!AA63</f>
        <v>0</v>
      </c>
      <c r="AB64">
        <f>Sheet1!AB63</f>
        <v>0</v>
      </c>
      <c r="AC64">
        <f>Sheet1!AC63</f>
        <v>-18838653.608874898</v>
      </c>
      <c r="AD64">
        <f>Sheet1!AD63</f>
        <v>-14073198.2030607</v>
      </c>
      <c r="AE64">
        <f>Sheet1!AE63</f>
        <v>1434583.0881596899</v>
      </c>
      <c r="AF64">
        <f>Sheet1!AF63</f>
        <v>30030979.0496177</v>
      </c>
      <c r="AG64">
        <f>Sheet1!AG63</f>
        <v>7866617.11075712</v>
      </c>
      <c r="AH64">
        <f>Sheet1!AH63</f>
        <v>4030038.4509822</v>
      </c>
      <c r="AI64">
        <f>Sheet1!AI63</f>
        <v>-74031.640211676</v>
      </c>
      <c r="AJ64">
        <f>Sheet1!AJ63</f>
        <v>0</v>
      </c>
      <c r="AK64">
        <f>Sheet1!AK63</f>
        <v>0</v>
      </c>
      <c r="AL64">
        <f>Sheet1!AL63</f>
        <v>0</v>
      </c>
      <c r="AM64">
        <f>Sheet1!AM63</f>
        <v>0</v>
      </c>
      <c r="AN64">
        <f>Sheet1!AN63</f>
        <v>0</v>
      </c>
      <c r="AO64">
        <f>Sheet1!AO63</f>
        <v>0</v>
      </c>
      <c r="AP64">
        <f>Sheet1!AP63</f>
        <v>0</v>
      </c>
      <c r="AQ64">
        <f>Sheet1!AQ63</f>
        <v>0</v>
      </c>
      <c r="AR64">
        <f>Sheet1!AR63</f>
        <v>0</v>
      </c>
      <c r="AS64">
        <f>Sheet1!AS63</f>
        <v>0</v>
      </c>
      <c r="AT64">
        <f>Sheet1!AT63</f>
        <v>0</v>
      </c>
      <c r="AU64">
        <f>Sheet1!AU63</f>
        <v>10376334.2473692</v>
      </c>
      <c r="AV64">
        <f>Sheet1!AV63</f>
        <v>9698905.3590322193</v>
      </c>
      <c r="AW64">
        <f>Sheet1!AW63</f>
        <v>-41435235.359030999</v>
      </c>
      <c r="AX64">
        <f>Sheet1!AX63</f>
        <v>0</v>
      </c>
      <c r="AY64">
        <f>Sheet1!AY63</f>
        <v>-31736329.9999988</v>
      </c>
      <c r="AZ64" s="3"/>
      <c r="BB64" s="3"/>
      <c r="BE64" s="3"/>
      <c r="BG64" s="3"/>
      <c r="BI64" s="3"/>
      <c r="BJ64"/>
      <c r="BK64"/>
      <c r="BL64"/>
      <c r="BM64"/>
      <c r="BN64"/>
      <c r="BO64"/>
    </row>
    <row r="65" spans="1:67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f>Sheet1!E64</f>
        <v>1201007994</v>
      </c>
      <c r="F65">
        <f>Sheet1!F64</f>
        <v>1024067732.99999</v>
      </c>
      <c r="G65">
        <f>Sheet1!G64</f>
        <v>1032661299</v>
      </c>
      <c r="H65">
        <f>Sheet1!H64</f>
        <v>8593566.0000015497</v>
      </c>
      <c r="I65">
        <f>Sheet1!I64</f>
        <v>1113720652.6665299</v>
      </c>
      <c r="J65">
        <f>Sheet1!J64</f>
        <v>11537119.4458434</v>
      </c>
      <c r="K65">
        <f>Sheet1!K64</f>
        <v>227959423.99999899</v>
      </c>
      <c r="L65">
        <f>Sheet1!L64</f>
        <v>1.369100306</v>
      </c>
      <c r="M65">
        <f>Sheet1!M64</f>
        <v>27909105.420000002</v>
      </c>
      <c r="N65">
        <f>Sheet1!N64</f>
        <v>4.1093000000000002</v>
      </c>
      <c r="O65">
        <f>Sheet1!O64</f>
        <v>33963.31</v>
      </c>
      <c r="P65">
        <f>Sheet1!P64</f>
        <v>31.51</v>
      </c>
      <c r="Q65">
        <f>Sheet1!Q64</f>
        <v>0.478498674131415</v>
      </c>
      <c r="R65">
        <f>Sheet1!R64</f>
        <v>4.0999999999999996</v>
      </c>
      <c r="S65">
        <f>Sheet1!S64</f>
        <v>0</v>
      </c>
      <c r="T65">
        <f>Sheet1!T64</f>
        <v>0</v>
      </c>
      <c r="U65">
        <f>Sheet1!U64</f>
        <v>0</v>
      </c>
      <c r="V65">
        <f>Sheet1!V64</f>
        <v>1</v>
      </c>
      <c r="W65">
        <f>Sheet1!W64</f>
        <v>0</v>
      </c>
      <c r="X65">
        <f>Sheet1!X64</f>
        <v>0</v>
      </c>
      <c r="Y65">
        <f>Sheet1!Y64</f>
        <v>0</v>
      </c>
      <c r="Z65">
        <f>Sheet1!Z64</f>
        <v>0</v>
      </c>
      <c r="AA65">
        <f>Sheet1!AA64</f>
        <v>0</v>
      </c>
      <c r="AB65">
        <f>Sheet1!AB64</f>
        <v>0</v>
      </c>
      <c r="AC65">
        <f>Sheet1!AC64</f>
        <v>-1737083.59694847</v>
      </c>
      <c r="AD65">
        <f>Sheet1!AD64</f>
        <v>7282210.6220320398</v>
      </c>
      <c r="AE65">
        <f>Sheet1!AE64</f>
        <v>2427806.7440968798</v>
      </c>
      <c r="AF65">
        <f>Sheet1!AF64</f>
        <v>1483562.4163474799</v>
      </c>
      <c r="AG65">
        <f>Sheet1!AG64</f>
        <v>1340533.0925674301</v>
      </c>
      <c r="AH65">
        <f>Sheet1!AH64</f>
        <v>2216737.1162921898</v>
      </c>
      <c r="AI65">
        <f>Sheet1!AI64</f>
        <v>-369418.93161340198</v>
      </c>
      <c r="AJ65">
        <f>Sheet1!AJ64</f>
        <v>-820485.63429032895</v>
      </c>
      <c r="AK65">
        <f>Sheet1!AK64</f>
        <v>0</v>
      </c>
      <c r="AL65">
        <f>Sheet1!AL64</f>
        <v>0</v>
      </c>
      <c r="AM65">
        <f>Sheet1!AM64</f>
        <v>0</v>
      </c>
      <c r="AN65">
        <f>Sheet1!AN64</f>
        <v>-1124657.1657585099</v>
      </c>
      <c r="AO65">
        <f>Sheet1!AO64</f>
        <v>0</v>
      </c>
      <c r="AP65">
        <f>Sheet1!AP64</f>
        <v>0</v>
      </c>
      <c r="AQ65">
        <f>Sheet1!AQ64</f>
        <v>0</v>
      </c>
      <c r="AR65">
        <f>Sheet1!AR64</f>
        <v>0</v>
      </c>
      <c r="AS65">
        <f>Sheet1!AS64</f>
        <v>0</v>
      </c>
      <c r="AT65">
        <f>Sheet1!AT64</f>
        <v>0</v>
      </c>
      <c r="AU65">
        <f>Sheet1!AU64</f>
        <v>10699204.6627253</v>
      </c>
      <c r="AV65">
        <f>Sheet1!AV64</f>
        <v>10719441.3635731</v>
      </c>
      <c r="AW65">
        <f>Sheet1!AW64</f>
        <v>-2125875.36357156</v>
      </c>
      <c r="AX65">
        <f>Sheet1!AX64</f>
        <v>0</v>
      </c>
      <c r="AY65">
        <f>Sheet1!AY64</f>
        <v>8593566.0000015497</v>
      </c>
      <c r="AZ65" s="3"/>
      <c r="BB65" s="3"/>
      <c r="BE65" s="3"/>
      <c r="BG65" s="3"/>
      <c r="BI65" s="3"/>
      <c r="BJ65"/>
      <c r="BK65"/>
      <c r="BL65"/>
      <c r="BM65"/>
      <c r="BN65"/>
      <c r="BO65"/>
    </row>
    <row r="66" spans="1:67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f>Sheet1!E65</f>
        <v>1201007994</v>
      </c>
      <c r="F66">
        <f>Sheet1!F65</f>
        <v>1032661299</v>
      </c>
      <c r="G66">
        <f>Sheet1!G65</f>
        <v>1031511812</v>
      </c>
      <c r="H66">
        <f>Sheet1!H65</f>
        <v>-1149486.9999998801</v>
      </c>
      <c r="I66">
        <f>Sheet1!I65</f>
        <v>1064857352.9074</v>
      </c>
      <c r="J66">
        <f>Sheet1!J65</f>
        <v>-48863299.759134203</v>
      </c>
      <c r="K66">
        <f>Sheet1!K65</f>
        <v>232024741.19999999</v>
      </c>
      <c r="L66">
        <f>Sheet1!L65</f>
        <v>1.6314814630000001</v>
      </c>
      <c r="M66">
        <f>Sheet1!M65</f>
        <v>28818049.079999998</v>
      </c>
      <c r="N66">
        <f>Sheet1!N65</f>
        <v>3.9420000000000002</v>
      </c>
      <c r="O66">
        <f>Sheet1!O65</f>
        <v>33700.32</v>
      </c>
      <c r="P66">
        <f>Sheet1!P65</f>
        <v>29.93</v>
      </c>
      <c r="Q66">
        <f>Sheet1!Q65</f>
        <v>0.478248521277432</v>
      </c>
      <c r="R66">
        <f>Sheet1!R65</f>
        <v>4.2</v>
      </c>
      <c r="S66">
        <f>Sheet1!S65</f>
        <v>0</v>
      </c>
      <c r="T66">
        <f>Sheet1!T65</f>
        <v>0</v>
      </c>
      <c r="U66">
        <f>Sheet1!U65</f>
        <v>0</v>
      </c>
      <c r="V66">
        <f>Sheet1!V65</f>
        <v>2.6</v>
      </c>
      <c r="W66">
        <f>Sheet1!W65</f>
        <v>0</v>
      </c>
      <c r="X66">
        <f>Sheet1!X65</f>
        <v>0</v>
      </c>
      <c r="Y66">
        <f>Sheet1!Y65</f>
        <v>0</v>
      </c>
      <c r="Z66">
        <f>Sheet1!Z65</f>
        <v>1</v>
      </c>
      <c r="AA66">
        <f>Sheet1!AA65</f>
        <v>0</v>
      </c>
      <c r="AB66">
        <f>Sheet1!AB65</f>
        <v>0</v>
      </c>
      <c r="AC66">
        <f>Sheet1!AC65</f>
        <v>12908848.918199901</v>
      </c>
      <c r="AD66">
        <f>Sheet1!AD65</f>
        <v>-43617116.673553802</v>
      </c>
      <c r="AE66">
        <f>Sheet1!AE65</f>
        <v>9663446.9371665996</v>
      </c>
      <c r="AF66">
        <f>Sheet1!AF65</f>
        <v>-5777802.8102752101</v>
      </c>
      <c r="AG66">
        <f>Sheet1!AG65</f>
        <v>1941522.9350047</v>
      </c>
      <c r="AH66">
        <f>Sheet1!AH65</f>
        <v>-16664169.0050701</v>
      </c>
      <c r="AI66">
        <f>Sheet1!AI65</f>
        <v>-6996.0343681525001</v>
      </c>
      <c r="AJ66">
        <f>Sheet1!AJ65</f>
        <v>-413768.305111658</v>
      </c>
      <c r="AK66">
        <f>Sheet1!AK65</f>
        <v>0</v>
      </c>
      <c r="AL66">
        <f>Sheet1!AL65</f>
        <v>0</v>
      </c>
      <c r="AM66">
        <f>Sheet1!AM65</f>
        <v>0</v>
      </c>
      <c r="AN66">
        <f>Sheet1!AN65</f>
        <v>-1813953.8171417301</v>
      </c>
      <c r="AO66">
        <f>Sheet1!AO65</f>
        <v>0</v>
      </c>
      <c r="AP66">
        <f>Sheet1!AP65</f>
        <v>0</v>
      </c>
      <c r="AQ66">
        <f>Sheet1!AQ65</f>
        <v>0</v>
      </c>
      <c r="AR66">
        <f>Sheet1!AR65</f>
        <v>-1321505.4566184599</v>
      </c>
      <c r="AS66">
        <f>Sheet1!AS65</f>
        <v>0</v>
      </c>
      <c r="AT66">
        <f>Sheet1!AT65</f>
        <v>0</v>
      </c>
      <c r="AU66">
        <f>Sheet1!AU65</f>
        <v>-45101493.311767898</v>
      </c>
      <c r="AV66">
        <f>Sheet1!AV65</f>
        <v>-45306907.510318302</v>
      </c>
      <c r="AW66">
        <f>Sheet1!AW65</f>
        <v>44157420.510318398</v>
      </c>
      <c r="AX66">
        <f>Sheet1!AX65</f>
        <v>0</v>
      </c>
      <c r="AY66">
        <f>Sheet1!AY65</f>
        <v>-1149486.9999998801</v>
      </c>
      <c r="AZ66" s="3"/>
      <c r="BB66" s="3"/>
      <c r="BE66" s="3"/>
      <c r="BG66" s="3"/>
      <c r="BI66" s="3"/>
      <c r="BJ66"/>
      <c r="BK66"/>
      <c r="BL66"/>
      <c r="BM66"/>
      <c r="BN66"/>
      <c r="BO66"/>
    </row>
    <row r="67" spans="1:67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f>Sheet1!E66</f>
        <v>1201007994</v>
      </c>
      <c r="F67">
        <f>Sheet1!F66</f>
        <v>1031511812</v>
      </c>
      <c r="G67">
        <f>Sheet1!G66</f>
        <v>1020949725.99999</v>
      </c>
      <c r="H67">
        <f>Sheet1!H66</f>
        <v>-10562086.0000026</v>
      </c>
      <c r="I67">
        <f>Sheet1!I66</f>
        <v>1062353484.0263</v>
      </c>
      <c r="J67">
        <f>Sheet1!J66</f>
        <v>-2503868.8810935002</v>
      </c>
      <c r="K67">
        <f>Sheet1!K66</f>
        <v>232003465.09999901</v>
      </c>
      <c r="L67">
        <f>Sheet1!L66</f>
        <v>1.627628074</v>
      </c>
      <c r="M67">
        <f>Sheet1!M66</f>
        <v>29110612.079999998</v>
      </c>
      <c r="N67">
        <f>Sheet1!N66</f>
        <v>3.75239999999999</v>
      </c>
      <c r="O67">
        <f>Sheet1!O66</f>
        <v>33580.799999999901</v>
      </c>
      <c r="P67">
        <f>Sheet1!P66</f>
        <v>30.2</v>
      </c>
      <c r="Q67">
        <f>Sheet1!Q66</f>
        <v>0.47765666406466001</v>
      </c>
      <c r="R67">
        <f>Sheet1!R66</f>
        <v>4.2</v>
      </c>
      <c r="S67">
        <f>Sheet1!S66</f>
        <v>0</v>
      </c>
      <c r="T67">
        <f>Sheet1!T66</f>
        <v>0</v>
      </c>
      <c r="U67">
        <f>Sheet1!U66</f>
        <v>0</v>
      </c>
      <c r="V67">
        <f>Sheet1!V66</f>
        <v>5.2</v>
      </c>
      <c r="W67">
        <f>Sheet1!W66</f>
        <v>0</v>
      </c>
      <c r="X67">
        <f>Sheet1!X66</f>
        <v>0</v>
      </c>
      <c r="Y67">
        <f>Sheet1!Y66</f>
        <v>0</v>
      </c>
      <c r="Z67">
        <f>Sheet1!Z66</f>
        <v>1</v>
      </c>
      <c r="AA67">
        <f>Sheet1!AA66</f>
        <v>0</v>
      </c>
      <c r="AB67">
        <f>Sheet1!AB66</f>
        <v>0</v>
      </c>
      <c r="AC67">
        <f>Sheet1!AC66</f>
        <v>-66477.4231758354</v>
      </c>
      <c r="AD67">
        <f>Sheet1!AD66</f>
        <v>621242.24794298597</v>
      </c>
      <c r="AE67">
        <f>Sheet1!AE66</f>
        <v>3032552.3434713501</v>
      </c>
      <c r="AF67">
        <f>Sheet1!AF66</f>
        <v>-6778364.4763420196</v>
      </c>
      <c r="AG67">
        <f>Sheet1!AG66</f>
        <v>885929.059597207</v>
      </c>
      <c r="AH67">
        <f>Sheet1!AH66</f>
        <v>2871695.5449908301</v>
      </c>
      <c r="AI67">
        <f>Sheet1!AI66</f>
        <v>-16533.9915553299</v>
      </c>
      <c r="AJ67">
        <f>Sheet1!AJ66</f>
        <v>0</v>
      </c>
      <c r="AK67">
        <f>Sheet1!AK66</f>
        <v>0</v>
      </c>
      <c r="AL67">
        <f>Sheet1!AL66</f>
        <v>0</v>
      </c>
      <c r="AM67">
        <f>Sheet1!AM66</f>
        <v>0</v>
      </c>
      <c r="AN67">
        <f>Sheet1!AN66</f>
        <v>-2942777.1790260798</v>
      </c>
      <c r="AO67">
        <f>Sheet1!AO66</f>
        <v>0</v>
      </c>
      <c r="AP67">
        <f>Sheet1!AP66</f>
        <v>0</v>
      </c>
      <c r="AQ67">
        <f>Sheet1!AQ66</f>
        <v>0</v>
      </c>
      <c r="AR67">
        <f>Sheet1!AR66</f>
        <v>0</v>
      </c>
      <c r="AS67">
        <f>Sheet1!AS66</f>
        <v>0</v>
      </c>
      <c r="AT67">
        <f>Sheet1!AT66</f>
        <v>0</v>
      </c>
      <c r="AU67">
        <f>Sheet1!AU66</f>
        <v>-2392733.8740968802</v>
      </c>
      <c r="AV67">
        <f>Sheet1!AV66</f>
        <v>-2425461.3254023399</v>
      </c>
      <c r="AW67">
        <f>Sheet1!AW66</f>
        <v>-8136624.6746002696</v>
      </c>
      <c r="AX67">
        <f>Sheet1!AX66</f>
        <v>0</v>
      </c>
      <c r="AY67">
        <f>Sheet1!AY66</f>
        <v>-10562086.0000026</v>
      </c>
      <c r="AZ67" s="3"/>
      <c r="BB67" s="3"/>
      <c r="BE67" s="3"/>
      <c r="BG67" s="3"/>
      <c r="BI67" s="3"/>
      <c r="BJ67"/>
      <c r="BK67"/>
      <c r="BL67"/>
      <c r="BM67"/>
      <c r="BN67"/>
      <c r="BO67"/>
    </row>
    <row r="68" spans="1:67" x14ac:dyDescent="0.2">
      <c r="A68" t="str">
        <f t="shared" si="0"/>
        <v>0_10_2015</v>
      </c>
      <c r="B68">
        <v>0</v>
      </c>
      <c r="C68">
        <v>10</v>
      </c>
      <c r="D68">
        <v>2015</v>
      </c>
      <c r="E68">
        <f>Sheet1!E67</f>
        <v>1201007994</v>
      </c>
      <c r="F68">
        <f>Sheet1!F67</f>
        <v>1020949725.99999</v>
      </c>
      <c r="G68">
        <f>Sheet1!G67</f>
        <v>997331165.700001</v>
      </c>
      <c r="H68">
        <f>Sheet1!H67</f>
        <v>-23618560.299997199</v>
      </c>
      <c r="I68">
        <f>Sheet1!I67</f>
        <v>1009322059.93792</v>
      </c>
      <c r="J68">
        <f>Sheet1!J67</f>
        <v>-53031424.0883791</v>
      </c>
      <c r="K68">
        <f>Sheet1!K67</f>
        <v>232760764.59999999</v>
      </c>
      <c r="L68">
        <f>Sheet1!L67</f>
        <v>1.6811518780000001</v>
      </c>
      <c r="M68">
        <f>Sheet1!M67</f>
        <v>29378317.829999901</v>
      </c>
      <c r="N68">
        <f>Sheet1!N67</f>
        <v>2.7029999999999998</v>
      </c>
      <c r="O68">
        <f>Sheet1!O67</f>
        <v>34173.339999999902</v>
      </c>
      <c r="P68">
        <f>Sheet1!P67</f>
        <v>30.169999999999899</v>
      </c>
      <c r="Q68">
        <f>Sheet1!Q67</f>
        <v>0.47613347078784202</v>
      </c>
      <c r="R68">
        <f>Sheet1!R67</f>
        <v>4.0999999999999996</v>
      </c>
      <c r="S68">
        <f>Sheet1!S67</f>
        <v>0</v>
      </c>
      <c r="T68">
        <f>Sheet1!T67</f>
        <v>0</v>
      </c>
      <c r="U68">
        <f>Sheet1!U67</f>
        <v>0</v>
      </c>
      <c r="V68">
        <f>Sheet1!V67</f>
        <v>6.7</v>
      </c>
      <c r="W68">
        <f>Sheet1!W67</f>
        <v>0</v>
      </c>
      <c r="X68">
        <f>Sheet1!X67</f>
        <v>0</v>
      </c>
      <c r="Y68">
        <f>Sheet1!Y67</f>
        <v>0</v>
      </c>
      <c r="Z68">
        <f>Sheet1!Z67</f>
        <v>1</v>
      </c>
      <c r="AA68">
        <f>Sheet1!AA67</f>
        <v>0</v>
      </c>
      <c r="AB68">
        <f>Sheet1!AB67</f>
        <v>0</v>
      </c>
      <c r="AC68">
        <f>Sheet1!AC67</f>
        <v>2341011.1217775699</v>
      </c>
      <c r="AD68">
        <f>Sheet1!AD67</f>
        <v>-8423620.9041304998</v>
      </c>
      <c r="AE68">
        <f>Sheet1!AE67</f>
        <v>2719794.7734705899</v>
      </c>
      <c r="AF68">
        <f>Sheet1!AF67</f>
        <v>-42040318.857113801</v>
      </c>
      <c r="AG68">
        <f>Sheet1!AG67</f>
        <v>-4305963.8474736102</v>
      </c>
      <c r="AH68">
        <f>Sheet1!AH67</f>
        <v>-315322.62297466898</v>
      </c>
      <c r="AI68">
        <f>Sheet1!AI67</f>
        <v>-42115.353985152098</v>
      </c>
      <c r="AJ68">
        <f>Sheet1!AJ67</f>
        <v>409239.668945432</v>
      </c>
      <c r="AK68">
        <f>Sheet1!AK67</f>
        <v>0</v>
      </c>
      <c r="AL68">
        <f>Sheet1!AL67</f>
        <v>0</v>
      </c>
      <c r="AM68">
        <f>Sheet1!AM67</f>
        <v>0</v>
      </c>
      <c r="AN68">
        <f>Sheet1!AN67</f>
        <v>-1681387.4900897201</v>
      </c>
      <c r="AO68">
        <f>Sheet1!AO67</f>
        <v>0</v>
      </c>
      <c r="AP68">
        <f>Sheet1!AP67</f>
        <v>0</v>
      </c>
      <c r="AQ68">
        <f>Sheet1!AQ67</f>
        <v>0</v>
      </c>
      <c r="AR68">
        <f>Sheet1!AR67</f>
        <v>0</v>
      </c>
      <c r="AS68">
        <f>Sheet1!AS67</f>
        <v>0</v>
      </c>
      <c r="AT68">
        <f>Sheet1!AT67</f>
        <v>0</v>
      </c>
      <c r="AU68">
        <f>Sheet1!AU67</f>
        <v>-51338683.511573799</v>
      </c>
      <c r="AV68">
        <f>Sheet1!AV67</f>
        <v>-50964597.665949397</v>
      </c>
      <c r="AW68">
        <f>Sheet1!AW67</f>
        <v>27346037.365952201</v>
      </c>
      <c r="AX68">
        <f>Sheet1!AX67</f>
        <v>0</v>
      </c>
      <c r="AY68">
        <f>Sheet1!AY67</f>
        <v>-23618560.299997199</v>
      </c>
      <c r="AZ68" s="3"/>
      <c r="BB68" s="3"/>
      <c r="BE68" s="3"/>
      <c r="BG68" s="3"/>
      <c r="BI68" s="3"/>
      <c r="BJ68"/>
      <c r="BK68"/>
      <c r="BL68"/>
      <c r="BM68"/>
      <c r="BN68"/>
      <c r="BO68"/>
    </row>
    <row r="69" spans="1:67" x14ac:dyDescent="0.2">
      <c r="A69" t="str">
        <f t="shared" si="0"/>
        <v>0_10_2016</v>
      </c>
      <c r="B69">
        <v>0</v>
      </c>
      <c r="C69">
        <v>10</v>
      </c>
      <c r="D69">
        <v>2016</v>
      </c>
      <c r="E69">
        <f>Sheet1!E68</f>
        <v>1201007994</v>
      </c>
      <c r="F69">
        <f>Sheet1!F68</f>
        <v>997331165.700001</v>
      </c>
      <c r="G69">
        <f>Sheet1!G68</f>
        <v>999255569.69999897</v>
      </c>
      <c r="H69">
        <f>Sheet1!H68</f>
        <v>1924403.9999979699</v>
      </c>
      <c r="I69">
        <f>Sheet1!I68</f>
        <v>976363724.65818906</v>
      </c>
      <c r="J69">
        <f>Sheet1!J68</f>
        <v>-32958335.279740501</v>
      </c>
      <c r="K69">
        <f>Sheet1!K68</f>
        <v>232107589.30000001</v>
      </c>
      <c r="L69">
        <f>Sheet1!L68</f>
        <v>1.687565261</v>
      </c>
      <c r="M69">
        <f>Sheet1!M68</f>
        <v>29437697.499999899</v>
      </c>
      <c r="N69">
        <f>Sheet1!N68</f>
        <v>2.4255</v>
      </c>
      <c r="O69">
        <f>Sheet1!O68</f>
        <v>35302.049999999901</v>
      </c>
      <c r="P69">
        <f>Sheet1!P68</f>
        <v>29.8799999999999</v>
      </c>
      <c r="Q69">
        <f>Sheet1!Q68</f>
        <v>0.476654671743657</v>
      </c>
      <c r="R69">
        <f>Sheet1!R68</f>
        <v>4.5</v>
      </c>
      <c r="S69">
        <f>Sheet1!S68</f>
        <v>0</v>
      </c>
      <c r="T69">
        <f>Sheet1!T68</f>
        <v>0</v>
      </c>
      <c r="U69">
        <f>Sheet1!U68</f>
        <v>0</v>
      </c>
      <c r="V69">
        <f>Sheet1!V68</f>
        <v>11.5</v>
      </c>
      <c r="W69">
        <f>Sheet1!W68</f>
        <v>0</v>
      </c>
      <c r="X69">
        <f>Sheet1!X68</f>
        <v>0</v>
      </c>
      <c r="Y69">
        <f>Sheet1!Y68</f>
        <v>0</v>
      </c>
      <c r="Z69">
        <f>Sheet1!Z68</f>
        <v>1</v>
      </c>
      <c r="AA69">
        <f>Sheet1!AA68</f>
        <v>0</v>
      </c>
      <c r="AB69">
        <f>Sheet1!AB68</f>
        <v>0</v>
      </c>
      <c r="AC69">
        <f>Sheet1!AC68</f>
        <v>-1967781.96555291</v>
      </c>
      <c r="AD69">
        <f>Sheet1!AD68</f>
        <v>-978517.11842247995</v>
      </c>
      <c r="AE69">
        <f>Sheet1!AE68</f>
        <v>585431.43561449402</v>
      </c>
      <c r="AF69">
        <f>Sheet1!AF68</f>
        <v>-13007234.902300499</v>
      </c>
      <c r="AG69">
        <f>Sheet1!AG68</f>
        <v>-7800383.2881629299</v>
      </c>
      <c r="AH69">
        <f>Sheet1!AH68</f>
        <v>-2973621.8203769699</v>
      </c>
      <c r="AI69">
        <f>Sheet1!AI68</f>
        <v>14077.8943362605</v>
      </c>
      <c r="AJ69">
        <f>Sheet1!AJ68</f>
        <v>-1597488.2468564999</v>
      </c>
      <c r="AK69">
        <f>Sheet1!AK68</f>
        <v>0</v>
      </c>
      <c r="AL69">
        <f>Sheet1!AL68</f>
        <v>0</v>
      </c>
      <c r="AM69">
        <f>Sheet1!AM68</f>
        <v>0</v>
      </c>
      <c r="AN69">
        <f>Sheet1!AN68</f>
        <v>-5246454.0409581196</v>
      </c>
      <c r="AO69">
        <f>Sheet1!AO68</f>
        <v>0</v>
      </c>
      <c r="AP69">
        <f>Sheet1!AP68</f>
        <v>0</v>
      </c>
      <c r="AQ69">
        <f>Sheet1!AQ68</f>
        <v>0</v>
      </c>
      <c r="AR69">
        <f>Sheet1!AR68</f>
        <v>0</v>
      </c>
      <c r="AS69">
        <f>Sheet1!AS68</f>
        <v>0</v>
      </c>
      <c r="AT69">
        <f>Sheet1!AT68</f>
        <v>0</v>
      </c>
      <c r="AU69">
        <f>Sheet1!AU68</f>
        <v>-32971972.052679699</v>
      </c>
      <c r="AV69">
        <f>Sheet1!AV68</f>
        <v>-32566785.418418899</v>
      </c>
      <c r="AW69">
        <f>Sheet1!AW68</f>
        <v>34491189.418416798</v>
      </c>
      <c r="AX69">
        <f>Sheet1!AX68</f>
        <v>0</v>
      </c>
      <c r="AY69">
        <f>Sheet1!AY68</f>
        <v>1924403.9999979699</v>
      </c>
      <c r="AZ69" s="3"/>
      <c r="BB69" s="3"/>
      <c r="BE69" s="3"/>
      <c r="BG69" s="3"/>
      <c r="BI69" s="3"/>
      <c r="BJ69"/>
      <c r="BK69"/>
      <c r="BL69"/>
      <c r="BM69"/>
      <c r="BN69"/>
      <c r="BO69"/>
    </row>
    <row r="70" spans="1:67" x14ac:dyDescent="0.2">
      <c r="A70" t="str">
        <f t="shared" si="0"/>
        <v>0_10_2017</v>
      </c>
      <c r="B70">
        <v>0</v>
      </c>
      <c r="C70">
        <v>10</v>
      </c>
      <c r="D70">
        <v>2017</v>
      </c>
      <c r="E70">
        <f>Sheet1!E69</f>
        <v>1201007994</v>
      </c>
      <c r="F70">
        <f>Sheet1!F69</f>
        <v>999255569.69999897</v>
      </c>
      <c r="G70">
        <f>Sheet1!G69</f>
        <v>942661585.60000002</v>
      </c>
      <c r="H70">
        <f>Sheet1!H69</f>
        <v>-56593984.099998802</v>
      </c>
      <c r="I70">
        <f>Sheet1!I69</f>
        <v>971023997.05411005</v>
      </c>
      <c r="J70">
        <f>Sheet1!J69</f>
        <v>-5339727.6040787697</v>
      </c>
      <c r="K70">
        <f>Sheet1!K69</f>
        <v>230935447.40000001</v>
      </c>
      <c r="L70">
        <f>Sheet1!L69</f>
        <v>1.7337943709999999</v>
      </c>
      <c r="M70">
        <f>Sheet1!M69</f>
        <v>29668394.669999901</v>
      </c>
      <c r="N70">
        <f>Sheet1!N69</f>
        <v>2.6928000000000001</v>
      </c>
      <c r="O70">
        <f>Sheet1!O69</f>
        <v>35945.819999999898</v>
      </c>
      <c r="P70">
        <f>Sheet1!P69</f>
        <v>30</v>
      </c>
      <c r="Q70">
        <f>Sheet1!Q69</f>
        <v>0.47605266805906399</v>
      </c>
      <c r="R70">
        <f>Sheet1!R69</f>
        <v>4.5</v>
      </c>
      <c r="S70">
        <f>Sheet1!S69</f>
        <v>0</v>
      </c>
      <c r="T70">
        <f>Sheet1!T69</f>
        <v>0</v>
      </c>
      <c r="U70">
        <f>Sheet1!U69</f>
        <v>0</v>
      </c>
      <c r="V70">
        <f>Sheet1!V69</f>
        <v>17.600000000000001</v>
      </c>
      <c r="W70">
        <f>Sheet1!W69</f>
        <v>0</v>
      </c>
      <c r="X70">
        <f>Sheet1!X69</f>
        <v>0</v>
      </c>
      <c r="Y70">
        <f>Sheet1!Y69</f>
        <v>0</v>
      </c>
      <c r="Z70">
        <f>Sheet1!Z69</f>
        <v>1</v>
      </c>
      <c r="AA70">
        <f>Sheet1!AA69</f>
        <v>0</v>
      </c>
      <c r="AB70">
        <f>Sheet1!AB69</f>
        <v>0</v>
      </c>
      <c r="AC70">
        <f>Sheet1!AC69</f>
        <v>-3549198.1374394</v>
      </c>
      <c r="AD70">
        <f>Sheet1!AD69</f>
        <v>-6977486.9605491497</v>
      </c>
      <c r="AE70">
        <f>Sheet1!AE69</f>
        <v>2269595.3161873901</v>
      </c>
      <c r="AF70">
        <f>Sheet1!AF69</f>
        <v>12734002.4254265</v>
      </c>
      <c r="AG70">
        <f>Sheet1!AG69</f>
        <v>-4354021.3410084704</v>
      </c>
      <c r="AH70">
        <f>Sheet1!AH69</f>
        <v>1235443.1118441999</v>
      </c>
      <c r="AI70">
        <f>Sheet1!AI69</f>
        <v>-16291.5433636125</v>
      </c>
      <c r="AJ70">
        <f>Sheet1!AJ69</f>
        <v>0</v>
      </c>
      <c r="AK70">
        <f>Sheet1!AK69</f>
        <v>0</v>
      </c>
      <c r="AL70">
        <f>Sheet1!AL69</f>
        <v>0</v>
      </c>
      <c r="AM70">
        <f>Sheet1!AM69</f>
        <v>0</v>
      </c>
      <c r="AN70">
        <f>Sheet1!AN69</f>
        <v>-6675468.9031648496</v>
      </c>
      <c r="AO70">
        <f>Sheet1!AO69</f>
        <v>0</v>
      </c>
      <c r="AP70">
        <f>Sheet1!AP69</f>
        <v>0</v>
      </c>
      <c r="AQ70">
        <f>Sheet1!AQ69</f>
        <v>0</v>
      </c>
      <c r="AR70">
        <f>Sheet1!AR69</f>
        <v>0</v>
      </c>
      <c r="AS70">
        <f>Sheet1!AS69</f>
        <v>0</v>
      </c>
      <c r="AT70">
        <f>Sheet1!AT69</f>
        <v>0</v>
      </c>
      <c r="AU70">
        <f>Sheet1!AU69</f>
        <v>-5333426.0320673399</v>
      </c>
      <c r="AV70">
        <f>Sheet1!AV69</f>
        <v>-5464922.9731722297</v>
      </c>
      <c r="AW70">
        <f>Sheet1!AW69</f>
        <v>-51129061.126826599</v>
      </c>
      <c r="AX70">
        <f>Sheet1!AX69</f>
        <v>0</v>
      </c>
      <c r="AY70">
        <f>Sheet1!AY69</f>
        <v>-56593984.099998802</v>
      </c>
      <c r="AZ70" s="3"/>
      <c r="BB70" s="3"/>
      <c r="BE70" s="3"/>
      <c r="BG70" s="3"/>
      <c r="BI70" s="3"/>
      <c r="BJ70"/>
      <c r="BK70"/>
      <c r="BL70"/>
      <c r="BM70"/>
      <c r="BN70"/>
      <c r="BO70"/>
    </row>
    <row r="71" spans="1:67" x14ac:dyDescent="0.2">
      <c r="A71" t="str">
        <f t="shared" si="0"/>
        <v>0_10_2018</v>
      </c>
      <c r="B71">
        <v>0</v>
      </c>
      <c r="C71">
        <v>10</v>
      </c>
      <c r="D71">
        <v>2018</v>
      </c>
      <c r="E71">
        <f>Sheet1!E70</f>
        <v>1201007994</v>
      </c>
      <c r="F71">
        <f>Sheet1!F70</f>
        <v>942661585.60000002</v>
      </c>
      <c r="G71">
        <f>Sheet1!G70</f>
        <v>935808062.59999895</v>
      </c>
      <c r="H71">
        <f>Sheet1!H70</f>
        <v>-6853523.0000007097</v>
      </c>
      <c r="I71">
        <f>Sheet1!I70</f>
        <v>913172344.11852598</v>
      </c>
      <c r="J71">
        <f>Sheet1!J70</f>
        <v>-57851652.9355838</v>
      </c>
      <c r="K71">
        <f>Sheet1!K70</f>
        <v>230662401.5</v>
      </c>
      <c r="L71">
        <f>Sheet1!L70</f>
        <v>1.7232403279999999</v>
      </c>
      <c r="M71">
        <f>Sheet1!M70</f>
        <v>29807700.839999899</v>
      </c>
      <c r="N71">
        <f>Sheet1!N70</f>
        <v>2.9199999999999902</v>
      </c>
      <c r="O71">
        <f>Sheet1!O70</f>
        <v>36801.5</v>
      </c>
      <c r="P71">
        <f>Sheet1!P70</f>
        <v>30.01</v>
      </c>
      <c r="Q71">
        <f>Sheet1!Q70</f>
        <v>0.47627332414381301</v>
      </c>
      <c r="R71">
        <f>Sheet1!R70</f>
        <v>4.5999999999999996</v>
      </c>
      <c r="S71">
        <f>Sheet1!S70</f>
        <v>0</v>
      </c>
      <c r="T71">
        <f>Sheet1!T70</f>
        <v>0</v>
      </c>
      <c r="U71">
        <f>Sheet1!U70</f>
        <v>0</v>
      </c>
      <c r="V71">
        <f>Sheet1!V70</f>
        <v>28.6</v>
      </c>
      <c r="W71">
        <f>Sheet1!W70</f>
        <v>0</v>
      </c>
      <c r="X71">
        <f>Sheet1!X70</f>
        <v>0</v>
      </c>
      <c r="Y71">
        <f>Sheet1!Y70</f>
        <v>0</v>
      </c>
      <c r="Z71">
        <f>Sheet1!Z70</f>
        <v>1</v>
      </c>
      <c r="AA71">
        <f>Sheet1!AA70</f>
        <v>1</v>
      </c>
      <c r="AB71">
        <f>Sheet1!AB70</f>
        <v>0</v>
      </c>
      <c r="AC71">
        <f>Sheet1!AC70</f>
        <v>-783454.05228140298</v>
      </c>
      <c r="AD71">
        <f>Sheet1!AD70</f>
        <v>1499301.4253511</v>
      </c>
      <c r="AE71">
        <f>Sheet1!AE70</f>
        <v>1284242.55298487</v>
      </c>
      <c r="AF71">
        <f>Sheet1!AF70</f>
        <v>9533324.0216289405</v>
      </c>
      <c r="AG71">
        <f>Sheet1!AG70</f>
        <v>-5343524.9689308498</v>
      </c>
      <c r="AH71">
        <f>Sheet1!AH70</f>
        <v>97067.705217933806</v>
      </c>
      <c r="AI71">
        <f>Sheet1!AI70</f>
        <v>5633.3022962243203</v>
      </c>
      <c r="AJ71">
        <f>Sheet1!AJ70</f>
        <v>-377707.08260809898</v>
      </c>
      <c r="AK71">
        <f>Sheet1!AK70</f>
        <v>0</v>
      </c>
      <c r="AL71">
        <f>Sheet1!AL70</f>
        <v>0</v>
      </c>
      <c r="AM71">
        <f>Sheet1!AM70</f>
        <v>0</v>
      </c>
      <c r="AN71">
        <f>Sheet1!AN70</f>
        <v>-11325477.2593257</v>
      </c>
      <c r="AO71">
        <f>Sheet1!AO70</f>
        <v>0</v>
      </c>
      <c r="AP71">
        <f>Sheet1!AP70</f>
        <v>0</v>
      </c>
      <c r="AQ71">
        <f>Sheet1!AQ70</f>
        <v>0</v>
      </c>
      <c r="AR71">
        <f>Sheet1!AR70</f>
        <v>0</v>
      </c>
      <c r="AS71">
        <f>Sheet1!AS70</f>
        <v>-50932120.045904003</v>
      </c>
      <c r="AT71">
        <f>Sheet1!AT70</f>
        <v>0</v>
      </c>
      <c r="AU71">
        <f>Sheet1!AU70</f>
        <v>-56342714.401571102</v>
      </c>
      <c r="AV71">
        <f>Sheet1!AV70</f>
        <v>-56161877.617118597</v>
      </c>
      <c r="AW71">
        <f>Sheet1!AW70</f>
        <v>49308354.617117897</v>
      </c>
      <c r="AX71">
        <f>Sheet1!AX70</f>
        <v>0</v>
      </c>
      <c r="AY71">
        <f>Sheet1!AY70</f>
        <v>-6853523.0000007097</v>
      </c>
      <c r="AZ71" s="3"/>
      <c r="BB71" s="3"/>
      <c r="BE71" s="3"/>
      <c r="BG71" s="3"/>
      <c r="BI71" s="3"/>
      <c r="BJ71"/>
      <c r="BK71"/>
      <c r="BL71"/>
      <c r="BM71"/>
      <c r="BN71"/>
      <c r="BO71"/>
    </row>
    <row r="72" spans="1:67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X72"/>
      <c r="Y72"/>
      <c r="Z72"/>
      <c r="AA72"/>
      <c r="AB72"/>
      <c r="AD72"/>
      <c r="AF72"/>
      <c r="AH72"/>
      <c r="AM72"/>
      <c r="AO72"/>
      <c r="AT72" s="3"/>
      <c r="AV72" s="3"/>
      <c r="AX72" s="3"/>
      <c r="AZ72" s="3"/>
      <c r="BB72" s="3"/>
      <c r="BE72" s="3"/>
      <c r="BG72" s="3"/>
      <c r="BI72" s="3"/>
      <c r="BJ72"/>
      <c r="BK72"/>
      <c r="BL72"/>
      <c r="BM72"/>
      <c r="BN72"/>
      <c r="BO72"/>
    </row>
    <row r="73" spans="1:67" x14ac:dyDescent="0.2">
      <c r="F73"/>
      <c r="G73"/>
      <c r="H73"/>
      <c r="I73"/>
      <c r="J73"/>
      <c r="K73"/>
      <c r="L73"/>
      <c r="M73"/>
      <c r="N73"/>
      <c r="O73"/>
      <c r="P73"/>
      <c r="Q73"/>
      <c r="AB73" s="4"/>
      <c r="AC73" s="4"/>
      <c r="AE73" s="3"/>
      <c r="AG73" s="3"/>
      <c r="AI73" s="3"/>
      <c r="AJ73" s="2"/>
      <c r="AM73" s="3"/>
      <c r="AN73" s="3"/>
      <c r="AO73" s="3"/>
      <c r="AP73" s="2"/>
      <c r="AQ73" s="2"/>
      <c r="AT73" s="3"/>
      <c r="AU73" s="3"/>
      <c r="AV73" s="3"/>
      <c r="AW73" s="3"/>
      <c r="AX73" s="3"/>
      <c r="AY73" s="3"/>
      <c r="AZ73" s="3"/>
      <c r="BA73" s="3"/>
      <c r="BB73" s="3"/>
      <c r="BE73" s="3"/>
      <c r="BG73" s="3"/>
      <c r="BI73" s="3"/>
      <c r="BJ73"/>
      <c r="BK73"/>
      <c r="BL73"/>
      <c r="BM73"/>
      <c r="BN73"/>
    </row>
    <row r="74" spans="1:67" x14ac:dyDescent="0.2">
      <c r="C74" s="1" t="s">
        <v>15</v>
      </c>
      <c r="F74"/>
      <c r="G74"/>
      <c r="H74"/>
      <c r="I74"/>
      <c r="J74"/>
      <c r="K74"/>
      <c r="L74"/>
      <c r="M74"/>
      <c r="N74"/>
      <c r="O74"/>
      <c r="P74"/>
      <c r="Q74"/>
      <c r="AB74" s="4"/>
      <c r="AC74" s="4"/>
      <c r="AE74" s="3"/>
      <c r="AG74" s="3"/>
      <c r="AI74" s="3"/>
      <c r="AJ74" s="2"/>
      <c r="AM74" s="3"/>
      <c r="AN74" s="3"/>
      <c r="AO74" s="3"/>
      <c r="AP74" s="2"/>
      <c r="AQ74" s="2"/>
      <c r="AT74" s="3"/>
      <c r="AU74" s="3"/>
      <c r="AV74" s="3"/>
      <c r="AW74" s="3"/>
      <c r="AX74" s="3"/>
      <c r="AY74" s="3"/>
      <c r="AZ74" s="3"/>
      <c r="BA74" s="3"/>
      <c r="BB74" s="3"/>
      <c r="BE74" s="3"/>
      <c r="BG74" s="3"/>
      <c r="BI74" s="3"/>
      <c r="BJ74"/>
      <c r="BK74"/>
      <c r="BL74"/>
      <c r="BM74"/>
      <c r="BN74"/>
    </row>
    <row r="75" spans="1:67" s="6" customFormat="1" ht="17" x14ac:dyDescent="0.2">
      <c r="B75" s="6" t="s">
        <v>0</v>
      </c>
      <c r="C75" s="6" t="s">
        <v>2</v>
      </c>
      <c r="D75" s="6" t="s">
        <v>1</v>
      </c>
      <c r="E75" t="s">
        <v>62</v>
      </c>
      <c r="F75" t="s">
        <v>3</v>
      </c>
      <c r="G75" t="s">
        <v>4</v>
      </c>
      <c r="H75" t="s">
        <v>5</v>
      </c>
      <c r="I75" t="s">
        <v>6</v>
      </c>
      <c r="J75" t="s">
        <v>7</v>
      </c>
      <c r="K75" t="s">
        <v>8</v>
      </c>
      <c r="L75" t="s">
        <v>18</v>
      </c>
      <c r="M75" t="s">
        <v>9</v>
      </c>
      <c r="N75" t="s">
        <v>17</v>
      </c>
      <c r="O75" t="s">
        <v>16</v>
      </c>
      <c r="P75" t="s">
        <v>10</v>
      </c>
      <c r="Q75" t="s">
        <v>78</v>
      </c>
      <c r="R75" t="s">
        <v>32</v>
      </c>
      <c r="S75" t="s">
        <v>92</v>
      </c>
      <c r="T75" t="s">
        <v>93</v>
      </c>
      <c r="U75" t="s">
        <v>94</v>
      </c>
      <c r="V75" t="s">
        <v>95</v>
      </c>
      <c r="W75" t="s">
        <v>96</v>
      </c>
      <c r="X75" t="s">
        <v>97</v>
      </c>
      <c r="Y75" t="s">
        <v>98</v>
      </c>
      <c r="Z75" t="s">
        <v>49</v>
      </c>
      <c r="AA75" t="s">
        <v>99</v>
      </c>
      <c r="AB75" t="s">
        <v>100</v>
      </c>
      <c r="AC75" t="s">
        <v>11</v>
      </c>
      <c r="AD75" t="s">
        <v>33</v>
      </c>
      <c r="AE75" t="s">
        <v>12</v>
      </c>
      <c r="AF75" t="s">
        <v>34</v>
      </c>
      <c r="AG75" t="s">
        <v>35</v>
      </c>
      <c r="AH75" t="s">
        <v>13</v>
      </c>
      <c r="AI75" t="s">
        <v>80</v>
      </c>
      <c r="AJ75" t="s">
        <v>36</v>
      </c>
      <c r="AK75" t="s">
        <v>101</v>
      </c>
      <c r="AL75" t="s">
        <v>102</v>
      </c>
      <c r="AM75" t="s">
        <v>103</v>
      </c>
      <c r="AN75" t="s">
        <v>104</v>
      </c>
      <c r="AO75" t="s">
        <v>105</v>
      </c>
      <c r="AP75" t="s">
        <v>106</v>
      </c>
      <c r="AQ75" t="s">
        <v>107</v>
      </c>
      <c r="AR75" t="s">
        <v>51</v>
      </c>
      <c r="AS75" t="s">
        <v>108</v>
      </c>
      <c r="AT75" t="s">
        <v>109</v>
      </c>
      <c r="AU75" t="s">
        <v>44</v>
      </c>
      <c r="AV75" t="s">
        <v>45</v>
      </c>
      <c r="AW75" t="s">
        <v>46</v>
      </c>
      <c r="AX75" t="s">
        <v>47</v>
      </c>
      <c r="AY75" t="s">
        <v>48</v>
      </c>
      <c r="BK75" s="7"/>
      <c r="BL75" s="7"/>
      <c r="BM75" s="7"/>
      <c r="BN75" s="7"/>
      <c r="BO75" s="7"/>
    </row>
    <row r="76" spans="1:67" x14ac:dyDescent="0.2">
      <c r="A76" t="str">
        <f t="shared" ref="A76:A109" si="2">CONCATENATE(B76,"_",C76,"_",D76)</f>
        <v>1_1_2002</v>
      </c>
      <c r="B76">
        <v>1</v>
      </c>
      <c r="C76">
        <v>1</v>
      </c>
      <c r="D76">
        <v>2002</v>
      </c>
      <c r="E76">
        <v>1070048354.19499</v>
      </c>
      <c r="F76">
        <v>0</v>
      </c>
      <c r="G76">
        <v>1070048354.19499</v>
      </c>
      <c r="H76">
        <v>0</v>
      </c>
      <c r="I76">
        <v>969972054.67205405</v>
      </c>
      <c r="J76">
        <v>0</v>
      </c>
      <c r="K76">
        <v>50630619.350497201</v>
      </c>
      <c r="L76">
        <v>1.70098333246208</v>
      </c>
      <c r="M76">
        <v>8931963.5543981306</v>
      </c>
      <c r="N76">
        <v>1.9530200296998701</v>
      </c>
      <c r="O76">
        <v>43203.832605207703</v>
      </c>
      <c r="P76">
        <v>10.996109797993601</v>
      </c>
      <c r="Q76">
        <v>0.52013628927242705</v>
      </c>
      <c r="R76">
        <v>3.9670413483897802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1070048354.19499</v>
      </c>
      <c r="AY76">
        <v>1070048354.19499</v>
      </c>
      <c r="BJ76"/>
      <c r="BK76"/>
      <c r="BL76"/>
      <c r="BM76"/>
      <c r="BN76"/>
      <c r="BO76"/>
    </row>
    <row r="77" spans="1:67" x14ac:dyDescent="0.2">
      <c r="A77" t="str">
        <f t="shared" si="2"/>
        <v>1_1_2003</v>
      </c>
      <c r="B77">
        <v>1</v>
      </c>
      <c r="C77">
        <v>1</v>
      </c>
      <c r="D77">
        <v>2003</v>
      </c>
      <c r="E77">
        <v>1070048354.19499</v>
      </c>
      <c r="F77">
        <v>1070048354.19499</v>
      </c>
      <c r="G77">
        <v>1278422091.681</v>
      </c>
      <c r="H77">
        <v>-9832136.4139993694</v>
      </c>
      <c r="I77">
        <v>1268915968.88574</v>
      </c>
      <c r="J77">
        <v>73445210.034837201</v>
      </c>
      <c r="K77">
        <v>55040049.389920503</v>
      </c>
      <c r="L77">
        <v>1.6955059367984</v>
      </c>
      <c r="M77">
        <v>9077626.6969268508</v>
      </c>
      <c r="N77">
        <v>2.2322392207921302</v>
      </c>
      <c r="O77">
        <v>42311.435598968703</v>
      </c>
      <c r="P77">
        <v>10.833765488694</v>
      </c>
      <c r="Q77">
        <v>0.51829079142389201</v>
      </c>
      <c r="R77">
        <v>3.9670413483897802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56726810.322985299</v>
      </c>
      <c r="AD77">
        <v>-56390.763152486303</v>
      </c>
      <c r="AE77">
        <v>5493224.7449022802</v>
      </c>
      <c r="AF77">
        <v>16281211.961699</v>
      </c>
      <c r="AG77">
        <v>5557698.9318098202</v>
      </c>
      <c r="AH77">
        <v>-1785569.8848857901</v>
      </c>
      <c r="AI77">
        <v>-53466.563916080602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82163518.749442101</v>
      </c>
      <c r="AV77">
        <v>83547089.479103595</v>
      </c>
      <c r="AW77">
        <v>-93379225.893103004</v>
      </c>
      <c r="AX77">
        <v>0</v>
      </c>
      <c r="AY77">
        <v>-9832136.4139993694</v>
      </c>
      <c r="AZ77" s="3"/>
      <c r="BB77" s="3"/>
      <c r="BE77" s="3"/>
      <c r="BG77" s="3"/>
      <c r="BI77" s="3"/>
      <c r="BJ77"/>
      <c r="BK77"/>
      <c r="BL77"/>
      <c r="BM77"/>
      <c r="BN77"/>
      <c r="BO77"/>
    </row>
    <row r="78" spans="1:67" x14ac:dyDescent="0.2">
      <c r="A78" t="str">
        <f t="shared" si="2"/>
        <v>1_1_2004</v>
      </c>
      <c r="B78">
        <v>1</v>
      </c>
      <c r="C78">
        <v>1</v>
      </c>
      <c r="D78">
        <v>2004</v>
      </c>
      <c r="E78">
        <v>1077744241.1949899</v>
      </c>
      <c r="F78">
        <v>1278422091.681</v>
      </c>
      <c r="G78">
        <v>1357509236.6500001</v>
      </c>
      <c r="H78">
        <v>71391257.969000101</v>
      </c>
      <c r="I78">
        <v>1342591509.6773</v>
      </c>
      <c r="J78">
        <v>65906890.484732203</v>
      </c>
      <c r="K78">
        <v>55161207.2730304</v>
      </c>
      <c r="L78">
        <v>1.6859005309337001</v>
      </c>
      <c r="M78">
        <v>9249438.4908986501</v>
      </c>
      <c r="N78">
        <v>2.5573733425189702</v>
      </c>
      <c r="O78">
        <v>41009.767637154197</v>
      </c>
      <c r="P78">
        <v>10.646937007165301</v>
      </c>
      <c r="Q78">
        <v>0.51519398839934205</v>
      </c>
      <c r="R78">
        <v>3.9594218879207199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21337424.8844519</v>
      </c>
      <c r="AD78">
        <v>7710201.4402598497</v>
      </c>
      <c r="AE78">
        <v>8210460.8927940996</v>
      </c>
      <c r="AF78">
        <v>20760840.954352099</v>
      </c>
      <c r="AG78">
        <v>10106960.033637</v>
      </c>
      <c r="AH78">
        <v>-1154112.88185957</v>
      </c>
      <c r="AI78">
        <v>-47607.957491588197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66924167.3661438</v>
      </c>
      <c r="AV78">
        <v>68828073.792073101</v>
      </c>
      <c r="AW78">
        <v>2563184.1769270101</v>
      </c>
      <c r="AX78">
        <v>7695887</v>
      </c>
      <c r="AY78">
        <v>79087144.969000205</v>
      </c>
      <c r="AZ78" s="3"/>
      <c r="BB78" s="3"/>
      <c r="BE78" s="3"/>
      <c r="BG78" s="3"/>
      <c r="BI78" s="3"/>
      <c r="BJ78"/>
      <c r="BK78"/>
      <c r="BL78"/>
      <c r="BM78"/>
      <c r="BN78"/>
      <c r="BO78"/>
    </row>
    <row r="79" spans="1:67" x14ac:dyDescent="0.2">
      <c r="A79" t="str">
        <f t="shared" si="2"/>
        <v>1_1_2005</v>
      </c>
      <c r="B79">
        <v>1</v>
      </c>
      <c r="C79">
        <v>1</v>
      </c>
      <c r="D79">
        <v>2005</v>
      </c>
      <c r="E79">
        <v>1085645909.1949899</v>
      </c>
      <c r="F79">
        <v>1357509236.6500001</v>
      </c>
      <c r="G79">
        <v>1408403512.1489899</v>
      </c>
      <c r="H79">
        <v>42992607.498998299</v>
      </c>
      <c r="I79">
        <v>1401427674.2440701</v>
      </c>
      <c r="J79">
        <v>50790537.147076398</v>
      </c>
      <c r="K79">
        <v>55477113.713554397</v>
      </c>
      <c r="L79">
        <v>1.68324223135352</v>
      </c>
      <c r="M79">
        <v>9411742.0381873306</v>
      </c>
      <c r="N79">
        <v>3.0205011960554198</v>
      </c>
      <c r="O79">
        <v>39929.349148331297</v>
      </c>
      <c r="P79">
        <v>10.449613759152999</v>
      </c>
      <c r="Q79">
        <v>0.51225884233601904</v>
      </c>
      <c r="R79">
        <v>3.9611728901154701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8815434.9401722793</v>
      </c>
      <c r="AD79">
        <v>-3631568.4582036198</v>
      </c>
      <c r="AE79">
        <v>8910613.9821332507</v>
      </c>
      <c r="AF79">
        <v>28129933.762329999</v>
      </c>
      <c r="AG79">
        <v>9849566.3822920304</v>
      </c>
      <c r="AH79">
        <v>-1286166.82040726</v>
      </c>
      <c r="AI79">
        <v>-59654.128573758499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50728159.659742899</v>
      </c>
      <c r="AV79">
        <v>51176547.810915403</v>
      </c>
      <c r="AW79">
        <v>-8183940.3119171001</v>
      </c>
      <c r="AX79">
        <v>7901667.9999999898</v>
      </c>
      <c r="AY79">
        <v>50894275.498998299</v>
      </c>
      <c r="AZ79" s="3"/>
      <c r="BB79" s="3"/>
      <c r="BE79" s="3"/>
      <c r="BG79" s="3"/>
      <c r="BI79" s="3"/>
      <c r="BJ79"/>
      <c r="BK79"/>
      <c r="BL79"/>
      <c r="BM79"/>
      <c r="BN79"/>
      <c r="BO79"/>
    </row>
    <row r="80" spans="1:67" x14ac:dyDescent="0.2">
      <c r="A80" t="str">
        <f t="shared" si="2"/>
        <v>1_1_2006</v>
      </c>
      <c r="B80">
        <v>1</v>
      </c>
      <c r="C80">
        <v>1</v>
      </c>
      <c r="D80">
        <v>2006</v>
      </c>
      <c r="E80">
        <v>1085645909.1949899</v>
      </c>
      <c r="F80">
        <v>1408403512.1489899</v>
      </c>
      <c r="G80">
        <v>1469130428.756</v>
      </c>
      <c r="H80">
        <v>60726916.607001603</v>
      </c>
      <c r="I80">
        <v>1470133251.50087</v>
      </c>
      <c r="J80">
        <v>68705577.256801695</v>
      </c>
      <c r="K80">
        <v>57547634.511482</v>
      </c>
      <c r="L80">
        <v>1.76160522864267</v>
      </c>
      <c r="M80">
        <v>9671952.1670634095</v>
      </c>
      <c r="N80">
        <v>3.30641171439536</v>
      </c>
      <c r="O80">
        <v>38246.994658776799</v>
      </c>
      <c r="P80">
        <v>10.3060469655064</v>
      </c>
      <c r="Q80">
        <v>0.51029272781572299</v>
      </c>
      <c r="R80">
        <v>4.2622068146463796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40739552.4040213</v>
      </c>
      <c r="AD80">
        <v>-12276073.1990158</v>
      </c>
      <c r="AE80">
        <v>11762435.2545611</v>
      </c>
      <c r="AF80">
        <v>16752910.707046701</v>
      </c>
      <c r="AG80">
        <v>15761455.985233201</v>
      </c>
      <c r="AH80">
        <v>-1039399.81147411</v>
      </c>
      <c r="AI80">
        <v>-81569.577003670303</v>
      </c>
      <c r="AJ80">
        <v>-1521215.59273068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70098096.170637995</v>
      </c>
      <c r="AV80">
        <v>70872292.521683902</v>
      </c>
      <c r="AW80">
        <v>-10145375.9146822</v>
      </c>
      <c r="AX80">
        <v>0</v>
      </c>
      <c r="AY80">
        <v>60726916.607001603</v>
      </c>
      <c r="AZ80" s="3"/>
      <c r="BB80" s="3"/>
      <c r="BE80" s="3"/>
      <c r="BG80" s="3"/>
      <c r="BI80" s="3"/>
      <c r="BJ80"/>
      <c r="BK80"/>
      <c r="BL80"/>
      <c r="BM80"/>
      <c r="BN80"/>
      <c r="BO80"/>
    </row>
    <row r="81" spans="1:67" x14ac:dyDescent="0.2">
      <c r="A81" t="str">
        <f t="shared" si="2"/>
        <v>1_1_2007</v>
      </c>
      <c r="B81">
        <v>1</v>
      </c>
      <c r="C81">
        <v>1</v>
      </c>
      <c r="D81">
        <v>2007</v>
      </c>
      <c r="E81">
        <v>1085645909.1949899</v>
      </c>
      <c r="F81">
        <v>1469130428.756</v>
      </c>
      <c r="G81">
        <v>1495052842.849</v>
      </c>
      <c r="H81">
        <v>25922414.092999801</v>
      </c>
      <c r="I81">
        <v>1543623982.7761199</v>
      </c>
      <c r="J81">
        <v>73490731.275251895</v>
      </c>
      <c r="K81">
        <v>61720132.888317198</v>
      </c>
      <c r="L81">
        <v>1.7099778837816699</v>
      </c>
      <c r="M81">
        <v>9738276.6219938193</v>
      </c>
      <c r="N81">
        <v>3.4794531254701799</v>
      </c>
      <c r="O81">
        <v>38878.140593913799</v>
      </c>
      <c r="P81">
        <v>10.097501767209399</v>
      </c>
      <c r="Q81">
        <v>0.50405355567622001</v>
      </c>
      <c r="R81">
        <v>4.4189140018427597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71361279.990398601</v>
      </c>
      <c r="AD81">
        <v>2242237.7473153998</v>
      </c>
      <c r="AE81">
        <v>3374093.5400529401</v>
      </c>
      <c r="AF81">
        <v>9284473.8663006499</v>
      </c>
      <c r="AG81">
        <v>-4738132.3420266798</v>
      </c>
      <c r="AH81">
        <v>-2057283.13133242</v>
      </c>
      <c r="AI81">
        <v>-197317.85327454601</v>
      </c>
      <c r="AJ81">
        <v>-1269900.58823923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77999451.229194701</v>
      </c>
      <c r="AV81">
        <v>78060625.669642702</v>
      </c>
      <c r="AW81">
        <v>-52138211.576642796</v>
      </c>
      <c r="AX81">
        <v>0</v>
      </c>
      <c r="AY81">
        <v>25922414.092999801</v>
      </c>
      <c r="AZ81" s="3"/>
      <c r="BB81" s="3"/>
      <c r="BE81" s="3"/>
      <c r="BG81" s="3"/>
      <c r="BI81" s="3"/>
      <c r="BJ81"/>
      <c r="BK81"/>
      <c r="BL81"/>
      <c r="BM81"/>
      <c r="BN81"/>
      <c r="BO81"/>
    </row>
    <row r="82" spans="1:67" x14ac:dyDescent="0.2">
      <c r="A82" t="str">
        <f t="shared" si="2"/>
        <v>1_1_2008</v>
      </c>
      <c r="B82">
        <v>1</v>
      </c>
      <c r="C82">
        <v>1</v>
      </c>
      <c r="D82">
        <v>2008</v>
      </c>
      <c r="E82">
        <v>1085645909.1949899</v>
      </c>
      <c r="F82">
        <v>1495052842.849</v>
      </c>
      <c r="G82">
        <v>1569203375.2909999</v>
      </c>
      <c r="H82">
        <v>74150532.442000106</v>
      </c>
      <c r="I82">
        <v>1591318459.67593</v>
      </c>
      <c r="J82">
        <v>47694476.899803303</v>
      </c>
      <c r="K82">
        <v>63076388.573313199</v>
      </c>
      <c r="L82">
        <v>1.75208602425864</v>
      </c>
      <c r="M82">
        <v>9781980.0117689297</v>
      </c>
      <c r="N82">
        <v>3.9118471982860501</v>
      </c>
      <c r="O82">
        <v>38828.815694442303</v>
      </c>
      <c r="P82">
        <v>10.2758563957987</v>
      </c>
      <c r="Q82">
        <v>0.50974252731672098</v>
      </c>
      <c r="R82">
        <v>4.5546937491544801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0.22766394669443299</v>
      </c>
      <c r="AA82">
        <v>0</v>
      </c>
      <c r="AB82">
        <v>0</v>
      </c>
      <c r="AC82">
        <v>31682567.939541601</v>
      </c>
      <c r="AD82">
        <v>-13091864.016505901</v>
      </c>
      <c r="AE82">
        <v>2856970.4548386</v>
      </c>
      <c r="AF82">
        <v>23500350.5188017</v>
      </c>
      <c r="AG82">
        <v>259193.889033243</v>
      </c>
      <c r="AH82">
        <v>2228387.4108382799</v>
      </c>
      <c r="AI82">
        <v>158124.48898395</v>
      </c>
      <c r="AJ82">
        <v>-539747.06812680699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-363750.825065827</v>
      </c>
      <c r="AS82">
        <v>0</v>
      </c>
      <c r="AT82">
        <v>0</v>
      </c>
      <c r="AU82">
        <v>46690232.7923389</v>
      </c>
      <c r="AV82">
        <v>46749217.332040899</v>
      </c>
      <c r="AW82">
        <v>27401315.109959099</v>
      </c>
      <c r="AX82">
        <v>0</v>
      </c>
      <c r="AY82">
        <v>74150532.442000106</v>
      </c>
      <c r="AZ82" s="3"/>
      <c r="BB82" s="3"/>
      <c r="BE82" s="3"/>
      <c r="BG82" s="3"/>
      <c r="BI82" s="3"/>
      <c r="BJ82"/>
      <c r="BK82"/>
      <c r="BL82"/>
      <c r="BM82"/>
      <c r="BN82"/>
      <c r="BO82"/>
    </row>
    <row r="83" spans="1:67" x14ac:dyDescent="0.2">
      <c r="A83" t="str">
        <f t="shared" si="2"/>
        <v>1_1_2009</v>
      </c>
      <c r="B83">
        <v>1</v>
      </c>
      <c r="C83">
        <v>1</v>
      </c>
      <c r="D83">
        <v>2009</v>
      </c>
      <c r="E83">
        <v>1096994250.1949899</v>
      </c>
      <c r="F83">
        <v>1569203375.2909999</v>
      </c>
      <c r="G83">
        <v>1550224964.1730001</v>
      </c>
      <c r="H83">
        <v>-30326752.118000001</v>
      </c>
      <c r="I83">
        <v>1540074470.63943</v>
      </c>
      <c r="J83">
        <v>-66698617.134310603</v>
      </c>
      <c r="K83">
        <v>62101948.470310301</v>
      </c>
      <c r="L83">
        <v>1.8577473691761099</v>
      </c>
      <c r="M83">
        <v>9691475.2473905496</v>
      </c>
      <c r="N83">
        <v>2.8547052815284899</v>
      </c>
      <c r="O83">
        <v>37005.3833967026</v>
      </c>
      <c r="P83">
        <v>10.4152202064123</v>
      </c>
      <c r="Q83">
        <v>0.51008378904963403</v>
      </c>
      <c r="R83">
        <v>4.7094114635039901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0.225308776555633</v>
      </c>
      <c r="AA83">
        <v>0</v>
      </c>
      <c r="AB83">
        <v>0</v>
      </c>
      <c r="AC83">
        <v>7875051.7938974397</v>
      </c>
      <c r="AD83">
        <v>-27757557.8042114</v>
      </c>
      <c r="AE83">
        <v>-923907.61605379102</v>
      </c>
      <c r="AF83">
        <v>-63129611.431857102</v>
      </c>
      <c r="AG83">
        <v>16832374.6714008</v>
      </c>
      <c r="AH83">
        <v>1973128.5699215201</v>
      </c>
      <c r="AI83">
        <v>20203.5446052361</v>
      </c>
      <c r="AJ83">
        <v>-1045127.4784021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-66155445.750699401</v>
      </c>
      <c r="AV83">
        <v>-66323315.577009298</v>
      </c>
      <c r="AW83">
        <v>35996563.459009297</v>
      </c>
      <c r="AX83">
        <v>11348341</v>
      </c>
      <c r="AY83">
        <v>-18978411.118000001</v>
      </c>
      <c r="AZ83" s="3"/>
      <c r="BB83" s="3"/>
      <c r="BE83" s="3"/>
      <c r="BG83" s="3"/>
      <c r="BI83" s="3"/>
      <c r="BJ83"/>
      <c r="BK83"/>
      <c r="BL83"/>
      <c r="BM83"/>
      <c r="BN83"/>
      <c r="BO83"/>
    </row>
    <row r="84" spans="1:67" x14ac:dyDescent="0.2">
      <c r="A84" t="str">
        <f t="shared" si="2"/>
        <v>1_1_2010</v>
      </c>
      <c r="B84">
        <v>1</v>
      </c>
      <c r="C84">
        <v>1</v>
      </c>
      <c r="D84">
        <v>2010</v>
      </c>
      <c r="E84">
        <v>1126493827.81499</v>
      </c>
      <c r="F84">
        <v>1550224964.1730001</v>
      </c>
      <c r="G84">
        <v>1584263531.9619999</v>
      </c>
      <c r="H84">
        <v>4538990.1689996095</v>
      </c>
      <c r="I84">
        <v>1614631692.06216</v>
      </c>
      <c r="J84">
        <v>46340201.001838699</v>
      </c>
      <c r="K84">
        <v>60446989.516744599</v>
      </c>
      <c r="L84">
        <v>1.8776720284756001</v>
      </c>
      <c r="M84">
        <v>9546987.2678638604</v>
      </c>
      <c r="N84">
        <v>3.3060939847440798</v>
      </c>
      <c r="O84">
        <v>36093.023124418898</v>
      </c>
      <c r="P84">
        <v>10.601050039223299</v>
      </c>
      <c r="Q84">
        <v>0.61388004574354904</v>
      </c>
      <c r="R84">
        <v>4.9513084332475303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0.23567587065696699</v>
      </c>
      <c r="AA84">
        <v>0</v>
      </c>
      <c r="AB84">
        <v>0</v>
      </c>
      <c r="AC84">
        <v>-775842.88359150605</v>
      </c>
      <c r="AD84">
        <v>-495451.63688295003</v>
      </c>
      <c r="AE84">
        <v>1240497.6593120201</v>
      </c>
      <c r="AF84">
        <v>29586546.5540087</v>
      </c>
      <c r="AG84">
        <v>9159868.3136918806</v>
      </c>
      <c r="AH84">
        <v>4573553.9326248299</v>
      </c>
      <c r="AI84">
        <v>3894697.2586489599</v>
      </c>
      <c r="AJ84">
        <v>-1439234.9471378301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-37998.203667119502</v>
      </c>
      <c r="AS84">
        <v>0</v>
      </c>
      <c r="AT84">
        <v>0</v>
      </c>
      <c r="AU84">
        <v>45706636.047007002</v>
      </c>
      <c r="AV84">
        <v>45894144.326113597</v>
      </c>
      <c r="AW84">
        <v>-41355154.157113999</v>
      </c>
      <c r="AX84">
        <v>29499577.620000001</v>
      </c>
      <c r="AY84">
        <v>34038567.788999602</v>
      </c>
      <c r="AZ84" s="3"/>
      <c r="BB84" s="3"/>
      <c r="BE84" s="3"/>
      <c r="BG84" s="3"/>
      <c r="BI84" s="3"/>
      <c r="BJ84"/>
      <c r="BK84"/>
      <c r="BL84"/>
      <c r="BM84"/>
      <c r="BN84"/>
      <c r="BO84"/>
    </row>
    <row r="85" spans="1:67" x14ac:dyDescent="0.2">
      <c r="A85" t="str">
        <f t="shared" si="2"/>
        <v>1_1_2011</v>
      </c>
      <c r="B85">
        <v>1</v>
      </c>
      <c r="C85">
        <v>1</v>
      </c>
      <c r="D85">
        <v>2011</v>
      </c>
      <c r="E85">
        <v>1126493827.81499</v>
      </c>
      <c r="F85">
        <v>1584263531.9619999</v>
      </c>
      <c r="G85">
        <v>1649966415.23</v>
      </c>
      <c r="H85">
        <v>65702883.268000901</v>
      </c>
      <c r="I85">
        <v>1677609819.92784</v>
      </c>
      <c r="J85">
        <v>62978127.865678102</v>
      </c>
      <c r="K85">
        <v>60666073.860419802</v>
      </c>
      <c r="L85">
        <v>1.9253256728389201</v>
      </c>
      <c r="M85">
        <v>9637228.0154622309</v>
      </c>
      <c r="N85">
        <v>4.0461063850782297</v>
      </c>
      <c r="O85">
        <v>35579.855550729299</v>
      </c>
      <c r="P85">
        <v>10.9679570675763</v>
      </c>
      <c r="Q85">
        <v>0.61073387525933398</v>
      </c>
      <c r="R85">
        <v>4.8493303407538297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0.23567587065696699</v>
      </c>
      <c r="AA85">
        <v>0</v>
      </c>
      <c r="AB85">
        <v>0</v>
      </c>
      <c r="AC85">
        <v>5514810.25102075</v>
      </c>
      <c r="AD85">
        <v>-3783565.1699048802</v>
      </c>
      <c r="AE85">
        <v>4749750.8331056498</v>
      </c>
      <c r="AF85">
        <v>43437799.245962501</v>
      </c>
      <c r="AG85">
        <v>6435352.7389350301</v>
      </c>
      <c r="AH85">
        <v>4884432.2050123699</v>
      </c>
      <c r="AI85">
        <v>-143439.029935584</v>
      </c>
      <c r="AJ85">
        <v>247021.78884852701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-303718.407566635</v>
      </c>
      <c r="AS85">
        <v>0</v>
      </c>
      <c r="AT85">
        <v>0</v>
      </c>
      <c r="AU85">
        <v>61038444.455477796</v>
      </c>
      <c r="AV85">
        <v>61720536.355643801</v>
      </c>
      <c r="AW85">
        <v>3982346.9123570798</v>
      </c>
      <c r="AX85">
        <v>0</v>
      </c>
      <c r="AY85">
        <v>65702883.268000901</v>
      </c>
      <c r="AZ85" s="3"/>
      <c r="BB85" s="3"/>
      <c r="BE85" s="3"/>
      <c r="BG85" s="3"/>
      <c r="BI85" s="3"/>
      <c r="BJ85"/>
      <c r="BK85"/>
      <c r="BL85"/>
      <c r="BM85"/>
      <c r="BN85"/>
      <c r="BO85"/>
    </row>
    <row r="86" spans="1:67" x14ac:dyDescent="0.2">
      <c r="A86" t="str">
        <f t="shared" si="2"/>
        <v>1_1_2012</v>
      </c>
      <c r="B86">
        <v>1</v>
      </c>
      <c r="C86">
        <v>1</v>
      </c>
      <c r="D86">
        <v>2012</v>
      </c>
      <c r="E86">
        <v>1126493827.81499</v>
      </c>
      <c r="F86">
        <v>1649966415.23</v>
      </c>
      <c r="G86">
        <v>1684310468.9199901</v>
      </c>
      <c r="H86">
        <v>34344053.689999297</v>
      </c>
      <c r="I86">
        <v>1717115286.84606</v>
      </c>
      <c r="J86">
        <v>39505466.9182202</v>
      </c>
      <c r="K86">
        <v>62745841.878348701</v>
      </c>
      <c r="L86">
        <v>1.9471072922743899</v>
      </c>
      <c r="M86">
        <v>9748238.1939888895</v>
      </c>
      <c r="N86">
        <v>4.07378123547866</v>
      </c>
      <c r="O86">
        <v>35261.352835851299</v>
      </c>
      <c r="P86">
        <v>10.8946309682562</v>
      </c>
      <c r="Q86">
        <v>0.60563992749806195</v>
      </c>
      <c r="R86">
        <v>4.9764747850006401</v>
      </c>
      <c r="S86">
        <v>0</v>
      </c>
      <c r="T86">
        <v>0</v>
      </c>
      <c r="U86">
        <v>0</v>
      </c>
      <c r="V86">
        <v>0</v>
      </c>
      <c r="W86">
        <v>0.46481473981514798</v>
      </c>
      <c r="X86">
        <v>0</v>
      </c>
      <c r="Y86">
        <v>0</v>
      </c>
      <c r="Z86">
        <v>0.24250758762689201</v>
      </c>
      <c r="AA86">
        <v>0</v>
      </c>
      <c r="AB86">
        <v>0</v>
      </c>
      <c r="AC86">
        <v>35242327.161792502</v>
      </c>
      <c r="AD86">
        <v>-2347727.0608584699</v>
      </c>
      <c r="AE86">
        <v>6025526.5384688899</v>
      </c>
      <c r="AF86">
        <v>1609589.5214647599</v>
      </c>
      <c r="AG86">
        <v>3653174.78904759</v>
      </c>
      <c r="AH86">
        <v>-1916087.77659047</v>
      </c>
      <c r="AI86">
        <v>-198533.36734774499</v>
      </c>
      <c r="AJ86">
        <v>-397589.98034048901</v>
      </c>
      <c r="AK86">
        <v>0</v>
      </c>
      <c r="AL86">
        <v>0</v>
      </c>
      <c r="AM86">
        <v>0</v>
      </c>
      <c r="AN86">
        <v>0</v>
      </c>
      <c r="AO86">
        <v>-1049324.5373781701</v>
      </c>
      <c r="AP86">
        <v>0</v>
      </c>
      <c r="AQ86">
        <v>0</v>
      </c>
      <c r="AR86">
        <v>-13805.362361538901</v>
      </c>
      <c r="AS86">
        <v>0</v>
      </c>
      <c r="AT86">
        <v>0</v>
      </c>
      <c r="AU86">
        <v>40607549.925896898</v>
      </c>
      <c r="AV86">
        <v>41024339.106393099</v>
      </c>
      <c r="AW86">
        <v>-6680285.4163937801</v>
      </c>
      <c r="AX86">
        <v>0</v>
      </c>
      <c r="AY86">
        <v>34344053.689999297</v>
      </c>
      <c r="AZ86" s="3"/>
      <c r="BB86" s="3"/>
      <c r="BE86" s="3"/>
      <c r="BG86" s="3"/>
      <c r="BI86" s="3"/>
      <c r="BJ86"/>
      <c r="BK86"/>
      <c r="BL86"/>
      <c r="BM86"/>
      <c r="BN86"/>
      <c r="BO86"/>
    </row>
    <row r="87" spans="1:67" x14ac:dyDescent="0.2">
      <c r="A87" t="str">
        <f t="shared" si="2"/>
        <v>1_1_2013</v>
      </c>
      <c r="B87">
        <v>1</v>
      </c>
      <c r="C87">
        <v>1</v>
      </c>
      <c r="D87">
        <v>2013</v>
      </c>
      <c r="E87">
        <v>1126493827.81499</v>
      </c>
      <c r="F87">
        <v>1684310468.9199901</v>
      </c>
      <c r="G87">
        <v>1692923428.03</v>
      </c>
      <c r="H87">
        <v>8612959.1100002695</v>
      </c>
      <c r="I87">
        <v>1703731828.437</v>
      </c>
      <c r="J87">
        <v>-13383458.4090527</v>
      </c>
      <c r="K87">
        <v>64351843.702246398</v>
      </c>
      <c r="L87">
        <v>2.0523402908952102</v>
      </c>
      <c r="M87">
        <v>9848500.8639771994</v>
      </c>
      <c r="N87">
        <v>3.91309086432778</v>
      </c>
      <c r="O87">
        <v>35456.821539439501</v>
      </c>
      <c r="P87">
        <v>10.526769929997</v>
      </c>
      <c r="Q87">
        <v>0.60666809582472903</v>
      </c>
      <c r="R87">
        <v>4.9595283427024803</v>
      </c>
      <c r="S87">
        <v>0</v>
      </c>
      <c r="T87">
        <v>0</v>
      </c>
      <c r="U87">
        <v>0</v>
      </c>
      <c r="V87">
        <v>0</v>
      </c>
      <c r="W87">
        <v>1.40861339741738</v>
      </c>
      <c r="X87">
        <v>0</v>
      </c>
      <c r="Y87">
        <v>0</v>
      </c>
      <c r="Z87">
        <v>0.24250758762689201</v>
      </c>
      <c r="AA87">
        <v>0</v>
      </c>
      <c r="AB87">
        <v>0</v>
      </c>
      <c r="AC87">
        <v>32878338.311335102</v>
      </c>
      <c r="AD87">
        <v>-30094836.770559002</v>
      </c>
      <c r="AE87">
        <v>5459441.9320676802</v>
      </c>
      <c r="AF87">
        <v>-9035204.4207492992</v>
      </c>
      <c r="AG87">
        <v>-3505380.7783057499</v>
      </c>
      <c r="AH87">
        <v>-5775588.2552456399</v>
      </c>
      <c r="AI87">
        <v>38010.646562655602</v>
      </c>
      <c r="AJ87">
        <v>-20001.447788719099</v>
      </c>
      <c r="AK87">
        <v>0</v>
      </c>
      <c r="AL87">
        <v>0</v>
      </c>
      <c r="AM87">
        <v>0</v>
      </c>
      <c r="AN87">
        <v>0</v>
      </c>
      <c r="AO87">
        <v>-2167177.2690731902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-12222398.051756101</v>
      </c>
      <c r="AV87">
        <v>-12645123.146930801</v>
      </c>
      <c r="AW87">
        <v>21258082.256930999</v>
      </c>
      <c r="AX87">
        <v>0</v>
      </c>
      <c r="AY87">
        <v>8612959.1100002695</v>
      </c>
      <c r="AZ87" s="3"/>
      <c r="BB87" s="3"/>
      <c r="BE87" s="3"/>
      <c r="BG87" s="3"/>
      <c r="BI87" s="3"/>
      <c r="BJ87"/>
      <c r="BK87"/>
      <c r="BL87"/>
      <c r="BM87"/>
      <c r="BN87"/>
      <c r="BO87"/>
    </row>
    <row r="88" spans="1:67" x14ac:dyDescent="0.2">
      <c r="A88" t="str">
        <f t="shared" si="2"/>
        <v>1_1_2014</v>
      </c>
      <c r="B88">
        <v>1</v>
      </c>
      <c r="C88">
        <v>1</v>
      </c>
      <c r="D88">
        <v>2014</v>
      </c>
      <c r="E88">
        <v>1126493827.81499</v>
      </c>
      <c r="F88">
        <v>1692923428.03</v>
      </c>
      <c r="G88">
        <v>1741056553.21</v>
      </c>
      <c r="H88">
        <v>48133125.180000402</v>
      </c>
      <c r="I88">
        <v>1740937802.8187799</v>
      </c>
      <c r="J88">
        <v>37205974.381776199</v>
      </c>
      <c r="K88">
        <v>66541512.576604001</v>
      </c>
      <c r="L88">
        <v>2.0152791024558701</v>
      </c>
      <c r="M88">
        <v>9961099.9793734495</v>
      </c>
      <c r="N88">
        <v>3.7049113016746298</v>
      </c>
      <c r="O88">
        <v>35500.020030105101</v>
      </c>
      <c r="P88">
        <v>10.448470320799499</v>
      </c>
      <c r="Q88">
        <v>0.60493024536746998</v>
      </c>
      <c r="R88">
        <v>5.1434641921986097</v>
      </c>
      <c r="S88">
        <v>0</v>
      </c>
      <c r="T88">
        <v>0</v>
      </c>
      <c r="U88">
        <v>0</v>
      </c>
      <c r="V88">
        <v>0</v>
      </c>
      <c r="W88">
        <v>2.9111639280266499</v>
      </c>
      <c r="X88">
        <v>0</v>
      </c>
      <c r="Y88">
        <v>0</v>
      </c>
      <c r="Z88">
        <v>0.51632543449986801</v>
      </c>
      <c r="AA88">
        <v>0</v>
      </c>
      <c r="AB88">
        <v>0</v>
      </c>
      <c r="AC88">
        <v>45212383.096880898</v>
      </c>
      <c r="AD88">
        <v>5652512.6575567797</v>
      </c>
      <c r="AE88">
        <v>6442281.0493253199</v>
      </c>
      <c r="AF88">
        <v>-12395798.715025701</v>
      </c>
      <c r="AG88">
        <v>-2121595.9348510099</v>
      </c>
      <c r="AH88">
        <v>-650623.26433146</v>
      </c>
      <c r="AI88">
        <v>-58677.208091604502</v>
      </c>
      <c r="AJ88">
        <v>-1649174.7387838101</v>
      </c>
      <c r="AK88">
        <v>0</v>
      </c>
      <c r="AL88">
        <v>0</v>
      </c>
      <c r="AM88">
        <v>0</v>
      </c>
      <c r="AN88">
        <v>0</v>
      </c>
      <c r="AO88">
        <v>-3413092.5801637899</v>
      </c>
      <c r="AP88">
        <v>0</v>
      </c>
      <c r="AQ88">
        <v>0</v>
      </c>
      <c r="AR88">
        <v>-517037.78337334603</v>
      </c>
      <c r="AS88">
        <v>0</v>
      </c>
      <c r="AT88">
        <v>0</v>
      </c>
      <c r="AU88">
        <v>36501176.579142198</v>
      </c>
      <c r="AV88">
        <v>36599406.489858299</v>
      </c>
      <c r="AW88">
        <v>11533718.690142</v>
      </c>
      <c r="AX88">
        <v>0</v>
      </c>
      <c r="AY88">
        <v>48133125.180000402</v>
      </c>
      <c r="AZ88" s="3"/>
      <c r="BB88" s="3"/>
      <c r="BE88" s="3"/>
      <c r="BG88" s="3"/>
      <c r="BI88" s="3"/>
      <c r="BJ88"/>
      <c r="BK88"/>
      <c r="BL88"/>
      <c r="BM88"/>
      <c r="BN88"/>
      <c r="BO88"/>
    </row>
    <row r="89" spans="1:67" x14ac:dyDescent="0.2">
      <c r="A89" t="str">
        <f t="shared" si="2"/>
        <v>1_1_2015</v>
      </c>
      <c r="B89">
        <v>1</v>
      </c>
      <c r="C89">
        <v>1</v>
      </c>
      <c r="D89">
        <v>2015</v>
      </c>
      <c r="E89">
        <v>1126493827.81499</v>
      </c>
      <c r="F89">
        <v>1741056553.21</v>
      </c>
      <c r="G89">
        <v>1722971062.70999</v>
      </c>
      <c r="H89">
        <v>-18085490.500001099</v>
      </c>
      <c r="I89">
        <v>1660274688.2460001</v>
      </c>
      <c r="J89">
        <v>-80663114.572780296</v>
      </c>
      <c r="K89">
        <v>67552136.040327698</v>
      </c>
      <c r="L89">
        <v>2.15478072707546</v>
      </c>
      <c r="M89">
        <v>10061379.965482401</v>
      </c>
      <c r="N89">
        <v>2.74906013746648</v>
      </c>
      <c r="O89">
        <v>36526.003443979404</v>
      </c>
      <c r="P89">
        <v>10.442568001222799</v>
      </c>
      <c r="Q89">
        <v>0.60614519773903397</v>
      </c>
      <c r="R89">
        <v>5.21098779542299</v>
      </c>
      <c r="S89">
        <v>0</v>
      </c>
      <c r="T89">
        <v>0</v>
      </c>
      <c r="U89">
        <v>0</v>
      </c>
      <c r="V89">
        <v>0</v>
      </c>
      <c r="W89">
        <v>3.8841343619953301</v>
      </c>
      <c r="X89">
        <v>0</v>
      </c>
      <c r="Y89">
        <v>0</v>
      </c>
      <c r="Z89">
        <v>0.88053444368351996</v>
      </c>
      <c r="AA89">
        <v>0</v>
      </c>
      <c r="AB89">
        <v>0</v>
      </c>
      <c r="AC89">
        <v>22680151.315575302</v>
      </c>
      <c r="AD89">
        <v>-29358871.2736164</v>
      </c>
      <c r="AE89">
        <v>5966027.2824224196</v>
      </c>
      <c r="AF89">
        <v>-66350578.411790103</v>
      </c>
      <c r="AG89">
        <v>-12284830.8969908</v>
      </c>
      <c r="AH89">
        <v>-212056.51340163601</v>
      </c>
      <c r="AI89">
        <v>48828.6566913356</v>
      </c>
      <c r="AJ89">
        <v>-217671.902382053</v>
      </c>
      <c r="AK89">
        <v>0</v>
      </c>
      <c r="AL89">
        <v>0</v>
      </c>
      <c r="AM89">
        <v>0</v>
      </c>
      <c r="AN89">
        <v>0</v>
      </c>
      <c r="AO89">
        <v>-2307627.1753374301</v>
      </c>
      <c r="AP89">
        <v>0</v>
      </c>
      <c r="AQ89">
        <v>0</v>
      </c>
      <c r="AR89">
        <v>-661781.97932422895</v>
      </c>
      <c r="AS89">
        <v>0</v>
      </c>
      <c r="AT89">
        <v>0</v>
      </c>
      <c r="AU89">
        <v>-82698410.898153707</v>
      </c>
      <c r="AV89">
        <v>-82253682.241133094</v>
      </c>
      <c r="AW89">
        <v>64168191.741131999</v>
      </c>
      <c r="AX89">
        <v>0</v>
      </c>
      <c r="AY89">
        <v>-18085490.500001099</v>
      </c>
      <c r="AZ89" s="3"/>
      <c r="BB89" s="3"/>
      <c r="BE89" s="3"/>
      <c r="BG89" s="3"/>
      <c r="BI89" s="3"/>
      <c r="BJ89"/>
      <c r="BK89"/>
      <c r="BL89"/>
      <c r="BM89"/>
      <c r="BN89"/>
      <c r="BO89"/>
    </row>
    <row r="90" spans="1:67" x14ac:dyDescent="0.2">
      <c r="A90" t="str">
        <f t="shared" si="2"/>
        <v>1_1_2016</v>
      </c>
      <c r="B90">
        <v>1</v>
      </c>
      <c r="C90">
        <v>1</v>
      </c>
      <c r="D90">
        <v>2016</v>
      </c>
      <c r="E90">
        <v>1126493827.81499</v>
      </c>
      <c r="F90">
        <v>1722971062.70999</v>
      </c>
      <c r="G90">
        <v>1698078950.2549901</v>
      </c>
      <c r="H90">
        <v>-24892112.454999998</v>
      </c>
      <c r="I90">
        <v>1637602308.15589</v>
      </c>
      <c r="J90">
        <v>-22672380.090109199</v>
      </c>
      <c r="K90">
        <v>67641291.371357501</v>
      </c>
      <c r="L90">
        <v>2.20575660462121</v>
      </c>
      <c r="M90">
        <v>10136171.168559</v>
      </c>
      <c r="N90">
        <v>2.4423730807431001</v>
      </c>
      <c r="O90">
        <v>37276.116361561697</v>
      </c>
      <c r="P90">
        <v>10.357341054280299</v>
      </c>
      <c r="Q90">
        <v>0.60540304123049704</v>
      </c>
      <c r="R90">
        <v>5.7595366484470496</v>
      </c>
      <c r="S90">
        <v>0</v>
      </c>
      <c r="T90">
        <v>0</v>
      </c>
      <c r="U90">
        <v>0</v>
      </c>
      <c r="V90">
        <v>0</v>
      </c>
      <c r="W90">
        <v>6.6280695326386496</v>
      </c>
      <c r="X90">
        <v>0</v>
      </c>
      <c r="Y90">
        <v>0</v>
      </c>
      <c r="Z90">
        <v>0.99388556192947797</v>
      </c>
      <c r="AA90">
        <v>0</v>
      </c>
      <c r="AB90">
        <v>0</v>
      </c>
      <c r="AC90">
        <v>28832574.996252</v>
      </c>
      <c r="AD90">
        <v>-9363125.1135873497</v>
      </c>
      <c r="AE90">
        <v>4494121.7163969697</v>
      </c>
      <c r="AF90">
        <v>-24595117.772169702</v>
      </c>
      <c r="AG90">
        <v>-8970400.6132503003</v>
      </c>
      <c r="AH90">
        <v>-1757843.03684798</v>
      </c>
      <c r="AI90">
        <v>-23275.678830706001</v>
      </c>
      <c r="AJ90">
        <v>-3444000.5425816299</v>
      </c>
      <c r="AK90">
        <v>0</v>
      </c>
      <c r="AL90">
        <v>0</v>
      </c>
      <c r="AM90">
        <v>0</v>
      </c>
      <c r="AN90">
        <v>0</v>
      </c>
      <c r="AO90">
        <v>-6384011.1127503701</v>
      </c>
      <c r="AP90">
        <v>0</v>
      </c>
      <c r="AQ90">
        <v>0</v>
      </c>
      <c r="AR90">
        <v>-238444.09633496401</v>
      </c>
      <c r="AS90">
        <v>0</v>
      </c>
      <c r="AT90">
        <v>0</v>
      </c>
      <c r="AU90">
        <v>-21449521.253704101</v>
      </c>
      <c r="AV90">
        <v>-21950104.6648627</v>
      </c>
      <c r="AW90">
        <v>-2942007.7901372798</v>
      </c>
      <c r="AX90">
        <v>0</v>
      </c>
      <c r="AY90">
        <v>-24892112.454999998</v>
      </c>
      <c r="AZ90" s="3"/>
      <c r="BB90" s="3"/>
      <c r="BE90" s="3"/>
      <c r="BG90" s="3"/>
      <c r="BI90" s="3"/>
      <c r="BJ90"/>
      <c r="BK90"/>
      <c r="BL90"/>
      <c r="BM90"/>
      <c r="BN90"/>
      <c r="BO90"/>
    </row>
    <row r="91" spans="1:67" x14ac:dyDescent="0.2">
      <c r="A91" t="str">
        <f t="shared" si="2"/>
        <v>1_1_2017</v>
      </c>
      <c r="B91">
        <v>1</v>
      </c>
      <c r="C91">
        <v>1</v>
      </c>
      <c r="D91">
        <v>2017</v>
      </c>
      <c r="E91">
        <v>1126493827.81499</v>
      </c>
      <c r="F91">
        <v>1698078950.2549901</v>
      </c>
      <c r="G91">
        <v>1666633095.7720001</v>
      </c>
      <c r="H91">
        <v>-31445854.4829996</v>
      </c>
      <c r="I91">
        <v>1681268852.2502301</v>
      </c>
      <c r="J91">
        <v>43666544.094338402</v>
      </c>
      <c r="K91">
        <v>69855585.814507797</v>
      </c>
      <c r="L91">
        <v>2.1304537749558801</v>
      </c>
      <c r="M91">
        <v>10235763.298901901</v>
      </c>
      <c r="N91">
        <v>2.6574799179301798</v>
      </c>
      <c r="O91">
        <v>38048.312197706298</v>
      </c>
      <c r="P91">
        <v>10.202495140141</v>
      </c>
      <c r="Q91">
        <v>0.60351036138241598</v>
      </c>
      <c r="R91">
        <v>5.9214657645831901</v>
      </c>
      <c r="S91">
        <v>0</v>
      </c>
      <c r="T91">
        <v>0</v>
      </c>
      <c r="U91">
        <v>0</v>
      </c>
      <c r="V91">
        <v>0</v>
      </c>
      <c r="W91">
        <v>10.246319933015499</v>
      </c>
      <c r="X91">
        <v>0</v>
      </c>
      <c r="Y91">
        <v>0</v>
      </c>
      <c r="Z91">
        <v>0.99388556192947797</v>
      </c>
      <c r="AA91">
        <v>0</v>
      </c>
      <c r="AB91">
        <v>0</v>
      </c>
      <c r="AC91">
        <v>36686602.979943998</v>
      </c>
      <c r="AD91">
        <v>6925917.3127012998</v>
      </c>
      <c r="AE91">
        <v>5499026.4435296496</v>
      </c>
      <c r="AF91">
        <v>17423382.8921372</v>
      </c>
      <c r="AG91">
        <v>-9075428.3362001404</v>
      </c>
      <c r="AH91">
        <v>-2909680.5932468502</v>
      </c>
      <c r="AI91">
        <v>-76953.426235065504</v>
      </c>
      <c r="AJ91">
        <v>-1019436.45018252</v>
      </c>
      <c r="AK91">
        <v>0</v>
      </c>
      <c r="AL91">
        <v>0</v>
      </c>
      <c r="AM91">
        <v>0</v>
      </c>
      <c r="AN91">
        <v>0</v>
      </c>
      <c r="AO91">
        <v>-8221503.9414188601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45231926.881028801</v>
      </c>
      <c r="AV91">
        <v>45223943.084182099</v>
      </c>
      <c r="AW91">
        <v>-76669797.567181796</v>
      </c>
      <c r="AX91">
        <v>0</v>
      </c>
      <c r="AY91">
        <v>-31445854.4829996</v>
      </c>
      <c r="AZ91" s="3"/>
      <c r="BB91" s="3"/>
      <c r="BE91" s="3"/>
      <c r="BG91" s="3"/>
      <c r="BI91" s="3"/>
      <c r="BJ91"/>
      <c r="BK91"/>
      <c r="BL91"/>
      <c r="BM91"/>
      <c r="BN91"/>
      <c r="BO91"/>
    </row>
    <row r="92" spans="1:67" x14ac:dyDescent="0.2">
      <c r="A92" t="str">
        <f t="shared" si="2"/>
        <v>1_1_2018</v>
      </c>
      <c r="B92">
        <v>1</v>
      </c>
      <c r="C92">
        <v>1</v>
      </c>
      <c r="D92">
        <v>2018</v>
      </c>
      <c r="E92">
        <v>1126493827.81499</v>
      </c>
      <c r="F92">
        <v>1666633095.7720001</v>
      </c>
      <c r="G92">
        <v>1636184633.7979901</v>
      </c>
      <c r="H92">
        <v>-30448461.9740007</v>
      </c>
      <c r="I92">
        <v>1700800060.4590099</v>
      </c>
      <c r="J92">
        <v>19531208.208775599</v>
      </c>
      <c r="K92">
        <v>70841490.929246098</v>
      </c>
      <c r="L92">
        <v>2.08687793775696</v>
      </c>
      <c r="M92">
        <v>10308804.210226901</v>
      </c>
      <c r="N92">
        <v>2.92983999319934</v>
      </c>
      <c r="O92">
        <v>38913.811951356198</v>
      </c>
      <c r="P92">
        <v>10.0685876344187</v>
      </c>
      <c r="Q92">
        <v>0.60498335359032396</v>
      </c>
      <c r="R92">
        <v>6.1800498149413103</v>
      </c>
      <c r="S92">
        <v>0</v>
      </c>
      <c r="T92">
        <v>0</v>
      </c>
      <c r="U92">
        <v>0</v>
      </c>
      <c r="V92">
        <v>0</v>
      </c>
      <c r="W92">
        <v>16.656166916833101</v>
      </c>
      <c r="X92">
        <v>0</v>
      </c>
      <c r="Y92">
        <v>0</v>
      </c>
      <c r="Z92">
        <v>1</v>
      </c>
      <c r="AA92">
        <v>0</v>
      </c>
      <c r="AB92">
        <v>0.57067875217916897</v>
      </c>
      <c r="AC92">
        <v>13713323.696942599</v>
      </c>
      <c r="AD92">
        <v>295516.541532289</v>
      </c>
      <c r="AE92">
        <v>4798345.1205377895</v>
      </c>
      <c r="AF92">
        <v>20848050.021916799</v>
      </c>
      <c r="AG92">
        <v>-9588200.2731273901</v>
      </c>
      <c r="AH92">
        <v>-2498794.8906620699</v>
      </c>
      <c r="AI92">
        <v>56005.099209872002</v>
      </c>
      <c r="AJ92">
        <v>-1583906.0039343999</v>
      </c>
      <c r="AK92">
        <v>0</v>
      </c>
      <c r="AL92">
        <v>0</v>
      </c>
      <c r="AM92">
        <v>0</v>
      </c>
      <c r="AN92">
        <v>0</v>
      </c>
      <c r="AO92">
        <v>-14152229.8685467</v>
      </c>
      <c r="AP92">
        <v>0</v>
      </c>
      <c r="AQ92">
        <v>0</v>
      </c>
      <c r="AR92">
        <v>-11077.581867105901</v>
      </c>
      <c r="AS92">
        <v>0</v>
      </c>
      <c r="AT92">
        <v>5501617.8869621698</v>
      </c>
      <c r="AU92">
        <v>17378649.7489639</v>
      </c>
      <c r="AV92">
        <v>17183272.224339701</v>
      </c>
      <c r="AW92">
        <v>-47631734.198340401</v>
      </c>
      <c r="AX92">
        <v>0</v>
      </c>
      <c r="AY92">
        <v>-30448461.9740007</v>
      </c>
      <c r="AZ92" s="3"/>
      <c r="BB92" s="3"/>
      <c r="BE92" s="3"/>
      <c r="BG92" s="3"/>
      <c r="BI92" s="3"/>
      <c r="BJ92"/>
      <c r="BK92"/>
      <c r="BL92"/>
      <c r="BM92"/>
      <c r="BN92"/>
      <c r="BO92"/>
    </row>
    <row r="93" spans="1:67" x14ac:dyDescent="0.2">
      <c r="A93" t="str">
        <f t="shared" si="2"/>
        <v>1_2_2002</v>
      </c>
      <c r="B93">
        <v>1</v>
      </c>
      <c r="C93">
        <v>2</v>
      </c>
      <c r="D93">
        <v>2002</v>
      </c>
      <c r="E93">
        <v>47452824.656399898</v>
      </c>
      <c r="F93">
        <v>0</v>
      </c>
      <c r="G93">
        <v>47452824.656399898</v>
      </c>
      <c r="H93">
        <v>0</v>
      </c>
      <c r="I93">
        <v>43061373.289476603</v>
      </c>
      <c r="J93">
        <v>0</v>
      </c>
      <c r="K93">
        <v>2968147.6581053999</v>
      </c>
      <c r="L93">
        <v>1.21544787410374</v>
      </c>
      <c r="M93">
        <v>2770542.68335594</v>
      </c>
      <c r="N93">
        <v>1.9581685986983099</v>
      </c>
      <c r="O93">
        <v>35531.351161575498</v>
      </c>
      <c r="P93">
        <v>7.67514166030643</v>
      </c>
      <c r="Q93">
        <v>0.32387406215139197</v>
      </c>
      <c r="R93">
        <v>3.5465972047693799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0.314908313850703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47452824.656399898</v>
      </c>
      <c r="AY93">
        <v>47452824.656399898</v>
      </c>
      <c r="AZ93" s="3"/>
      <c r="BB93" s="3"/>
      <c r="BE93" s="3"/>
      <c r="BG93" s="3"/>
      <c r="BI93" s="3"/>
      <c r="BJ93"/>
      <c r="BK93"/>
      <c r="BL93"/>
      <c r="BM93"/>
      <c r="BN93"/>
      <c r="BO93"/>
    </row>
    <row r="94" spans="1:67" x14ac:dyDescent="0.2">
      <c r="A94" t="str">
        <f t="shared" si="2"/>
        <v>1_2_2003</v>
      </c>
      <c r="B94">
        <v>1</v>
      </c>
      <c r="C94">
        <v>2</v>
      </c>
      <c r="D94">
        <v>2003</v>
      </c>
      <c r="E94">
        <v>47452824.656399898</v>
      </c>
      <c r="F94">
        <v>47452824.656399898</v>
      </c>
      <c r="G94">
        <v>47755010.070099898</v>
      </c>
      <c r="H94">
        <v>302185.41369997902</v>
      </c>
      <c r="I94">
        <v>46500940.141548</v>
      </c>
      <c r="J94">
        <v>3439566.8520713798</v>
      </c>
      <c r="K94">
        <v>3075048.9974624901</v>
      </c>
      <c r="L94">
        <v>0.94663226469010398</v>
      </c>
      <c r="M94">
        <v>2814945.3613983602</v>
      </c>
      <c r="N94">
        <v>2.2252878842732202</v>
      </c>
      <c r="O94">
        <v>34839.277997744699</v>
      </c>
      <c r="P94">
        <v>7.7188093537887097</v>
      </c>
      <c r="Q94">
        <v>0.32249013667131299</v>
      </c>
      <c r="R94">
        <v>3.5465972047693799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0.314908313850703</v>
      </c>
      <c r="AA94">
        <v>0</v>
      </c>
      <c r="AB94">
        <v>0</v>
      </c>
      <c r="AC94">
        <v>845349.97005825501</v>
      </c>
      <c r="AD94">
        <v>2309827.6290997802</v>
      </c>
      <c r="AE94">
        <v>251292.320975832</v>
      </c>
      <c r="AF94">
        <v>691999.76766724</v>
      </c>
      <c r="AG94">
        <v>221220.09986171799</v>
      </c>
      <c r="AH94">
        <v>21539.390261128101</v>
      </c>
      <c r="AI94">
        <v>-1778.2891824312401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4339450.8887415202</v>
      </c>
      <c r="AV94">
        <v>4533564.3879202995</v>
      </c>
      <c r="AW94">
        <v>-4231378.9742203197</v>
      </c>
      <c r="AX94">
        <v>0</v>
      </c>
      <c r="AY94">
        <v>302185.41369997902</v>
      </c>
      <c r="AZ94" s="3"/>
      <c r="BB94" s="3"/>
      <c r="BE94" s="3"/>
      <c r="BG94" s="3"/>
      <c r="BI94" s="3"/>
      <c r="BJ94"/>
      <c r="BK94"/>
      <c r="BL94"/>
      <c r="BM94"/>
      <c r="BN94"/>
      <c r="BO94"/>
    </row>
    <row r="95" spans="1:67" x14ac:dyDescent="0.2">
      <c r="A95" t="str">
        <f t="shared" si="2"/>
        <v>1_2_2004</v>
      </c>
      <c r="B95">
        <v>1</v>
      </c>
      <c r="C95">
        <v>2</v>
      </c>
      <c r="D95">
        <v>2004</v>
      </c>
      <c r="E95">
        <v>48097598.656399898</v>
      </c>
      <c r="F95">
        <v>47755010.070099898</v>
      </c>
      <c r="G95">
        <v>53869702.5578999</v>
      </c>
      <c r="H95">
        <v>5469918.4878000198</v>
      </c>
      <c r="I95">
        <v>49680899.172933698</v>
      </c>
      <c r="J95">
        <v>2807919.6105408799</v>
      </c>
      <c r="K95">
        <v>2932927.6381247998</v>
      </c>
      <c r="L95">
        <v>0.94516200312426002</v>
      </c>
      <c r="M95">
        <v>2834174.9588307198</v>
      </c>
      <c r="N95">
        <v>2.5351971551250299</v>
      </c>
      <c r="O95">
        <v>33792.657754273001</v>
      </c>
      <c r="P95">
        <v>7.7608804735369104</v>
      </c>
      <c r="Q95">
        <v>0.32168014309482601</v>
      </c>
      <c r="R95">
        <v>3.5352481170528098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0.310686799703909</v>
      </c>
      <c r="AA95">
        <v>0</v>
      </c>
      <c r="AB95">
        <v>0</v>
      </c>
      <c r="AC95">
        <v>1040488.96482192</v>
      </c>
      <c r="AD95">
        <v>696274.65462162904</v>
      </c>
      <c r="AE95">
        <v>272400.66697500699</v>
      </c>
      <c r="AF95">
        <v>736629.02841169701</v>
      </c>
      <c r="AG95">
        <v>318558.29550339503</v>
      </c>
      <c r="AH95">
        <v>22825.0146330034</v>
      </c>
      <c r="AI95">
        <v>-5038.3570099151202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3082138.2679567402</v>
      </c>
      <c r="AV95">
        <v>3155149.7168221502</v>
      </c>
      <c r="AW95">
        <v>2314768.7709778599</v>
      </c>
      <c r="AX95">
        <v>644773.99999999895</v>
      </c>
      <c r="AY95">
        <v>6114692.4878000198</v>
      </c>
      <c r="AZ95" s="3"/>
      <c r="BB95" s="3"/>
      <c r="BE95" s="3"/>
      <c r="BG95" s="3"/>
      <c r="BI95" s="3"/>
      <c r="BJ95"/>
      <c r="BK95"/>
      <c r="BL95"/>
      <c r="BM95"/>
      <c r="BN95"/>
      <c r="BO95"/>
    </row>
    <row r="96" spans="1:67" x14ac:dyDescent="0.2">
      <c r="A96" t="str">
        <f t="shared" si="2"/>
        <v>1_2_2005</v>
      </c>
      <c r="B96">
        <v>1</v>
      </c>
      <c r="C96">
        <v>2</v>
      </c>
      <c r="D96">
        <v>2005</v>
      </c>
      <c r="E96">
        <v>48097598.656399898</v>
      </c>
      <c r="F96">
        <v>53869702.5578999</v>
      </c>
      <c r="G96">
        <v>61106761.726399899</v>
      </c>
      <c r="H96">
        <v>7237059.1684999699</v>
      </c>
      <c r="I96">
        <v>54662311.039033897</v>
      </c>
      <c r="J96">
        <v>4981411.8661001204</v>
      </c>
      <c r="K96">
        <v>3081301.5118340198</v>
      </c>
      <c r="L96">
        <v>0.90840373464651303</v>
      </c>
      <c r="M96">
        <v>2886878.18725305</v>
      </c>
      <c r="N96">
        <v>2.9903854557888701</v>
      </c>
      <c r="O96">
        <v>32948.835104152502</v>
      </c>
      <c r="P96">
        <v>7.7759631790255197</v>
      </c>
      <c r="Q96">
        <v>0.317766419529938</v>
      </c>
      <c r="R96">
        <v>3.5352481170528098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0.310686799703909</v>
      </c>
      <c r="AA96">
        <v>0</v>
      </c>
      <c r="AB96">
        <v>0</v>
      </c>
      <c r="AC96">
        <v>2833199.3430405599</v>
      </c>
      <c r="AD96">
        <v>414067.86906356702</v>
      </c>
      <c r="AE96">
        <v>349418.73602909799</v>
      </c>
      <c r="AF96">
        <v>1105112.0335168</v>
      </c>
      <c r="AG96">
        <v>308598.56263752998</v>
      </c>
      <c r="AH96">
        <v>8827.2000403632101</v>
      </c>
      <c r="AI96">
        <v>-5695.5686496982398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5013528.1756782299</v>
      </c>
      <c r="AV96">
        <v>5146904.2112718401</v>
      </c>
      <c r="AW96">
        <v>2090154.95722812</v>
      </c>
      <c r="AX96">
        <v>0</v>
      </c>
      <c r="AY96">
        <v>7237059.1684999699</v>
      </c>
      <c r="AZ96" s="3"/>
      <c r="BB96" s="3"/>
      <c r="BE96" s="3"/>
      <c r="BG96" s="3"/>
      <c r="BI96" s="3"/>
      <c r="BJ96"/>
      <c r="BK96"/>
      <c r="BL96"/>
      <c r="BM96"/>
      <c r="BN96"/>
      <c r="BO96"/>
    </row>
    <row r="97" spans="1:67" x14ac:dyDescent="0.2">
      <c r="A97" t="str">
        <f t="shared" si="2"/>
        <v>1_2_2006</v>
      </c>
      <c r="B97">
        <v>1</v>
      </c>
      <c r="C97">
        <v>2</v>
      </c>
      <c r="D97">
        <v>2006</v>
      </c>
      <c r="E97">
        <v>48097598.656399898</v>
      </c>
      <c r="F97">
        <v>61106761.726399899</v>
      </c>
      <c r="G97">
        <v>67460493.815999895</v>
      </c>
      <c r="H97">
        <v>6353732.0895999903</v>
      </c>
      <c r="I97">
        <v>59322652.742528498</v>
      </c>
      <c r="J97">
        <v>4660341.7034946298</v>
      </c>
      <c r="K97">
        <v>3340081.7579764002</v>
      </c>
      <c r="L97">
        <v>0.89131797908268795</v>
      </c>
      <c r="M97">
        <v>2953629.6232218998</v>
      </c>
      <c r="N97">
        <v>3.2763914189790002</v>
      </c>
      <c r="O97">
        <v>31637.036304327601</v>
      </c>
      <c r="P97">
        <v>7.8675883854929101</v>
      </c>
      <c r="Q97">
        <v>0.31745603214374302</v>
      </c>
      <c r="R97">
        <v>3.59240461891559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0.310686799703909</v>
      </c>
      <c r="AA97">
        <v>0</v>
      </c>
      <c r="AB97">
        <v>0</v>
      </c>
      <c r="AC97">
        <v>3010756.0436293501</v>
      </c>
      <c r="AD97">
        <v>308590.60659585497</v>
      </c>
      <c r="AE97">
        <v>453442.31925082701</v>
      </c>
      <c r="AF97">
        <v>714678.43276979495</v>
      </c>
      <c r="AG97">
        <v>588449.56271703099</v>
      </c>
      <c r="AH97">
        <v>67343.132582405902</v>
      </c>
      <c r="AI97">
        <v>-71.528523705070896</v>
      </c>
      <c r="AJ97">
        <v>-18490.077369342998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5124698.4916522196</v>
      </c>
      <c r="AV97">
        <v>5239978.3310430497</v>
      </c>
      <c r="AW97">
        <v>1113753.7585569301</v>
      </c>
      <c r="AX97">
        <v>0</v>
      </c>
      <c r="AY97">
        <v>6353732.0895999903</v>
      </c>
      <c r="AZ97" s="3"/>
      <c r="BB97" s="3"/>
      <c r="BE97" s="3"/>
      <c r="BG97" s="3"/>
      <c r="BI97" s="3"/>
      <c r="BJ97"/>
      <c r="BK97"/>
      <c r="BL97"/>
      <c r="BM97"/>
      <c r="BN97"/>
      <c r="BO97"/>
    </row>
    <row r="98" spans="1:67" x14ac:dyDescent="0.2">
      <c r="A98" t="str">
        <f t="shared" si="2"/>
        <v>1_2_2007</v>
      </c>
      <c r="B98">
        <v>1</v>
      </c>
      <c r="C98">
        <v>2</v>
      </c>
      <c r="D98">
        <v>2007</v>
      </c>
      <c r="E98">
        <v>49915575.145399898</v>
      </c>
      <c r="F98">
        <v>67460493.815999895</v>
      </c>
      <c r="G98">
        <v>73228318.371399999</v>
      </c>
      <c r="H98">
        <v>3949848.06640012</v>
      </c>
      <c r="I98">
        <v>64729665.871758603</v>
      </c>
      <c r="J98">
        <v>2717114.0781808998</v>
      </c>
      <c r="K98">
        <v>3697437.6534001702</v>
      </c>
      <c r="L98">
        <v>1.0340992575368</v>
      </c>
      <c r="M98">
        <v>2913069.5127626299</v>
      </c>
      <c r="N98">
        <v>3.4746087310801799</v>
      </c>
      <c r="O98">
        <v>31981.1445402301</v>
      </c>
      <c r="P98">
        <v>7.6534265247235096</v>
      </c>
      <c r="Q98">
        <v>0.31592092269112998</v>
      </c>
      <c r="R98">
        <v>3.9465082867933998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0.299371267514626</v>
      </c>
      <c r="AA98">
        <v>0</v>
      </c>
      <c r="AB98">
        <v>0</v>
      </c>
      <c r="AC98">
        <v>4045171.8905806202</v>
      </c>
      <c r="AD98">
        <v>-1014119.17474131</v>
      </c>
      <c r="AE98">
        <v>138619.851781851</v>
      </c>
      <c r="AF98">
        <v>538921.82465881598</v>
      </c>
      <c r="AG98">
        <v>-248254.35082429301</v>
      </c>
      <c r="AH98">
        <v>-180136.91056493501</v>
      </c>
      <c r="AI98">
        <v>-9743.7624744453806</v>
      </c>
      <c r="AJ98">
        <v>-93266.307403438899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3177193.0610128702</v>
      </c>
      <c r="AV98">
        <v>3206725.2429487798</v>
      </c>
      <c r="AW98">
        <v>743122.823451331</v>
      </c>
      <c r="AX98">
        <v>1817976.4890000001</v>
      </c>
      <c r="AY98">
        <v>5767824.5554001201</v>
      </c>
      <c r="AZ98" s="3"/>
      <c r="BB98" s="3"/>
      <c r="BE98" s="3"/>
      <c r="BG98" s="3"/>
      <c r="BI98" s="3"/>
      <c r="BJ98"/>
      <c r="BK98"/>
      <c r="BL98"/>
      <c r="BM98"/>
      <c r="BN98"/>
      <c r="BO98"/>
    </row>
    <row r="99" spans="1:67" x14ac:dyDescent="0.2">
      <c r="A99" t="str">
        <f t="shared" si="2"/>
        <v>1_2_2008</v>
      </c>
      <c r="B99">
        <v>1</v>
      </c>
      <c r="C99">
        <v>2</v>
      </c>
      <c r="D99">
        <v>2008</v>
      </c>
      <c r="E99">
        <v>54402213.7383999</v>
      </c>
      <c r="F99">
        <v>73228318.371399999</v>
      </c>
      <c r="G99">
        <v>86665209.449200004</v>
      </c>
      <c r="H99">
        <v>8950252.4847999308</v>
      </c>
      <c r="I99">
        <v>77784461.247034907</v>
      </c>
      <c r="J99">
        <v>9353599.7450844906</v>
      </c>
      <c r="K99">
        <v>3853125.22490355</v>
      </c>
      <c r="L99">
        <v>0.99626595759696301</v>
      </c>
      <c r="M99">
        <v>2880700.39977221</v>
      </c>
      <c r="N99">
        <v>3.8661371819019901</v>
      </c>
      <c r="O99">
        <v>31976.599704053398</v>
      </c>
      <c r="P99">
        <v>7.6325647008758297</v>
      </c>
      <c r="Q99">
        <v>0.29855982081607901</v>
      </c>
      <c r="R99">
        <v>3.9789498326879298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0.274681634682307</v>
      </c>
      <c r="AA99">
        <v>0</v>
      </c>
      <c r="AB99">
        <v>0</v>
      </c>
      <c r="AC99">
        <v>7877429.3855418796</v>
      </c>
      <c r="AD99">
        <v>-423949.70544775098</v>
      </c>
      <c r="AE99">
        <v>29350.133420602899</v>
      </c>
      <c r="AF99">
        <v>1035146.46828591</v>
      </c>
      <c r="AG99">
        <v>174307.281274851</v>
      </c>
      <c r="AH99">
        <v>121212.69661950901</v>
      </c>
      <c r="AI99">
        <v>-1140.51800069197</v>
      </c>
      <c r="AJ99">
        <v>4209.2660250277004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8816565.0077193398</v>
      </c>
      <c r="AV99">
        <v>8863238.1687823106</v>
      </c>
      <c r="AW99">
        <v>87014.316017616395</v>
      </c>
      <c r="AX99">
        <v>4486638.5929999901</v>
      </c>
      <c r="AY99">
        <v>13436891.0777999</v>
      </c>
      <c r="AZ99" s="3"/>
      <c r="BB99" s="3"/>
      <c r="BE99" s="3"/>
      <c r="BG99" s="3"/>
      <c r="BI99" s="3"/>
      <c r="BJ99"/>
      <c r="BK99"/>
      <c r="BL99"/>
      <c r="BM99"/>
      <c r="BN99"/>
      <c r="BO99"/>
    </row>
    <row r="100" spans="1:67" x14ac:dyDescent="0.2">
      <c r="A100" t="str">
        <f t="shared" si="2"/>
        <v>1_2_2009</v>
      </c>
      <c r="B100">
        <v>1</v>
      </c>
      <c r="C100">
        <v>2</v>
      </c>
      <c r="D100">
        <v>2009</v>
      </c>
      <c r="E100">
        <v>55753300.7383999</v>
      </c>
      <c r="F100">
        <v>86665209.449200004</v>
      </c>
      <c r="G100">
        <v>78047144.006999999</v>
      </c>
      <c r="H100">
        <v>-9969152.4421999902</v>
      </c>
      <c r="I100">
        <v>74286101.556279093</v>
      </c>
      <c r="J100">
        <v>-4254266.2574986499</v>
      </c>
      <c r="K100">
        <v>3745933.3881009701</v>
      </c>
      <c r="L100">
        <v>1.2319343301235799</v>
      </c>
      <c r="M100">
        <v>2819079.6536156498</v>
      </c>
      <c r="N100">
        <v>2.8002629584386098</v>
      </c>
      <c r="O100">
        <v>30659.1686468851</v>
      </c>
      <c r="P100">
        <v>7.8948707398241798</v>
      </c>
      <c r="Q100">
        <v>0.30628795620731702</v>
      </c>
      <c r="R100">
        <v>4.06145232748597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0.26802518957784</v>
      </c>
      <c r="AA100">
        <v>0</v>
      </c>
      <c r="AB100">
        <v>0</v>
      </c>
      <c r="AC100">
        <v>455652.51358345803</v>
      </c>
      <c r="AD100">
        <v>-3125772.85088591</v>
      </c>
      <c r="AE100">
        <v>-156755.425672924</v>
      </c>
      <c r="AF100">
        <v>-3517867.35020561</v>
      </c>
      <c r="AG100">
        <v>816736.218715069</v>
      </c>
      <c r="AH100">
        <v>299179.72735870199</v>
      </c>
      <c r="AI100">
        <v>12081.1401303072</v>
      </c>
      <c r="AJ100">
        <v>-25149.2671707845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-5241895.2941477001</v>
      </c>
      <c r="AV100">
        <v>-5121594.4127360098</v>
      </c>
      <c r="AW100">
        <v>-4847558.0294639701</v>
      </c>
      <c r="AX100">
        <v>1351087</v>
      </c>
      <c r="AY100">
        <v>-8618065.4421999902</v>
      </c>
      <c r="AZ100" s="3"/>
      <c r="BB100" s="3"/>
      <c r="BE100" s="3"/>
      <c r="BG100" s="3"/>
      <c r="BI100" s="3"/>
      <c r="BJ100"/>
      <c r="BK100"/>
      <c r="BL100"/>
      <c r="BM100"/>
      <c r="BN100"/>
      <c r="BO100"/>
    </row>
    <row r="101" spans="1:67" x14ac:dyDescent="0.2">
      <c r="A101" t="str">
        <f t="shared" si="2"/>
        <v>1_2_2010</v>
      </c>
      <c r="B101">
        <v>1</v>
      </c>
      <c r="C101">
        <v>2</v>
      </c>
      <c r="D101">
        <v>2010</v>
      </c>
      <c r="E101">
        <v>55753300.7383999</v>
      </c>
      <c r="F101">
        <v>78047144.006999999</v>
      </c>
      <c r="G101">
        <v>73994753.898399904</v>
      </c>
      <c r="H101">
        <v>-4052390.10860004</v>
      </c>
      <c r="I101">
        <v>75934567.239925697</v>
      </c>
      <c r="J101">
        <v>1648465.68364659</v>
      </c>
      <c r="K101">
        <v>3607222.7706852499</v>
      </c>
      <c r="L101">
        <v>1.23415066140242</v>
      </c>
      <c r="M101">
        <v>2831384.6703997999</v>
      </c>
      <c r="N101">
        <v>3.26862160478818</v>
      </c>
      <c r="O101">
        <v>29919.4486095873</v>
      </c>
      <c r="P101">
        <v>7.90827099481732</v>
      </c>
      <c r="Q101">
        <v>0.30773184723609898</v>
      </c>
      <c r="R101">
        <v>4.0137733852060702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0.26802518957784</v>
      </c>
      <c r="AA101">
        <v>0</v>
      </c>
      <c r="AB101">
        <v>0</v>
      </c>
      <c r="AC101">
        <v>496002.53677706397</v>
      </c>
      <c r="AD101">
        <v>-342016.508151185</v>
      </c>
      <c r="AE101">
        <v>60841.802246106701</v>
      </c>
      <c r="AF101">
        <v>1540597.40388526</v>
      </c>
      <c r="AG101">
        <v>470995.97557087999</v>
      </c>
      <c r="AH101">
        <v>36160.215702214497</v>
      </c>
      <c r="AI101">
        <v>4895.6124565742102</v>
      </c>
      <c r="AJ101">
        <v>25321.936269209102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2292798.97475613</v>
      </c>
      <c r="AV101">
        <v>2443830.9388589198</v>
      </c>
      <c r="AW101">
        <v>-6496221.0474589597</v>
      </c>
      <c r="AX101">
        <v>0</v>
      </c>
      <c r="AY101">
        <v>-4052390.10860004</v>
      </c>
      <c r="AZ101" s="3"/>
      <c r="BB101" s="3"/>
      <c r="BE101" s="3"/>
      <c r="BG101" s="3"/>
      <c r="BI101" s="3"/>
      <c r="BJ101"/>
      <c r="BK101"/>
      <c r="BL101"/>
      <c r="BM101"/>
      <c r="BN101"/>
      <c r="BO101"/>
    </row>
    <row r="102" spans="1:67" x14ac:dyDescent="0.2">
      <c r="A102" t="str">
        <f t="shared" si="2"/>
        <v>1_2_2011</v>
      </c>
      <c r="B102">
        <v>1</v>
      </c>
      <c r="C102">
        <v>2</v>
      </c>
      <c r="D102">
        <v>2011</v>
      </c>
      <c r="E102">
        <v>56222628.7383999</v>
      </c>
      <c r="F102">
        <v>73994753.898399904</v>
      </c>
      <c r="G102">
        <v>78590940.598599896</v>
      </c>
      <c r="H102">
        <v>4126858.7002000101</v>
      </c>
      <c r="I102">
        <v>83178206.776383802</v>
      </c>
      <c r="J102">
        <v>6571072.69274865</v>
      </c>
      <c r="K102">
        <v>3832466.2446029498</v>
      </c>
      <c r="L102">
        <v>1.25622660123012</v>
      </c>
      <c r="M102">
        <v>2844276.08615644</v>
      </c>
      <c r="N102">
        <v>3.99510321437783</v>
      </c>
      <c r="O102">
        <v>29380.209129056599</v>
      </c>
      <c r="P102">
        <v>8.3409894747503994</v>
      </c>
      <c r="Q102">
        <v>0.30406846672235599</v>
      </c>
      <c r="R102">
        <v>4.0712609821465602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0.26578780351110998</v>
      </c>
      <c r="AA102">
        <v>0</v>
      </c>
      <c r="AB102">
        <v>0</v>
      </c>
      <c r="AC102">
        <v>3927243.7897652201</v>
      </c>
      <c r="AD102">
        <v>-509636.78306257998</v>
      </c>
      <c r="AE102">
        <v>137474.13011281201</v>
      </c>
      <c r="AF102">
        <v>1974432.8445596599</v>
      </c>
      <c r="AG102">
        <v>379108.44789552601</v>
      </c>
      <c r="AH102">
        <v>361414.18281886401</v>
      </c>
      <c r="AI102">
        <v>-8857.6655566696609</v>
      </c>
      <c r="AJ102">
        <v>-28351.116431001799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6232827.8301018402</v>
      </c>
      <c r="AV102">
        <v>6352090.1345793502</v>
      </c>
      <c r="AW102">
        <v>-2225231.4343793299</v>
      </c>
      <c r="AX102">
        <v>469328</v>
      </c>
      <c r="AY102">
        <v>4596186.7002000101</v>
      </c>
      <c r="AZ102" s="3"/>
      <c r="BB102" s="3"/>
      <c r="BE102" s="3"/>
      <c r="BG102" s="3"/>
      <c r="BI102" s="3"/>
      <c r="BJ102"/>
      <c r="BK102"/>
      <c r="BL102"/>
      <c r="BM102"/>
      <c r="BN102"/>
      <c r="BO102"/>
    </row>
    <row r="103" spans="1:67" x14ac:dyDescent="0.2">
      <c r="A103" t="str">
        <f t="shared" si="2"/>
        <v>1_2_2012</v>
      </c>
      <c r="B103">
        <v>1</v>
      </c>
      <c r="C103">
        <v>2</v>
      </c>
      <c r="D103">
        <v>2012</v>
      </c>
      <c r="E103">
        <v>57873938.7383999</v>
      </c>
      <c r="F103">
        <v>78590940.598599896</v>
      </c>
      <c r="G103">
        <v>85082647.231399998</v>
      </c>
      <c r="H103">
        <v>4840396.6328000501</v>
      </c>
      <c r="I103">
        <v>90523552.349475697</v>
      </c>
      <c r="J103">
        <v>5588763.5395580102</v>
      </c>
      <c r="K103">
        <v>4096197.6434289999</v>
      </c>
      <c r="L103">
        <v>1.21706972710773</v>
      </c>
      <c r="M103">
        <v>2853386.61830761</v>
      </c>
      <c r="N103">
        <v>4.0068507408446496</v>
      </c>
      <c r="O103">
        <v>29034.511545110399</v>
      </c>
      <c r="P103">
        <v>8.3458946785161405</v>
      </c>
      <c r="Q103">
        <v>0.29893717489980298</v>
      </c>
      <c r="R103">
        <v>4.4038369355734304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0.33572844732110801</v>
      </c>
      <c r="AA103">
        <v>0</v>
      </c>
      <c r="AB103">
        <v>0</v>
      </c>
      <c r="AC103">
        <v>4695502.5893719196</v>
      </c>
      <c r="AD103">
        <v>228131.08844220499</v>
      </c>
      <c r="AE103">
        <v>219986.97220145701</v>
      </c>
      <c r="AF103">
        <v>33348.2907788839</v>
      </c>
      <c r="AG103">
        <v>252424.04017806301</v>
      </c>
      <c r="AH103">
        <v>1368.7309457143799</v>
      </c>
      <c r="AI103">
        <v>-17716.289788178801</v>
      </c>
      <c r="AJ103">
        <v>-89632.146986817199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-5527.0353519823002</v>
      </c>
      <c r="AS103">
        <v>0</v>
      </c>
      <c r="AT103">
        <v>0</v>
      </c>
      <c r="AU103">
        <v>5317886.2397912601</v>
      </c>
      <c r="AV103">
        <v>5267042.5347913196</v>
      </c>
      <c r="AW103">
        <v>-426645.90199126798</v>
      </c>
      <c r="AX103">
        <v>1651310</v>
      </c>
      <c r="AY103">
        <v>6491706.6328000501</v>
      </c>
      <c r="AZ103" s="3"/>
      <c r="BB103" s="3"/>
      <c r="BE103" s="3"/>
      <c r="BG103" s="3"/>
      <c r="BI103" s="3"/>
      <c r="BJ103"/>
      <c r="BK103"/>
      <c r="BL103"/>
      <c r="BM103"/>
      <c r="BN103"/>
      <c r="BO103"/>
    </row>
    <row r="104" spans="1:67" x14ac:dyDescent="0.2">
      <c r="A104" t="str">
        <f t="shared" si="2"/>
        <v>1_2_2013</v>
      </c>
      <c r="B104">
        <v>1</v>
      </c>
      <c r="C104">
        <v>2</v>
      </c>
      <c r="D104">
        <v>2013</v>
      </c>
      <c r="E104">
        <v>57873938.7383999</v>
      </c>
      <c r="F104">
        <v>85082647.231399998</v>
      </c>
      <c r="G104">
        <v>89235248.020399898</v>
      </c>
      <c r="H104">
        <v>4152600.7889999398</v>
      </c>
      <c r="I104">
        <v>96854592.733635396</v>
      </c>
      <c r="J104">
        <v>6331040.3841596898</v>
      </c>
      <c r="K104">
        <v>4807944.9761902699</v>
      </c>
      <c r="L104">
        <v>1.3088528299884801</v>
      </c>
      <c r="M104">
        <v>2896677.1325422898</v>
      </c>
      <c r="N104">
        <v>3.8570740558323302</v>
      </c>
      <c r="O104">
        <v>29661.407587213202</v>
      </c>
      <c r="P104">
        <v>8.1782051648507004</v>
      </c>
      <c r="Q104">
        <v>0.29776495976216499</v>
      </c>
      <c r="R104">
        <v>4.36432699191786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0.50493269307434496</v>
      </c>
      <c r="AA104">
        <v>0</v>
      </c>
      <c r="AB104">
        <v>0</v>
      </c>
      <c r="AC104">
        <v>7793337.7997760996</v>
      </c>
      <c r="AD104">
        <v>-1253060.24018894</v>
      </c>
      <c r="AE104">
        <v>328322.86923819</v>
      </c>
      <c r="AF104">
        <v>-434774.59242842399</v>
      </c>
      <c r="AG104">
        <v>-419446.09645145503</v>
      </c>
      <c r="AH104">
        <v>-140293.66017966601</v>
      </c>
      <c r="AI104">
        <v>-3582.3905517951698</v>
      </c>
      <c r="AJ104">
        <v>-4774.3768517918497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-25170.590029120001</v>
      </c>
      <c r="AS104">
        <v>0</v>
      </c>
      <c r="AT104">
        <v>0</v>
      </c>
      <c r="AU104">
        <v>5840558.7223330997</v>
      </c>
      <c r="AV104">
        <v>5610978.2998677604</v>
      </c>
      <c r="AW104">
        <v>-1458377.5108678101</v>
      </c>
      <c r="AX104">
        <v>0</v>
      </c>
      <c r="AY104">
        <v>4152600.7889999398</v>
      </c>
      <c r="AZ104" s="3"/>
      <c r="BB104" s="3"/>
      <c r="BE104" s="3"/>
      <c r="BG104" s="3"/>
      <c r="BI104" s="3"/>
      <c r="BJ104"/>
      <c r="BK104"/>
      <c r="BL104"/>
      <c r="BM104"/>
      <c r="BN104"/>
      <c r="BO104"/>
    </row>
    <row r="105" spans="1:67" x14ac:dyDescent="0.2">
      <c r="A105" t="str">
        <f t="shared" si="2"/>
        <v>1_2_2014</v>
      </c>
      <c r="B105">
        <v>1</v>
      </c>
      <c r="C105">
        <v>2</v>
      </c>
      <c r="D105">
        <v>2014</v>
      </c>
      <c r="E105">
        <v>57873938.7383999</v>
      </c>
      <c r="F105">
        <v>89235248.020399898</v>
      </c>
      <c r="G105">
        <v>87881510.080799907</v>
      </c>
      <c r="H105">
        <v>-1353737.9396000199</v>
      </c>
      <c r="I105">
        <v>96790292.992549598</v>
      </c>
      <c r="J105">
        <v>-64299.7410858562</v>
      </c>
      <c r="K105">
        <v>4849260.3041690905</v>
      </c>
      <c r="L105">
        <v>1.3208912164053801</v>
      </c>
      <c r="M105">
        <v>2923729.8086590199</v>
      </c>
      <c r="N105">
        <v>3.6477574977821501</v>
      </c>
      <c r="O105">
        <v>29628.579943926201</v>
      </c>
      <c r="P105">
        <v>8.1859103751946094</v>
      </c>
      <c r="Q105">
        <v>0.29642544509965602</v>
      </c>
      <c r="R105">
        <v>4.4170277836380603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0.45071786952513798</v>
      </c>
      <c r="Y105">
        <v>0</v>
      </c>
      <c r="Z105">
        <v>0.50622944255495705</v>
      </c>
      <c r="AA105">
        <v>0</v>
      </c>
      <c r="AB105">
        <v>0</v>
      </c>
      <c r="AC105">
        <v>1730084.9978428001</v>
      </c>
      <c r="AD105">
        <v>67729.490696653302</v>
      </c>
      <c r="AE105">
        <v>276608.75875717698</v>
      </c>
      <c r="AF105">
        <v>-648278.65230056096</v>
      </c>
      <c r="AG105">
        <v>-54309.858450655804</v>
      </c>
      <c r="AH105">
        <v>-10692.8834077786</v>
      </c>
      <c r="AI105">
        <v>-3703.9657660893399</v>
      </c>
      <c r="AJ105">
        <v>-23352.581255356399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-1175490.2518605499</v>
      </c>
      <c r="AQ105">
        <v>0</v>
      </c>
      <c r="AR105">
        <v>-379.72790741952298</v>
      </c>
      <c r="AS105">
        <v>0</v>
      </c>
      <c r="AT105">
        <v>0</v>
      </c>
      <c r="AU105">
        <v>158215.32634821901</v>
      </c>
      <c r="AV105">
        <v>111941.391780316</v>
      </c>
      <c r="AW105">
        <v>-1465679.33138033</v>
      </c>
      <c r="AX105">
        <v>0</v>
      </c>
      <c r="AY105">
        <v>-1353737.9396000199</v>
      </c>
      <c r="AZ105" s="3"/>
      <c r="BB105" s="3"/>
      <c r="BE105" s="3"/>
      <c r="BG105" s="3"/>
      <c r="BI105" s="3"/>
      <c r="BJ105"/>
      <c r="BK105"/>
      <c r="BL105"/>
      <c r="BM105"/>
      <c r="BN105"/>
      <c r="BO105"/>
    </row>
    <row r="106" spans="1:67" x14ac:dyDescent="0.2">
      <c r="A106" t="str">
        <f t="shared" si="2"/>
        <v>1_2_2015</v>
      </c>
      <c r="B106">
        <v>1</v>
      </c>
      <c r="C106">
        <v>2</v>
      </c>
      <c r="D106">
        <v>2015</v>
      </c>
      <c r="E106">
        <v>59829539.892599903</v>
      </c>
      <c r="F106">
        <v>87881510.080799907</v>
      </c>
      <c r="G106">
        <v>88649529.186599895</v>
      </c>
      <c r="H106">
        <v>-1187582.04839999</v>
      </c>
      <c r="I106">
        <v>92546153.657586306</v>
      </c>
      <c r="J106">
        <v>-6110025.8242734196</v>
      </c>
      <c r="K106">
        <v>4774727.3943753801</v>
      </c>
      <c r="L106">
        <v>1.3495851473365299</v>
      </c>
      <c r="M106">
        <v>2939215.01719489</v>
      </c>
      <c r="N106">
        <v>2.68213731153554</v>
      </c>
      <c r="O106">
        <v>31002.367966660298</v>
      </c>
      <c r="P106">
        <v>7.9337230169681296</v>
      </c>
      <c r="Q106">
        <v>0.29513548437936699</v>
      </c>
      <c r="R106">
        <v>4.5764703249674401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1.1523287157962401</v>
      </c>
      <c r="Y106">
        <v>0</v>
      </c>
      <c r="Z106">
        <v>0.66282614260760697</v>
      </c>
      <c r="AA106">
        <v>0</v>
      </c>
      <c r="AB106">
        <v>0</v>
      </c>
      <c r="AC106">
        <v>855505.665275621</v>
      </c>
      <c r="AD106">
        <v>-460145.59436420002</v>
      </c>
      <c r="AE106">
        <v>304540.18864440499</v>
      </c>
      <c r="AF106">
        <v>-3431310.9597034398</v>
      </c>
      <c r="AG106">
        <v>-1080479.39362176</v>
      </c>
      <c r="AH106">
        <v>-193102.48825392901</v>
      </c>
      <c r="AI106">
        <v>-1534.9104243013501</v>
      </c>
      <c r="AJ106">
        <v>-67574.617050582397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-1713302.5545356299</v>
      </c>
      <c r="AQ106">
        <v>0</v>
      </c>
      <c r="AR106">
        <v>-13152.7660019715</v>
      </c>
      <c r="AS106">
        <v>0</v>
      </c>
      <c r="AT106">
        <v>0</v>
      </c>
      <c r="AU106">
        <v>-5800557.4300357997</v>
      </c>
      <c r="AV106">
        <v>-5678819.9968920499</v>
      </c>
      <c r="AW106">
        <v>4491237.9484920604</v>
      </c>
      <c r="AX106">
        <v>1955601.15419999</v>
      </c>
      <c r="AY106">
        <v>768019.105800002</v>
      </c>
      <c r="AZ106" s="3"/>
      <c r="BB106" s="3"/>
      <c r="BE106" s="3"/>
      <c r="BG106" s="3"/>
      <c r="BI106" s="3"/>
      <c r="BJ106"/>
      <c r="BK106"/>
      <c r="BL106"/>
      <c r="BM106"/>
      <c r="BN106"/>
      <c r="BO106"/>
    </row>
    <row r="107" spans="1:67" x14ac:dyDescent="0.2">
      <c r="A107" t="str">
        <f t="shared" si="2"/>
        <v>1_2_2016</v>
      </c>
      <c r="B107">
        <v>1</v>
      </c>
      <c r="C107">
        <v>2</v>
      </c>
      <c r="D107">
        <v>2016</v>
      </c>
      <c r="E107">
        <v>60160277.892599903</v>
      </c>
      <c r="F107">
        <v>88649529.186599895</v>
      </c>
      <c r="G107">
        <v>87510522.039000005</v>
      </c>
      <c r="H107">
        <v>-1469745.14759994</v>
      </c>
      <c r="I107">
        <v>90821691.490805596</v>
      </c>
      <c r="J107">
        <v>-1994634.0238347</v>
      </c>
      <c r="K107">
        <v>4817895.9460500497</v>
      </c>
      <c r="L107">
        <v>1.3011721840032799</v>
      </c>
      <c r="M107">
        <v>2963657.0597378798</v>
      </c>
      <c r="N107">
        <v>2.3770832298586999</v>
      </c>
      <c r="O107">
        <v>31764.619517120602</v>
      </c>
      <c r="P107">
        <v>7.4541800250748604</v>
      </c>
      <c r="Q107">
        <v>0.29156885483314998</v>
      </c>
      <c r="R107">
        <v>5.2511998500635002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2.1956997470789301</v>
      </c>
      <c r="Y107">
        <v>0</v>
      </c>
      <c r="Z107">
        <v>0.76405703865031505</v>
      </c>
      <c r="AA107">
        <v>0</v>
      </c>
      <c r="AB107">
        <v>0</v>
      </c>
      <c r="AC107">
        <v>2075276.47608956</v>
      </c>
      <c r="AD107">
        <v>827470.25438783702</v>
      </c>
      <c r="AE107">
        <v>264361.82574312499</v>
      </c>
      <c r="AF107">
        <v>-1275290.6598438399</v>
      </c>
      <c r="AG107">
        <v>-416674.36319963401</v>
      </c>
      <c r="AH107">
        <v>-290666.201671599</v>
      </c>
      <c r="AI107">
        <v>-7584.7288983314902</v>
      </c>
      <c r="AJ107">
        <v>-232684.842605324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-2614584.8936682302</v>
      </c>
      <c r="AQ107">
        <v>0</v>
      </c>
      <c r="AR107">
        <v>-9754.3916511937696</v>
      </c>
      <c r="AS107">
        <v>0</v>
      </c>
      <c r="AT107">
        <v>0</v>
      </c>
      <c r="AU107">
        <v>-1680131.52531763</v>
      </c>
      <c r="AV107">
        <v>-1713732.0424607701</v>
      </c>
      <c r="AW107">
        <v>243986.89486082899</v>
      </c>
      <c r="AX107">
        <v>330737.99999999901</v>
      </c>
      <c r="AY107">
        <v>-1139007.14759994</v>
      </c>
      <c r="AZ107" s="3"/>
      <c r="BB107" s="3"/>
      <c r="BE107" s="3"/>
      <c r="BG107" s="3"/>
      <c r="BI107" s="3"/>
      <c r="BJ107"/>
      <c r="BK107"/>
      <c r="BL107"/>
      <c r="BM107"/>
      <c r="BN107"/>
      <c r="BO107"/>
    </row>
    <row r="108" spans="1:67" x14ac:dyDescent="0.2">
      <c r="A108" t="str">
        <f t="shared" si="2"/>
        <v>1_2_2017</v>
      </c>
      <c r="B108">
        <v>1</v>
      </c>
      <c r="C108">
        <v>2</v>
      </c>
      <c r="D108">
        <v>2017</v>
      </c>
      <c r="E108">
        <v>62217600.892599903</v>
      </c>
      <c r="F108">
        <v>87510522.039000005</v>
      </c>
      <c r="G108">
        <v>87595005.085199997</v>
      </c>
      <c r="H108">
        <v>-1972839.95380002</v>
      </c>
      <c r="I108">
        <v>91047543.998194501</v>
      </c>
      <c r="J108">
        <v>-1771474.45028063</v>
      </c>
      <c r="K108">
        <v>4654993.2255382696</v>
      </c>
      <c r="L108">
        <v>1.28121144446698</v>
      </c>
      <c r="M108">
        <v>2995739.8425040501</v>
      </c>
      <c r="N108">
        <v>2.5881753828031901</v>
      </c>
      <c r="O108">
        <v>31626.367296606499</v>
      </c>
      <c r="P108">
        <v>7.3003272134456099</v>
      </c>
      <c r="Q108">
        <v>0.28927955318800702</v>
      </c>
      <c r="R108">
        <v>5.46653368027747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3.44413874432832</v>
      </c>
      <c r="Y108">
        <v>0</v>
      </c>
      <c r="Z108">
        <v>0.81148288731597396</v>
      </c>
      <c r="AA108">
        <v>0</v>
      </c>
      <c r="AB108">
        <v>0</v>
      </c>
      <c r="AC108">
        <v>909723.38830152899</v>
      </c>
      <c r="AD108">
        <v>-110385.200120416</v>
      </c>
      <c r="AE108">
        <v>275995.17370252497</v>
      </c>
      <c r="AF108">
        <v>928698.12108489301</v>
      </c>
      <c r="AG108">
        <v>77767.103487901593</v>
      </c>
      <c r="AH108">
        <v>-221414.423533836</v>
      </c>
      <c r="AI108">
        <v>-5234.8582314099103</v>
      </c>
      <c r="AJ108">
        <v>-110311.403979408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-3061526.3275431301</v>
      </c>
      <c r="AQ108">
        <v>0</v>
      </c>
      <c r="AR108">
        <v>-11486.6180986255</v>
      </c>
      <c r="AS108">
        <v>0</v>
      </c>
      <c r="AT108">
        <v>0</v>
      </c>
      <c r="AU108">
        <v>-1328175.0449299701</v>
      </c>
      <c r="AV108">
        <v>-1342335.30114786</v>
      </c>
      <c r="AW108">
        <v>-630504.65265215305</v>
      </c>
      <c r="AX108">
        <v>2057323</v>
      </c>
      <c r="AY108">
        <v>84483.046199978504</v>
      </c>
      <c r="AZ108" s="3"/>
      <c r="BB108" s="3"/>
      <c r="BE108" s="3"/>
      <c r="BG108" s="3"/>
      <c r="BI108" s="3"/>
      <c r="BJ108"/>
      <c r="BK108"/>
      <c r="BL108"/>
      <c r="BM108"/>
      <c r="BN108"/>
      <c r="BO108"/>
    </row>
    <row r="109" spans="1:67" x14ac:dyDescent="0.2">
      <c r="A109" t="str">
        <f t="shared" si="2"/>
        <v>1_2_2018</v>
      </c>
      <c r="B109">
        <v>1</v>
      </c>
      <c r="C109">
        <v>2</v>
      </c>
      <c r="D109">
        <v>2018</v>
      </c>
      <c r="E109">
        <v>62285153.877399899</v>
      </c>
      <c r="F109">
        <v>87595005.085199997</v>
      </c>
      <c r="G109">
        <v>86439003.468199894</v>
      </c>
      <c r="H109">
        <v>-1223554.6018000101</v>
      </c>
      <c r="I109">
        <v>97839346.504834205</v>
      </c>
      <c r="J109">
        <v>6724249.5218397304</v>
      </c>
      <c r="K109">
        <v>4695661.0425002202</v>
      </c>
      <c r="L109">
        <v>1.26628028874803</v>
      </c>
      <c r="M109">
        <v>3019143.1376897702</v>
      </c>
      <c r="N109">
        <v>2.87203408888473</v>
      </c>
      <c r="O109">
        <v>31762.885083581201</v>
      </c>
      <c r="P109">
        <v>7.1012674860654199</v>
      </c>
      <c r="Q109">
        <v>0.291487746063889</v>
      </c>
      <c r="R109">
        <v>5.7922780322356298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2.7366334617153099</v>
      </c>
      <c r="Y109">
        <v>0</v>
      </c>
      <c r="Z109">
        <v>0.84355013364531795</v>
      </c>
      <c r="AA109">
        <v>0</v>
      </c>
      <c r="AB109">
        <v>0.54596322332180602</v>
      </c>
      <c r="AC109">
        <v>2527757.55000515</v>
      </c>
      <c r="AD109">
        <v>295718.05359728797</v>
      </c>
      <c r="AE109">
        <v>248672.58085261099</v>
      </c>
      <c r="AF109">
        <v>1163659.2161932201</v>
      </c>
      <c r="AG109">
        <v>-126634.964653152</v>
      </c>
      <c r="AH109">
        <v>-238241.44537413801</v>
      </c>
      <c r="AI109">
        <v>5942.4660688589402</v>
      </c>
      <c r="AJ109">
        <v>-139174.99056985701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1977346.4379416299</v>
      </c>
      <c r="AQ109">
        <v>0</v>
      </c>
      <c r="AR109">
        <v>-2779.76953582136</v>
      </c>
      <c r="AS109">
        <v>0</v>
      </c>
      <c r="AT109">
        <v>265925.955434712</v>
      </c>
      <c r="AU109">
        <v>5978191.0899605202</v>
      </c>
      <c r="AV109">
        <v>6404224.2450828198</v>
      </c>
      <c r="AW109">
        <v>-7627778.8468828397</v>
      </c>
      <c r="AX109">
        <v>67552.984799999904</v>
      </c>
      <c r="AY109">
        <v>-1156001.6170000101</v>
      </c>
      <c r="AZ109" s="3"/>
      <c r="BB109" s="3"/>
      <c r="BE109" s="3"/>
      <c r="BG109" s="3"/>
      <c r="BI109" s="3"/>
      <c r="BJ109"/>
      <c r="BK109"/>
      <c r="BL109"/>
      <c r="BM109"/>
      <c r="BN109"/>
      <c r="BO109"/>
    </row>
    <row r="110" spans="1:67" x14ac:dyDescent="0.2">
      <c r="A110" t="str">
        <f t="shared" ref="A110:A126" si="3">CONCATENATE(B110,"_",C110,"_",D110)</f>
        <v>1_10_2002</v>
      </c>
      <c r="B110">
        <v>1</v>
      </c>
      <c r="C110">
        <v>10</v>
      </c>
      <c r="D110">
        <v>2002</v>
      </c>
      <c r="E110">
        <v>2028458449</v>
      </c>
      <c r="F110">
        <v>0</v>
      </c>
      <c r="G110">
        <v>2028458449</v>
      </c>
      <c r="H110">
        <v>0</v>
      </c>
      <c r="I110">
        <v>2146167468.3624401</v>
      </c>
      <c r="J110">
        <v>0</v>
      </c>
      <c r="K110">
        <v>474570591.5</v>
      </c>
      <c r="L110">
        <v>1.7610024580000001</v>
      </c>
      <c r="M110">
        <v>25697520.3899999</v>
      </c>
      <c r="N110">
        <v>1.974</v>
      </c>
      <c r="O110">
        <v>42439.074999999903</v>
      </c>
      <c r="P110">
        <v>31.71</v>
      </c>
      <c r="Q110">
        <v>0.50002661492511502</v>
      </c>
      <c r="R110">
        <v>3.5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2028458449</v>
      </c>
      <c r="AY110">
        <v>2028458449</v>
      </c>
      <c r="AZ110" s="3"/>
      <c r="BB110" s="3"/>
      <c r="BE110" s="3"/>
      <c r="BG110" s="3"/>
      <c r="BI110" s="3"/>
      <c r="BJ110"/>
      <c r="BK110"/>
      <c r="BL110"/>
      <c r="BM110"/>
      <c r="BN110"/>
      <c r="BO110"/>
    </row>
    <row r="111" spans="1:67" x14ac:dyDescent="0.2">
      <c r="A111" t="str">
        <f t="shared" si="3"/>
        <v>1_10_2003</v>
      </c>
      <c r="B111">
        <v>1</v>
      </c>
      <c r="C111">
        <v>10</v>
      </c>
      <c r="D111">
        <v>2003</v>
      </c>
      <c r="E111">
        <v>2028458449</v>
      </c>
      <c r="F111">
        <v>2028458449</v>
      </c>
      <c r="G111">
        <v>1999850729.99999</v>
      </c>
      <c r="H111">
        <v>-28607719.0000019</v>
      </c>
      <c r="I111">
        <v>2233461882.1297798</v>
      </c>
      <c r="J111">
        <v>87294413.767342001</v>
      </c>
      <c r="K111">
        <v>503552796.69999999</v>
      </c>
      <c r="L111">
        <v>1.9292153139999999</v>
      </c>
      <c r="M111">
        <v>26042245.269999899</v>
      </c>
      <c r="N111">
        <v>2.2467999999999901</v>
      </c>
      <c r="O111">
        <v>41148.635000000002</v>
      </c>
      <c r="P111">
        <v>31.36</v>
      </c>
      <c r="Q111">
        <v>0.49949664564947699</v>
      </c>
      <c r="R111">
        <v>3.5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86292962.908353195</v>
      </c>
      <c r="AD111">
        <v>-48694799.799684301</v>
      </c>
      <c r="AE111">
        <v>7870980.3857287504</v>
      </c>
      <c r="AF111">
        <v>30225072.8217026</v>
      </c>
      <c r="AG111">
        <v>15191835.4355129</v>
      </c>
      <c r="AH111">
        <v>-7297068.5646635098</v>
      </c>
      <c r="AI111">
        <v>-29114.1244421437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83559869.062507495</v>
      </c>
      <c r="AV111">
        <v>82506651.3993783</v>
      </c>
      <c r="AW111">
        <v>-111114370.39938</v>
      </c>
      <c r="AX111">
        <v>0</v>
      </c>
      <c r="AY111">
        <v>-28607719.0000019</v>
      </c>
      <c r="AZ111" s="3"/>
      <c r="BB111" s="3"/>
      <c r="BE111" s="3"/>
      <c r="BG111" s="3"/>
      <c r="BI111" s="3"/>
      <c r="BJ111"/>
      <c r="BK111"/>
      <c r="BL111"/>
      <c r="BM111"/>
      <c r="BN111"/>
      <c r="BO111"/>
    </row>
    <row r="112" spans="1:67" x14ac:dyDescent="0.2">
      <c r="A112" t="str">
        <f t="shared" si="3"/>
        <v>1_10_2004</v>
      </c>
      <c r="B112">
        <v>1</v>
      </c>
      <c r="C112">
        <v>10</v>
      </c>
      <c r="D112">
        <v>2004</v>
      </c>
      <c r="E112">
        <v>2028458449</v>
      </c>
      <c r="F112">
        <v>1999850729.99999</v>
      </c>
      <c r="G112">
        <v>2115153451.99999</v>
      </c>
      <c r="H112">
        <v>115302722</v>
      </c>
      <c r="I112">
        <v>2363001613.6306701</v>
      </c>
      <c r="J112">
        <v>129539731.50088499</v>
      </c>
      <c r="K112">
        <v>521860484</v>
      </c>
      <c r="L112">
        <v>1.9019918869999899</v>
      </c>
      <c r="M112">
        <v>26563773.749999899</v>
      </c>
      <c r="N112">
        <v>2.5669</v>
      </c>
      <c r="O112">
        <v>39531.589999999997</v>
      </c>
      <c r="P112">
        <v>31</v>
      </c>
      <c r="Q112">
        <v>0.49415983310371703</v>
      </c>
      <c r="R112">
        <v>3.5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50828356.219195098</v>
      </c>
      <c r="AD112">
        <v>7686766.3759349203</v>
      </c>
      <c r="AE112">
        <v>11557748.353045201</v>
      </c>
      <c r="AF112">
        <v>31942903.854616702</v>
      </c>
      <c r="AG112">
        <v>19467431.412416499</v>
      </c>
      <c r="AH112">
        <v>-7399323.2916491004</v>
      </c>
      <c r="AI112">
        <v>-289026.84792624298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113794856.075633</v>
      </c>
      <c r="AV112">
        <v>115990395.304626</v>
      </c>
      <c r="AW112">
        <v>-687673.30462638999</v>
      </c>
      <c r="AX112">
        <v>0</v>
      </c>
      <c r="AY112">
        <v>115302722</v>
      </c>
      <c r="AZ112" s="3"/>
      <c r="BB112" s="3"/>
      <c r="BE112" s="3"/>
      <c r="BG112" s="3"/>
      <c r="BI112" s="3"/>
      <c r="BJ112"/>
      <c r="BK112"/>
      <c r="BL112"/>
      <c r="BM112"/>
      <c r="BN112"/>
      <c r="BO112"/>
    </row>
    <row r="113" spans="1:67" x14ac:dyDescent="0.2">
      <c r="A113" t="str">
        <f t="shared" si="3"/>
        <v>1_10_2005</v>
      </c>
      <c r="B113">
        <v>1</v>
      </c>
      <c r="C113">
        <v>10</v>
      </c>
      <c r="D113">
        <v>2005</v>
      </c>
      <c r="E113">
        <v>2028458449</v>
      </c>
      <c r="F113">
        <v>2115153451.99999</v>
      </c>
      <c r="G113">
        <v>2507212522.99999</v>
      </c>
      <c r="H113">
        <v>392059070.99999601</v>
      </c>
      <c r="I113">
        <v>2569139534.3634801</v>
      </c>
      <c r="J113">
        <v>206137920.732813</v>
      </c>
      <c r="K113">
        <v>527998936.69999999</v>
      </c>
      <c r="L113">
        <v>1.608699594</v>
      </c>
      <c r="M113">
        <v>27081157.499999899</v>
      </c>
      <c r="N113">
        <v>3.0314999999999901</v>
      </c>
      <c r="O113">
        <v>38116.919999999896</v>
      </c>
      <c r="P113">
        <v>30.68</v>
      </c>
      <c r="Q113">
        <v>0.49018125488386599</v>
      </c>
      <c r="R113">
        <v>3.5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17455278.857452501</v>
      </c>
      <c r="AD113">
        <v>94648276.028161794</v>
      </c>
      <c r="AE113">
        <v>11891160.7526807</v>
      </c>
      <c r="AF113">
        <v>44099981.083100803</v>
      </c>
      <c r="AG113">
        <v>18707583.244311001</v>
      </c>
      <c r="AH113">
        <v>-6957819.5879702996</v>
      </c>
      <c r="AI113">
        <v>-227895.854787563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179616564.52294901</v>
      </c>
      <c r="AV113">
        <v>184516731.648013</v>
      </c>
      <c r="AW113">
        <v>207542339.351982</v>
      </c>
      <c r="AX113">
        <v>0</v>
      </c>
      <c r="AY113">
        <v>392059070.99999601</v>
      </c>
      <c r="AZ113" s="3"/>
      <c r="BB113" s="3"/>
      <c r="BE113" s="3"/>
      <c r="BG113" s="3"/>
      <c r="BI113" s="3"/>
      <c r="BJ113"/>
      <c r="BK113"/>
      <c r="BL113"/>
      <c r="BM113"/>
      <c r="BN113"/>
      <c r="BO113"/>
    </row>
    <row r="114" spans="1:67" x14ac:dyDescent="0.2">
      <c r="A114" t="str">
        <f t="shared" si="3"/>
        <v>1_10_2006</v>
      </c>
      <c r="B114">
        <v>1</v>
      </c>
      <c r="C114">
        <v>10</v>
      </c>
      <c r="D114">
        <v>2006</v>
      </c>
      <c r="E114">
        <v>2028458449</v>
      </c>
      <c r="F114">
        <v>2507212522.99999</v>
      </c>
      <c r="G114">
        <v>2603647774.99999</v>
      </c>
      <c r="H114">
        <v>96435252.000002801</v>
      </c>
      <c r="I114">
        <v>2689339310.7162199</v>
      </c>
      <c r="J114">
        <v>120199776.352734</v>
      </c>
      <c r="K114">
        <v>539962610.09999895</v>
      </c>
      <c r="L114">
        <v>1.587646779</v>
      </c>
      <c r="M114">
        <v>27655014.75</v>
      </c>
      <c r="N114">
        <v>3.3499999999999899</v>
      </c>
      <c r="O114">
        <v>36028.75</v>
      </c>
      <c r="P114">
        <v>30.18</v>
      </c>
      <c r="Q114">
        <v>0.49297116336448898</v>
      </c>
      <c r="R114">
        <v>3.7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39793161.3910347</v>
      </c>
      <c r="AD114">
        <v>8360919.6313885897</v>
      </c>
      <c r="AE114">
        <v>15325949.5664404</v>
      </c>
      <c r="AF114">
        <v>32335712.398442999</v>
      </c>
      <c r="AG114">
        <v>34366660.934495501</v>
      </c>
      <c r="AH114">
        <v>-12874793.735520599</v>
      </c>
      <c r="AI114">
        <v>189446.922499562</v>
      </c>
      <c r="AJ114">
        <v>-2008784.9572292899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115488272.15155099</v>
      </c>
      <c r="AV114">
        <v>117302458.85926101</v>
      </c>
      <c r="AW114">
        <v>-20867206.859258302</v>
      </c>
      <c r="AX114">
        <v>0</v>
      </c>
      <c r="AY114">
        <v>96435252.000002801</v>
      </c>
      <c r="AZ114" s="3"/>
      <c r="BB114" s="3"/>
      <c r="BE114" s="3"/>
      <c r="BG114" s="3"/>
      <c r="BI114" s="3"/>
      <c r="BJ114"/>
      <c r="BK114"/>
      <c r="BL114"/>
      <c r="BM114"/>
      <c r="BN114"/>
      <c r="BO114"/>
    </row>
    <row r="115" spans="1:67" x14ac:dyDescent="0.2">
      <c r="A115" t="str">
        <f t="shared" si="3"/>
        <v>1_10_2007</v>
      </c>
      <c r="B115">
        <v>1</v>
      </c>
      <c r="C115">
        <v>10</v>
      </c>
      <c r="D115">
        <v>2007</v>
      </c>
      <c r="E115">
        <v>2028458449</v>
      </c>
      <c r="F115">
        <v>2603647774.99999</v>
      </c>
      <c r="G115">
        <v>2751026060</v>
      </c>
      <c r="H115">
        <v>147378285.00000399</v>
      </c>
      <c r="I115">
        <v>2736856894.9296899</v>
      </c>
      <c r="J115">
        <v>47517584.213468</v>
      </c>
      <c r="K115">
        <v>543107372.799999</v>
      </c>
      <c r="L115">
        <v>1.5239354949999999</v>
      </c>
      <c r="M115">
        <v>27714120</v>
      </c>
      <c r="N115">
        <v>3.4605999999999901</v>
      </c>
      <c r="O115">
        <v>36660.58</v>
      </c>
      <c r="P115">
        <v>30.4</v>
      </c>
      <c r="Q115">
        <v>0.48830547590354001</v>
      </c>
      <c r="R115">
        <v>3.6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10647991.1603847</v>
      </c>
      <c r="AD115">
        <v>26805078.555220801</v>
      </c>
      <c r="AE115">
        <v>1616003.6791164901</v>
      </c>
      <c r="AF115">
        <v>11040344.7372419</v>
      </c>
      <c r="AG115">
        <v>-10914461.508335199</v>
      </c>
      <c r="AH115">
        <v>5904640.9738704301</v>
      </c>
      <c r="AI115">
        <v>-328973.169634566</v>
      </c>
      <c r="AJ115">
        <v>1043651.73559144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45814276.163456097</v>
      </c>
      <c r="AV115">
        <v>46003511.686973803</v>
      </c>
      <c r="AW115">
        <v>101374773.31303</v>
      </c>
      <c r="AX115">
        <v>0</v>
      </c>
      <c r="AY115">
        <v>147378285.00000399</v>
      </c>
      <c r="AZ115" s="3"/>
      <c r="BB115" s="3"/>
      <c r="BE115" s="3"/>
      <c r="BG115" s="3"/>
      <c r="BI115" s="3"/>
      <c r="BJ115"/>
      <c r="BK115"/>
      <c r="BL115"/>
      <c r="BM115"/>
      <c r="BN115"/>
      <c r="BO115"/>
    </row>
    <row r="116" spans="1:67" x14ac:dyDescent="0.2">
      <c r="A116" t="str">
        <f t="shared" si="3"/>
        <v>1_10_2008</v>
      </c>
      <c r="B116">
        <v>1</v>
      </c>
      <c r="C116">
        <v>10</v>
      </c>
      <c r="D116">
        <v>2008</v>
      </c>
      <c r="E116">
        <v>2028458449</v>
      </c>
      <c r="F116">
        <v>2751026060</v>
      </c>
      <c r="G116">
        <v>2818659238.99999</v>
      </c>
      <c r="H116">
        <v>67633178.999994695</v>
      </c>
      <c r="I116">
        <v>2831261760.56916</v>
      </c>
      <c r="J116">
        <v>94404865.639478594</v>
      </c>
      <c r="K116">
        <v>558408346.89999902</v>
      </c>
      <c r="L116">
        <v>1.54893287999999</v>
      </c>
      <c r="M116">
        <v>27956797.669999901</v>
      </c>
      <c r="N116">
        <v>3.9195000000000002</v>
      </c>
      <c r="O116">
        <v>36716.94</v>
      </c>
      <c r="P116">
        <v>30.42</v>
      </c>
      <c r="Q116">
        <v>0.48698388494219103</v>
      </c>
      <c r="R116">
        <v>3.7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54245579.446703397</v>
      </c>
      <c r="AD116">
        <v>-11116947.200185699</v>
      </c>
      <c r="AE116">
        <v>6979368.01381897</v>
      </c>
      <c r="AF116">
        <v>45777225.523409799</v>
      </c>
      <c r="AG116">
        <v>-1020971.68040278</v>
      </c>
      <c r="AH116">
        <v>566586.22631195595</v>
      </c>
      <c r="AI116">
        <v>-98463.219965314202</v>
      </c>
      <c r="AJ116">
        <v>-1102285.3197524501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94230091.789937794</v>
      </c>
      <c r="AV116">
        <v>94893615.390028194</v>
      </c>
      <c r="AW116">
        <v>-27260436.390033498</v>
      </c>
      <c r="AX116">
        <v>0</v>
      </c>
      <c r="AY116">
        <v>67633178.999994695</v>
      </c>
      <c r="AZ116" s="3"/>
      <c r="BB116" s="3"/>
      <c r="BE116" s="3"/>
      <c r="BG116" s="3"/>
      <c r="BI116" s="3"/>
      <c r="BJ116"/>
      <c r="BK116"/>
      <c r="BL116"/>
      <c r="BM116"/>
      <c r="BN116"/>
      <c r="BO116"/>
    </row>
    <row r="117" spans="1:67" x14ac:dyDescent="0.2">
      <c r="A117" t="str">
        <f t="shared" si="3"/>
        <v>1_10_2009</v>
      </c>
      <c r="B117">
        <v>1</v>
      </c>
      <c r="C117">
        <v>10</v>
      </c>
      <c r="D117">
        <v>2009</v>
      </c>
      <c r="E117">
        <v>2028458449</v>
      </c>
      <c r="F117">
        <v>2818659238.99999</v>
      </c>
      <c r="G117">
        <v>2717269399.99999</v>
      </c>
      <c r="H117">
        <v>-101389838.999999</v>
      </c>
      <c r="I117">
        <v>2711601524.9454198</v>
      </c>
      <c r="J117">
        <v>-119660235.62374499</v>
      </c>
      <c r="K117">
        <v>562176551.29999995</v>
      </c>
      <c r="L117">
        <v>1.632493051</v>
      </c>
      <c r="M117">
        <v>27734538</v>
      </c>
      <c r="N117">
        <v>2.84309999999999</v>
      </c>
      <c r="O117">
        <v>35494.29</v>
      </c>
      <c r="P117">
        <v>30.61</v>
      </c>
      <c r="Q117">
        <v>0.48475607204041099</v>
      </c>
      <c r="R117">
        <v>3.9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13354481.064151701</v>
      </c>
      <c r="AD117">
        <v>-37109141.237297997</v>
      </c>
      <c r="AE117">
        <v>-6531022.2895050403</v>
      </c>
      <c r="AF117">
        <v>-114890927.422093</v>
      </c>
      <c r="AG117">
        <v>23160666.3200281</v>
      </c>
      <c r="AH117">
        <v>5519727.7671030099</v>
      </c>
      <c r="AI117">
        <v>-170058.45548855199</v>
      </c>
      <c r="AJ117">
        <v>-2258316.8466642899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-118924591.099766</v>
      </c>
      <c r="AV117">
        <v>-119127603.59324101</v>
      </c>
      <c r="AW117">
        <v>17737764.593242299</v>
      </c>
      <c r="AX117">
        <v>0</v>
      </c>
      <c r="AY117">
        <v>-101389838.999999</v>
      </c>
      <c r="AZ117" s="3"/>
      <c r="BB117" s="3"/>
      <c r="BE117" s="3"/>
      <c r="BG117" s="3"/>
      <c r="BI117" s="3"/>
      <c r="BJ117"/>
      <c r="BK117"/>
      <c r="BL117"/>
      <c r="BM117"/>
      <c r="BN117"/>
      <c r="BO117"/>
    </row>
    <row r="118" spans="1:67" x14ac:dyDescent="0.2">
      <c r="A118" t="str">
        <f t="shared" si="3"/>
        <v>1_10_2010</v>
      </c>
      <c r="B118">
        <v>1</v>
      </c>
      <c r="C118">
        <v>10</v>
      </c>
      <c r="D118">
        <v>2010</v>
      </c>
      <c r="E118">
        <v>2028458449</v>
      </c>
      <c r="F118">
        <v>2717269399.99999</v>
      </c>
      <c r="G118">
        <v>2812782058</v>
      </c>
      <c r="H118">
        <v>95512658.000002801</v>
      </c>
      <c r="I118">
        <v>2737723948.9847298</v>
      </c>
      <c r="J118">
        <v>26122424.039307099</v>
      </c>
      <c r="K118">
        <v>552453534.09999895</v>
      </c>
      <c r="L118">
        <v>1.6339541179999999</v>
      </c>
      <c r="M118">
        <v>27553600.749999899</v>
      </c>
      <c r="N118">
        <v>3.2889999999999899</v>
      </c>
      <c r="O118">
        <v>35213</v>
      </c>
      <c r="P118">
        <v>30.93</v>
      </c>
      <c r="Q118">
        <v>0.49441012262664702</v>
      </c>
      <c r="R118">
        <v>3.9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-33114673.4031187</v>
      </c>
      <c r="AD118">
        <v>-619385.34046876</v>
      </c>
      <c r="AE118">
        <v>-5163975.2124114903</v>
      </c>
      <c r="AF118">
        <v>50738257.939134702</v>
      </c>
      <c r="AG118">
        <v>5229181.8338570297</v>
      </c>
      <c r="AH118">
        <v>8967986.63579515</v>
      </c>
      <c r="AI118">
        <v>710540.90710322896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26747933.359891001</v>
      </c>
      <c r="AV118">
        <v>26177025.9541592</v>
      </c>
      <c r="AW118">
        <v>69335632.045843601</v>
      </c>
      <c r="AX118">
        <v>0</v>
      </c>
      <c r="AY118">
        <v>95512658.000002801</v>
      </c>
      <c r="AZ118" s="3"/>
      <c r="BB118" s="3"/>
      <c r="BE118" s="3"/>
      <c r="BG118" s="3"/>
      <c r="BI118" s="3"/>
      <c r="BJ118"/>
      <c r="BK118"/>
      <c r="BL118"/>
      <c r="BM118"/>
      <c r="BN118"/>
      <c r="BO118"/>
    </row>
    <row r="119" spans="1:67" x14ac:dyDescent="0.2">
      <c r="A119" t="str">
        <f t="shared" si="3"/>
        <v>1_10_2011</v>
      </c>
      <c r="B119">
        <v>1</v>
      </c>
      <c r="C119">
        <v>10</v>
      </c>
      <c r="D119">
        <v>2011</v>
      </c>
      <c r="E119">
        <v>2028458449</v>
      </c>
      <c r="F119">
        <v>2812782058</v>
      </c>
      <c r="G119">
        <v>2875478446.99999</v>
      </c>
      <c r="H119">
        <v>62696388.999994203</v>
      </c>
      <c r="I119">
        <v>2770900338.6784601</v>
      </c>
      <c r="J119">
        <v>33176389.6937356</v>
      </c>
      <c r="K119">
        <v>542784230.60000002</v>
      </c>
      <c r="L119">
        <v>1.739298416</v>
      </c>
      <c r="M119">
        <v>27682634.670000002</v>
      </c>
      <c r="N119">
        <v>4.0655999999999999</v>
      </c>
      <c r="O119">
        <v>34147.68</v>
      </c>
      <c r="P119">
        <v>31.299999999999901</v>
      </c>
      <c r="Q119">
        <v>0.49182096061092501</v>
      </c>
      <c r="R119">
        <v>3.9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-34690336.160053097</v>
      </c>
      <c r="AD119">
        <v>-44956946.970748097</v>
      </c>
      <c r="AE119">
        <v>3821892.4443425098</v>
      </c>
      <c r="AF119">
        <v>80005942.404617101</v>
      </c>
      <c r="AG119">
        <v>20957562.337296501</v>
      </c>
      <c r="AH119">
        <v>10736480.607740199</v>
      </c>
      <c r="AI119">
        <v>-197228.70616734301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35677365.9570278</v>
      </c>
      <c r="AV119">
        <v>34085961.703466304</v>
      </c>
      <c r="AW119">
        <v>28610427.296527799</v>
      </c>
      <c r="AX119">
        <v>0</v>
      </c>
      <c r="AY119">
        <v>62696388.999994203</v>
      </c>
      <c r="AZ119" s="3"/>
      <c r="BB119" s="3"/>
      <c r="BE119" s="3"/>
      <c r="BG119" s="3"/>
      <c r="BI119" s="3"/>
      <c r="BJ119"/>
      <c r="BK119"/>
      <c r="BL119"/>
      <c r="BM119"/>
      <c r="BN119"/>
      <c r="BO119"/>
    </row>
    <row r="120" spans="1:67" x14ac:dyDescent="0.2">
      <c r="A120" t="str">
        <f t="shared" si="3"/>
        <v>1_10_2012</v>
      </c>
      <c r="B120">
        <v>1</v>
      </c>
      <c r="C120">
        <v>10</v>
      </c>
      <c r="D120">
        <v>2012</v>
      </c>
      <c r="E120">
        <v>2028458449</v>
      </c>
      <c r="F120">
        <v>2875478446.99999</v>
      </c>
      <c r="G120">
        <v>2929500930.99999</v>
      </c>
      <c r="H120">
        <v>54022483.999999501</v>
      </c>
      <c r="I120">
        <v>2827504063.5974102</v>
      </c>
      <c r="J120">
        <v>56603724.918946199</v>
      </c>
      <c r="K120">
        <v>542311539.39999902</v>
      </c>
      <c r="L120">
        <v>1.6964752679999999</v>
      </c>
      <c r="M120">
        <v>27909105.420000002</v>
      </c>
      <c r="N120">
        <v>4.1093000000000002</v>
      </c>
      <c r="O120">
        <v>33963.31</v>
      </c>
      <c r="P120">
        <v>31.51</v>
      </c>
      <c r="Q120">
        <v>0.478498674131415</v>
      </c>
      <c r="R120">
        <v>4.0999999999999996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-1760163.2900930899</v>
      </c>
      <c r="AD120">
        <v>18675323.817648601</v>
      </c>
      <c r="AE120">
        <v>6817035.3787837001</v>
      </c>
      <c r="AF120">
        <v>4165692.96689911</v>
      </c>
      <c r="AG120">
        <v>3764081.1158805499</v>
      </c>
      <c r="AH120">
        <v>6224373.2471581697</v>
      </c>
      <c r="AI120">
        <v>-1037290.93451292</v>
      </c>
      <c r="AJ120">
        <v>-2303840.5385193001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23783025.254525699</v>
      </c>
      <c r="AR120">
        <v>0</v>
      </c>
      <c r="AS120">
        <v>0</v>
      </c>
      <c r="AT120">
        <v>0</v>
      </c>
      <c r="AU120">
        <v>58328237.017770499</v>
      </c>
      <c r="AV120">
        <v>58740037.940871097</v>
      </c>
      <c r="AW120">
        <v>-4717553.9408716401</v>
      </c>
      <c r="AX120">
        <v>0</v>
      </c>
      <c r="AY120">
        <v>54022483.999999501</v>
      </c>
      <c r="AZ120" s="3"/>
      <c r="BB120" s="3"/>
      <c r="BE120" s="3"/>
      <c r="BG120" s="3"/>
      <c r="BI120" s="3"/>
      <c r="BJ120"/>
      <c r="BK120"/>
      <c r="BL120"/>
      <c r="BM120"/>
      <c r="BN120"/>
      <c r="BO120"/>
    </row>
    <row r="121" spans="1:67" x14ac:dyDescent="0.2">
      <c r="A121" t="str">
        <f t="shared" si="3"/>
        <v>1_10_2013</v>
      </c>
      <c r="B121">
        <v>1</v>
      </c>
      <c r="C121">
        <v>10</v>
      </c>
      <c r="D121">
        <v>2013</v>
      </c>
      <c r="E121">
        <v>2028458449</v>
      </c>
      <c r="F121">
        <v>2929500930.99999</v>
      </c>
      <c r="G121">
        <v>3028731445.99999</v>
      </c>
      <c r="H121">
        <v>99230515.0000038</v>
      </c>
      <c r="I121">
        <v>2847627196.15026</v>
      </c>
      <c r="J121">
        <v>20123132.552851599</v>
      </c>
      <c r="K121">
        <v>554417452.20000005</v>
      </c>
      <c r="L121">
        <v>1.75772764399999</v>
      </c>
      <c r="M121">
        <v>28818049.079999998</v>
      </c>
      <c r="N121">
        <v>3.9420000000000002</v>
      </c>
      <c r="O121">
        <v>33700.32</v>
      </c>
      <c r="P121">
        <v>29.93</v>
      </c>
      <c r="Q121">
        <v>0.478248521277432</v>
      </c>
      <c r="R121">
        <v>4.2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2.6</v>
      </c>
      <c r="Z121">
        <v>1</v>
      </c>
      <c r="AA121">
        <v>0</v>
      </c>
      <c r="AB121">
        <v>0</v>
      </c>
      <c r="AC121">
        <v>45808856.725748397</v>
      </c>
      <c r="AD121">
        <v>-26910789.6845375</v>
      </c>
      <c r="AE121">
        <v>27413709.438430801</v>
      </c>
      <c r="AF121">
        <v>-16390735.983062699</v>
      </c>
      <c r="AG121">
        <v>5507801.3005444398</v>
      </c>
      <c r="AH121">
        <v>-47273678.854787998</v>
      </c>
      <c r="AI121">
        <v>-19846.6711347247</v>
      </c>
      <c r="AJ121">
        <v>-1173796.90341517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38863839.051058903</v>
      </c>
      <c r="AR121">
        <v>-3748907.28376697</v>
      </c>
      <c r="AS121">
        <v>0</v>
      </c>
      <c r="AT121">
        <v>0</v>
      </c>
      <c r="AU121">
        <v>22076451.135077499</v>
      </c>
      <c r="AV121">
        <v>20849036.5432803</v>
      </c>
      <c r="AW121">
        <v>78381478.456723407</v>
      </c>
      <c r="AX121">
        <v>0</v>
      </c>
      <c r="AY121">
        <v>99230515.0000038</v>
      </c>
      <c r="AZ121" s="3"/>
      <c r="BB121" s="3"/>
      <c r="BE121" s="3"/>
      <c r="BG121" s="3"/>
      <c r="BI121" s="3"/>
      <c r="BJ121"/>
      <c r="BK121"/>
      <c r="BL121"/>
      <c r="BM121"/>
      <c r="BN121"/>
      <c r="BO121"/>
    </row>
    <row r="122" spans="1:67" x14ac:dyDescent="0.2">
      <c r="A122" t="str">
        <f t="shared" si="3"/>
        <v>1_10_2014</v>
      </c>
      <c r="B122">
        <v>1</v>
      </c>
      <c r="C122">
        <v>10</v>
      </c>
      <c r="D122">
        <v>2014</v>
      </c>
      <c r="E122">
        <v>2028458449</v>
      </c>
      <c r="F122">
        <v>3028731445.99999</v>
      </c>
      <c r="G122">
        <v>3137384053.99999</v>
      </c>
      <c r="H122">
        <v>108652607.999998</v>
      </c>
      <c r="I122">
        <v>2938681369.0447302</v>
      </c>
      <c r="J122">
        <v>91054172.894469202</v>
      </c>
      <c r="K122">
        <v>561346639.09999895</v>
      </c>
      <c r="L122">
        <v>1.7485859420000001</v>
      </c>
      <c r="M122">
        <v>29110612.079999998</v>
      </c>
      <c r="N122">
        <v>3.75239999999999</v>
      </c>
      <c r="O122">
        <v>33580.799999999901</v>
      </c>
      <c r="P122">
        <v>30.2</v>
      </c>
      <c r="Q122">
        <v>0.47765666406466001</v>
      </c>
      <c r="R122">
        <v>4.2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5.2</v>
      </c>
      <c r="Z122">
        <v>1</v>
      </c>
      <c r="AA122">
        <v>0</v>
      </c>
      <c r="AB122">
        <v>0</v>
      </c>
      <c r="AC122">
        <v>26554583.999179099</v>
      </c>
      <c r="AD122">
        <v>4134746.3784591998</v>
      </c>
      <c r="AE122">
        <v>8904199.19332215</v>
      </c>
      <c r="AF122">
        <v>-19902676.249669898</v>
      </c>
      <c r="AG122">
        <v>2601270.4561518501</v>
      </c>
      <c r="AH122">
        <v>8431890.4536711592</v>
      </c>
      <c r="AI122">
        <v>-48547.209609196703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65563175.605354004</v>
      </c>
      <c r="AR122">
        <v>0</v>
      </c>
      <c r="AS122">
        <v>0</v>
      </c>
      <c r="AT122">
        <v>0</v>
      </c>
      <c r="AU122">
        <v>96238642.626858398</v>
      </c>
      <c r="AV122">
        <v>96845063.534941405</v>
      </c>
      <c r="AW122">
        <v>11807544.465057099</v>
      </c>
      <c r="AX122">
        <v>0</v>
      </c>
      <c r="AY122">
        <v>108652607.999998</v>
      </c>
      <c r="AZ122" s="3"/>
      <c r="BB122" s="3"/>
      <c r="BE122" s="3"/>
      <c r="BG122" s="3"/>
      <c r="BI122" s="3"/>
      <c r="BJ122"/>
      <c r="BK122"/>
      <c r="BL122"/>
      <c r="BM122"/>
      <c r="BN122"/>
      <c r="BO122"/>
    </row>
    <row r="123" spans="1:67" x14ac:dyDescent="0.2">
      <c r="A123" t="str">
        <f t="shared" si="3"/>
        <v>1_10_2015</v>
      </c>
      <c r="B123">
        <v>1</v>
      </c>
      <c r="C123">
        <v>10</v>
      </c>
      <c r="D123">
        <v>2015</v>
      </c>
      <c r="E123">
        <v>2028458449</v>
      </c>
      <c r="F123">
        <v>3137384053.99999</v>
      </c>
      <c r="G123">
        <v>3049980992.99999</v>
      </c>
      <c r="H123">
        <v>-87403061.000001401</v>
      </c>
      <c r="I123">
        <v>2796801224.0016398</v>
      </c>
      <c r="J123">
        <v>-141880145.043089</v>
      </c>
      <c r="K123">
        <v>562540968.5</v>
      </c>
      <c r="L123">
        <v>1.8840690440000001</v>
      </c>
      <c r="M123">
        <v>29378317.829999901</v>
      </c>
      <c r="N123">
        <v>2.7029999999999998</v>
      </c>
      <c r="O123">
        <v>34173.339999999902</v>
      </c>
      <c r="P123">
        <v>30.17</v>
      </c>
      <c r="Q123">
        <v>0.47613347078784202</v>
      </c>
      <c r="R123">
        <v>4.0999999999999996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6.7</v>
      </c>
      <c r="Z123">
        <v>1</v>
      </c>
      <c r="AA123">
        <v>0</v>
      </c>
      <c r="AB123">
        <v>0</v>
      </c>
      <c r="AC123">
        <v>4689859.2568100002</v>
      </c>
      <c r="AD123">
        <v>-61413391.3577848</v>
      </c>
      <c r="AE123">
        <v>8357944.1133413697</v>
      </c>
      <c r="AF123">
        <v>-129190128.219285</v>
      </c>
      <c r="AG123">
        <v>-13232250.2941385</v>
      </c>
      <c r="AH123">
        <v>-968988.13329637097</v>
      </c>
      <c r="AI123">
        <v>-129420.71157535299</v>
      </c>
      <c r="AJ123">
        <v>1257595.7257405999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39004236.027891196</v>
      </c>
      <c r="AR123">
        <v>0</v>
      </c>
      <c r="AS123">
        <v>0</v>
      </c>
      <c r="AT123">
        <v>0</v>
      </c>
      <c r="AU123">
        <v>-151624543.59229699</v>
      </c>
      <c r="AV123">
        <v>-151473551.82031599</v>
      </c>
      <c r="AW123">
        <v>64070490.820315197</v>
      </c>
      <c r="AX123">
        <v>0</v>
      </c>
      <c r="AY123">
        <v>-87403061.000001401</v>
      </c>
      <c r="AZ123" s="3"/>
      <c r="BB123" s="3"/>
      <c r="BE123" s="3"/>
      <c r="BG123" s="3"/>
      <c r="BI123" s="3"/>
      <c r="BJ123"/>
      <c r="BK123"/>
      <c r="BL123"/>
      <c r="BM123"/>
      <c r="BN123"/>
      <c r="BO123"/>
    </row>
    <row r="124" spans="1:67" x14ac:dyDescent="0.2">
      <c r="A124" t="str">
        <f t="shared" si="3"/>
        <v>1_10_2016</v>
      </c>
      <c r="B124">
        <v>1</v>
      </c>
      <c r="C124">
        <v>10</v>
      </c>
      <c r="D124">
        <v>2016</v>
      </c>
      <c r="E124">
        <v>2028458449</v>
      </c>
      <c r="F124">
        <v>3049980992.99999</v>
      </c>
      <c r="G124">
        <v>3072351667.99999</v>
      </c>
      <c r="H124">
        <v>22370675.000002801</v>
      </c>
      <c r="I124">
        <v>2832035139.0422502</v>
      </c>
      <c r="J124">
        <v>35233915.040612198</v>
      </c>
      <c r="K124">
        <v>562018756.29999995</v>
      </c>
      <c r="L124">
        <v>1.8938954429999999</v>
      </c>
      <c r="M124">
        <v>29437697.499999899</v>
      </c>
      <c r="N124">
        <v>2.4255</v>
      </c>
      <c r="O124">
        <v>35302.049999999901</v>
      </c>
      <c r="P124">
        <v>29.88</v>
      </c>
      <c r="Q124">
        <v>0.476654671743657</v>
      </c>
      <c r="R124">
        <v>4.5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11.5</v>
      </c>
      <c r="Z124">
        <v>1</v>
      </c>
      <c r="AA124">
        <v>0</v>
      </c>
      <c r="AB124">
        <v>0</v>
      </c>
      <c r="AC124">
        <v>-1990151.99622489</v>
      </c>
      <c r="AD124">
        <v>-4259307.25413696</v>
      </c>
      <c r="AE124">
        <v>1790332.85305555</v>
      </c>
      <c r="AF124">
        <v>-39777980.061074503</v>
      </c>
      <c r="AG124">
        <v>-23854684.968471199</v>
      </c>
      <c r="AH124">
        <v>-9093759.7705112994</v>
      </c>
      <c r="AI124">
        <v>43052.209360087698</v>
      </c>
      <c r="AJ124">
        <v>-4885346.9710168801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123003995.33348</v>
      </c>
      <c r="AR124">
        <v>0</v>
      </c>
      <c r="AS124">
        <v>0</v>
      </c>
      <c r="AT124">
        <v>0</v>
      </c>
      <c r="AU124">
        <v>40976149.374460101</v>
      </c>
      <c r="AV124">
        <v>38423456.862296298</v>
      </c>
      <c r="AW124">
        <v>-16052781.8622934</v>
      </c>
      <c r="AX124">
        <v>0</v>
      </c>
      <c r="AY124">
        <v>22370675.000002801</v>
      </c>
      <c r="AZ124" s="3"/>
      <c r="BB124" s="3"/>
      <c r="BE124" s="3"/>
      <c r="BG124" s="3"/>
      <c r="BI124" s="3"/>
      <c r="BJ124"/>
      <c r="BK124"/>
      <c r="BL124"/>
      <c r="BM124"/>
      <c r="BN124"/>
      <c r="BO124"/>
    </row>
    <row r="125" spans="1:67" x14ac:dyDescent="0.2">
      <c r="A125" t="str">
        <f t="shared" si="3"/>
        <v>1_10_2017</v>
      </c>
      <c r="B125">
        <v>1</v>
      </c>
      <c r="C125">
        <v>10</v>
      </c>
      <c r="D125">
        <v>2017</v>
      </c>
      <c r="E125">
        <v>2028458449</v>
      </c>
      <c r="F125">
        <v>3072351667.99999</v>
      </c>
      <c r="G125">
        <v>3093336562</v>
      </c>
      <c r="H125">
        <v>20984894.000001401</v>
      </c>
      <c r="I125">
        <v>3023749569.3543901</v>
      </c>
      <c r="J125">
        <v>191714430.31213999</v>
      </c>
      <c r="K125">
        <v>565251751.29999995</v>
      </c>
      <c r="L125">
        <v>1.89783476999999</v>
      </c>
      <c r="M125">
        <v>29668394.669999901</v>
      </c>
      <c r="N125">
        <v>2.6928000000000001</v>
      </c>
      <c r="O125">
        <v>35945.819999999898</v>
      </c>
      <c r="P125">
        <v>30</v>
      </c>
      <c r="Q125">
        <v>0.47605266805906399</v>
      </c>
      <c r="R125">
        <v>4.5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17.600000000000001</v>
      </c>
      <c r="Z125">
        <v>1</v>
      </c>
      <c r="AA125">
        <v>0</v>
      </c>
      <c r="AB125">
        <v>0</v>
      </c>
      <c r="AC125">
        <v>12410549.3507715</v>
      </c>
      <c r="AD125">
        <v>-1716677.26873589</v>
      </c>
      <c r="AE125">
        <v>6978189.7312484197</v>
      </c>
      <c r="AF125">
        <v>39152479.884421498</v>
      </c>
      <c r="AG125">
        <v>-13387050.4555417</v>
      </c>
      <c r="AH125">
        <v>3798543.4562383299</v>
      </c>
      <c r="AI125">
        <v>-50090.639417218001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158315788.32606199</v>
      </c>
      <c r="AR125">
        <v>0</v>
      </c>
      <c r="AS125">
        <v>0</v>
      </c>
      <c r="AT125">
        <v>0</v>
      </c>
      <c r="AU125">
        <v>205501732.38504699</v>
      </c>
      <c r="AV125">
        <v>207982641.750826</v>
      </c>
      <c r="AW125">
        <v>-186997747.750824</v>
      </c>
      <c r="AX125">
        <v>0</v>
      </c>
      <c r="AY125">
        <v>20984894.000001401</v>
      </c>
      <c r="AZ125" s="3"/>
      <c r="BB125" s="3"/>
      <c r="BE125" s="3"/>
      <c r="BG125" s="3"/>
      <c r="BI125" s="3"/>
      <c r="BJ125"/>
      <c r="BK125"/>
      <c r="BL125"/>
      <c r="BM125"/>
      <c r="BN125"/>
      <c r="BO125"/>
    </row>
    <row r="126" spans="1:67" x14ac:dyDescent="0.2">
      <c r="A126" t="str">
        <f t="shared" si="3"/>
        <v>1_10_2018</v>
      </c>
      <c r="B126">
        <v>1</v>
      </c>
      <c r="C126">
        <v>10</v>
      </c>
      <c r="D126">
        <v>2018</v>
      </c>
      <c r="E126">
        <v>2028458449</v>
      </c>
      <c r="F126">
        <v>3093336562</v>
      </c>
      <c r="G126">
        <v>3028681761</v>
      </c>
      <c r="H126">
        <v>-64654800.999999002</v>
      </c>
      <c r="I126">
        <v>3299994133.1388898</v>
      </c>
      <c r="J126">
        <v>276244563.78449702</v>
      </c>
      <c r="K126">
        <v>560645667.79999995</v>
      </c>
      <c r="L126">
        <v>1.9555512669999999</v>
      </c>
      <c r="M126">
        <v>29807700.839999899</v>
      </c>
      <c r="N126">
        <v>2.9199999999999902</v>
      </c>
      <c r="O126">
        <v>36801.5</v>
      </c>
      <c r="P126">
        <v>30.01</v>
      </c>
      <c r="Q126">
        <v>0.47627332414381301</v>
      </c>
      <c r="R126">
        <v>4.5999999999999996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28.6</v>
      </c>
      <c r="Z126">
        <v>1</v>
      </c>
      <c r="AA126">
        <v>0</v>
      </c>
      <c r="AB126">
        <v>1</v>
      </c>
      <c r="AC126">
        <v>-17737026.272868901</v>
      </c>
      <c r="AD126">
        <v>-24963246.327342499</v>
      </c>
      <c r="AE126">
        <v>4214231.8137381095</v>
      </c>
      <c r="AF126">
        <v>31283527.624314401</v>
      </c>
      <c r="AG126">
        <v>-17534735.061716601</v>
      </c>
      <c r="AH126">
        <v>318526.90947298601</v>
      </c>
      <c r="AI126">
        <v>18485.6370768708</v>
      </c>
      <c r="AJ126">
        <v>-1239442.81405539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293366484.94821298</v>
      </c>
      <c r="AR126">
        <v>0</v>
      </c>
      <c r="AS126">
        <v>0</v>
      </c>
      <c r="AT126">
        <v>16196629.9147263</v>
      </c>
      <c r="AU126">
        <v>283923436.37155801</v>
      </c>
      <c r="AV126">
        <v>282601911.83450902</v>
      </c>
      <c r="AW126">
        <v>-347256712.834508</v>
      </c>
      <c r="AX126">
        <v>0</v>
      </c>
      <c r="AY126">
        <v>-64654800.999999002</v>
      </c>
      <c r="AZ126" s="3"/>
      <c r="BB126" s="3"/>
      <c r="BE126" s="3"/>
      <c r="BG126" s="3"/>
      <c r="BI126" s="3"/>
      <c r="BJ126"/>
      <c r="BK126"/>
      <c r="BL126"/>
      <c r="BM126"/>
      <c r="BN126"/>
      <c r="BO126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2:AY125"/>
  <sheetViews>
    <sheetView topLeftCell="AI1" workbookViewId="0">
      <pane ySplit="2" topLeftCell="A96" activePane="bottomLeft" state="frozen"/>
      <selection pane="bottomLeft" activeCell="E75" sqref="E75:AY125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2" spans="1:51" x14ac:dyDescent="0.2">
      <c r="A2" t="s">
        <v>77</v>
      </c>
      <c r="B2" t="s">
        <v>0</v>
      </c>
      <c r="C2" t="s">
        <v>1</v>
      </c>
      <c r="D2" t="s">
        <v>2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78</v>
      </c>
      <c r="R2" t="s">
        <v>32</v>
      </c>
      <c r="S2" t="s">
        <v>92</v>
      </c>
      <c r="T2" t="s">
        <v>93</v>
      </c>
      <c r="U2" t="s">
        <v>94</v>
      </c>
      <c r="V2" t="s">
        <v>95</v>
      </c>
      <c r="W2" t="s">
        <v>96</v>
      </c>
      <c r="X2" t="s">
        <v>97</v>
      </c>
      <c r="Y2" t="s">
        <v>98</v>
      </c>
      <c r="Z2" t="s">
        <v>49</v>
      </c>
      <c r="AA2" t="s">
        <v>99</v>
      </c>
      <c r="AB2" t="s">
        <v>100</v>
      </c>
      <c r="AC2" t="s">
        <v>11</v>
      </c>
      <c r="AD2" t="s">
        <v>33</v>
      </c>
      <c r="AE2" t="s">
        <v>12</v>
      </c>
      <c r="AF2" t="s">
        <v>34</v>
      </c>
      <c r="AG2" t="s">
        <v>35</v>
      </c>
      <c r="AH2" t="s">
        <v>13</v>
      </c>
      <c r="AI2" t="s">
        <v>80</v>
      </c>
      <c r="AJ2" t="s">
        <v>36</v>
      </c>
      <c r="AK2" t="s">
        <v>101</v>
      </c>
      <c r="AL2" t="s">
        <v>102</v>
      </c>
      <c r="AM2" t="s">
        <v>103</v>
      </c>
      <c r="AN2" t="s">
        <v>104</v>
      </c>
      <c r="AO2" t="s">
        <v>105</v>
      </c>
      <c r="AP2" t="s">
        <v>106</v>
      </c>
      <c r="AQ2" t="s">
        <v>107</v>
      </c>
      <c r="AR2" t="s">
        <v>51</v>
      </c>
      <c r="AS2" t="s">
        <v>108</v>
      </c>
      <c r="AT2" t="s">
        <v>109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</row>
    <row r="3" spans="1:51" x14ac:dyDescent="0.2">
      <c r="A3">
        <v>1</v>
      </c>
      <c r="B3">
        <v>0</v>
      </c>
      <c r="C3">
        <v>2002</v>
      </c>
      <c r="D3">
        <v>170</v>
      </c>
      <c r="E3">
        <v>2067702619.7899899</v>
      </c>
      <c r="F3">
        <v>0</v>
      </c>
      <c r="G3">
        <v>2067702619.7899899</v>
      </c>
      <c r="H3">
        <v>0</v>
      </c>
      <c r="I3">
        <v>1864005937.8908601</v>
      </c>
      <c r="J3">
        <v>0</v>
      </c>
      <c r="K3">
        <v>72628333.728936598</v>
      </c>
      <c r="L3">
        <v>0.92576143701149305</v>
      </c>
      <c r="M3">
        <v>9853633.83292499</v>
      </c>
      <c r="N3">
        <v>1.9978886837820999</v>
      </c>
      <c r="O3">
        <v>39167.635181603699</v>
      </c>
      <c r="P3">
        <v>9.8911325338304792</v>
      </c>
      <c r="Q3">
        <v>0.60318706174661996</v>
      </c>
      <c r="R3">
        <v>3.9553119433197801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2067702619.7899899</v>
      </c>
      <c r="AY3">
        <v>2067702619.7899899</v>
      </c>
    </row>
    <row r="4" spans="1:51" x14ac:dyDescent="0.2">
      <c r="A4">
        <v>1</v>
      </c>
      <c r="B4">
        <v>0</v>
      </c>
      <c r="C4">
        <v>2003</v>
      </c>
      <c r="D4">
        <v>170</v>
      </c>
      <c r="E4">
        <v>2067702619.7899899</v>
      </c>
      <c r="F4">
        <v>2067702619.7899899</v>
      </c>
      <c r="G4">
        <v>2107151297.5</v>
      </c>
      <c r="H4">
        <v>-71535663.589998499</v>
      </c>
      <c r="I4">
        <v>2030825268.48226</v>
      </c>
      <c r="J4">
        <v>55060885.182215601</v>
      </c>
      <c r="K4">
        <v>72767754.344559804</v>
      </c>
      <c r="L4">
        <v>0.92024788156375803</v>
      </c>
      <c r="M4">
        <v>9993835.0221321192</v>
      </c>
      <c r="N4">
        <v>2.3065653445405698</v>
      </c>
      <c r="O4">
        <v>38277.899846905901</v>
      </c>
      <c r="P4">
        <v>9.7896825382375994</v>
      </c>
      <c r="Q4">
        <v>0.60083065020738502</v>
      </c>
      <c r="R4">
        <v>3.9553119433197801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3339699.6587063498</v>
      </c>
      <c r="AD4">
        <v>4135674.31122493</v>
      </c>
      <c r="AE4">
        <v>9811170.3280032203</v>
      </c>
      <c r="AF4">
        <v>34125455.447333798</v>
      </c>
      <c r="AG4">
        <v>11018586.393795799</v>
      </c>
      <c r="AH4">
        <v>-2155042.8194013801</v>
      </c>
      <c r="AI4">
        <v>-131931.06899657499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60143612.250666201</v>
      </c>
      <c r="AV4">
        <v>61032888.719492301</v>
      </c>
      <c r="AW4">
        <v>-132568552.30949</v>
      </c>
      <c r="AX4">
        <v>0</v>
      </c>
      <c r="AY4">
        <v>-71535663.589998499</v>
      </c>
    </row>
    <row r="5" spans="1:51" x14ac:dyDescent="0.2">
      <c r="A5">
        <v>1</v>
      </c>
      <c r="B5">
        <v>0</v>
      </c>
      <c r="C5">
        <v>2004</v>
      </c>
      <c r="D5">
        <v>180</v>
      </c>
      <c r="E5">
        <v>2246927842.5899901</v>
      </c>
      <c r="F5">
        <v>2107151297.5</v>
      </c>
      <c r="G5">
        <v>2410970009.3499899</v>
      </c>
      <c r="H5">
        <v>70304365.049999401</v>
      </c>
      <c r="I5">
        <v>2353723497.0183802</v>
      </c>
      <c r="J5">
        <v>97145952.0646649</v>
      </c>
      <c r="K5">
        <v>74846520.755510598</v>
      </c>
      <c r="L5">
        <v>0.89597597302070398</v>
      </c>
      <c r="M5">
        <v>9978891.9103140291</v>
      </c>
      <c r="N5">
        <v>2.6060855474570701</v>
      </c>
      <c r="O5">
        <v>38067.621346529901</v>
      </c>
      <c r="P5">
        <v>9.7465558409938104</v>
      </c>
      <c r="Q5">
        <v>0.5872624913301</v>
      </c>
      <c r="R5">
        <v>3.9668529232762699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28656012.669414401</v>
      </c>
      <c r="AD5">
        <v>9369650.2964574099</v>
      </c>
      <c r="AE5">
        <v>12577241.4122354</v>
      </c>
      <c r="AF5">
        <v>32457165.670972899</v>
      </c>
      <c r="AG5">
        <v>16115906.248849699</v>
      </c>
      <c r="AH5">
        <v>-1781500.7809488699</v>
      </c>
      <c r="AI5">
        <v>-125128.19428813399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97269347.322693005</v>
      </c>
      <c r="AV5">
        <v>99363077.444308102</v>
      </c>
      <c r="AW5">
        <v>-29058712.394308601</v>
      </c>
      <c r="AX5">
        <v>179225222.799999</v>
      </c>
      <c r="AY5">
        <v>249529587.84999901</v>
      </c>
    </row>
    <row r="6" spans="1:51" x14ac:dyDescent="0.2">
      <c r="A6">
        <v>1</v>
      </c>
      <c r="B6">
        <v>0</v>
      </c>
      <c r="C6">
        <v>2005</v>
      </c>
      <c r="D6">
        <v>190</v>
      </c>
      <c r="E6">
        <v>2372594925.9899902</v>
      </c>
      <c r="F6">
        <v>2410970009.3499899</v>
      </c>
      <c r="G6">
        <v>2568753504.3599901</v>
      </c>
      <c r="H6">
        <v>32116411.609998599</v>
      </c>
      <c r="I6">
        <v>2553452937.8547902</v>
      </c>
      <c r="J6">
        <v>37587280.721320897</v>
      </c>
      <c r="K6">
        <v>73584562.913688406</v>
      </c>
      <c r="L6">
        <v>0.92453788253227198</v>
      </c>
      <c r="M6">
        <v>9885616.9611744601</v>
      </c>
      <c r="N6">
        <v>3.0632928556299199</v>
      </c>
      <c r="O6">
        <v>37175.1462295151</v>
      </c>
      <c r="P6">
        <v>9.5264115122565407</v>
      </c>
      <c r="Q6">
        <v>0.58059656969380302</v>
      </c>
      <c r="R6">
        <v>3.9950916409019301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-28286383.187896401</v>
      </c>
      <c r="AD6">
        <v>-7853641.7929940699</v>
      </c>
      <c r="AE6">
        <v>15273736.3381621</v>
      </c>
      <c r="AF6">
        <v>48235569.818599902</v>
      </c>
      <c r="AG6">
        <v>15610192.873018101</v>
      </c>
      <c r="AH6">
        <v>-2948402.4077099999</v>
      </c>
      <c r="AI6">
        <v>-132550.86270085801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39898520.778478801</v>
      </c>
      <c r="AV6">
        <v>39451300.433695503</v>
      </c>
      <c r="AW6">
        <v>-7334888.8236968797</v>
      </c>
      <c r="AX6">
        <v>125667083.39999899</v>
      </c>
      <c r="AY6">
        <v>157783495.00999799</v>
      </c>
    </row>
    <row r="7" spans="1:51" x14ac:dyDescent="0.2">
      <c r="A7">
        <v>1</v>
      </c>
      <c r="B7">
        <v>0</v>
      </c>
      <c r="C7">
        <v>2006</v>
      </c>
      <c r="D7">
        <v>190</v>
      </c>
      <c r="E7">
        <v>2372594925.9899902</v>
      </c>
      <c r="F7">
        <v>2568753504.3599901</v>
      </c>
      <c r="G7">
        <v>2599108816.4200001</v>
      </c>
      <c r="H7">
        <v>30355312.0600021</v>
      </c>
      <c r="I7">
        <v>2624359555.66996</v>
      </c>
      <c r="J7">
        <v>70906617.815168694</v>
      </c>
      <c r="K7">
        <v>73444649.934638396</v>
      </c>
      <c r="L7">
        <v>0.89774849426714298</v>
      </c>
      <c r="M7">
        <v>10131070.301808801</v>
      </c>
      <c r="N7">
        <v>3.3547367785680602</v>
      </c>
      <c r="O7">
        <v>35693.671476388998</v>
      </c>
      <c r="P7">
        <v>9.3998004533829498</v>
      </c>
      <c r="Q7">
        <v>0.57929222347769105</v>
      </c>
      <c r="R7">
        <v>4.3238644901865699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-6653017.8977122903</v>
      </c>
      <c r="AD7">
        <v>11249541.389262499</v>
      </c>
      <c r="AE7">
        <v>20695002.313219499</v>
      </c>
      <c r="AF7">
        <v>30329073.435620401</v>
      </c>
      <c r="AG7">
        <v>25283217.8772549</v>
      </c>
      <c r="AH7">
        <v>-3289048.6251742602</v>
      </c>
      <c r="AI7">
        <v>-103777.36702392</v>
      </c>
      <c r="AJ7">
        <v>-3230895.68292276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74280095.442524195</v>
      </c>
      <c r="AV7">
        <v>74848838.574371994</v>
      </c>
      <c r="AW7">
        <v>-44493526.514369898</v>
      </c>
      <c r="AX7">
        <v>0</v>
      </c>
      <c r="AY7">
        <v>30355312.0600021</v>
      </c>
    </row>
    <row r="8" spans="1:51" x14ac:dyDescent="0.2">
      <c r="A8">
        <v>1</v>
      </c>
      <c r="B8">
        <v>0</v>
      </c>
      <c r="C8">
        <v>2007</v>
      </c>
      <c r="D8">
        <v>190</v>
      </c>
      <c r="E8">
        <v>2372594925.9899902</v>
      </c>
      <c r="F8">
        <v>2599108816.4200001</v>
      </c>
      <c r="G8">
        <v>2608864140.5399899</v>
      </c>
      <c r="H8">
        <v>9755324.11999912</v>
      </c>
      <c r="I8">
        <v>2641454571.11093</v>
      </c>
      <c r="J8">
        <v>17095015.4409719</v>
      </c>
      <c r="K8">
        <v>74395869.458164603</v>
      </c>
      <c r="L8">
        <v>0.92832888335663799</v>
      </c>
      <c r="M8">
        <v>10177867.7044039</v>
      </c>
      <c r="N8">
        <v>3.5319929545602999</v>
      </c>
      <c r="O8">
        <v>36229.247278693103</v>
      </c>
      <c r="P8">
        <v>9.1991975475821999</v>
      </c>
      <c r="Q8">
        <v>0.57400837669515903</v>
      </c>
      <c r="R8">
        <v>4.4281111505278004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30225216.297685899</v>
      </c>
      <c r="AD8">
        <v>-19346215.4250613</v>
      </c>
      <c r="AE8">
        <v>5701857.7576661501</v>
      </c>
      <c r="AF8">
        <v>17322023.157835599</v>
      </c>
      <c r="AG8">
        <v>-8732379.6872662492</v>
      </c>
      <c r="AH8">
        <v>-4369128.3506959695</v>
      </c>
      <c r="AI8">
        <v>-363930.29483398498</v>
      </c>
      <c r="AJ8">
        <v>-1391952.2301525499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19045491.225177601</v>
      </c>
      <c r="AV8">
        <v>18778298.709058501</v>
      </c>
      <c r="AW8">
        <v>-9022974.5890594106</v>
      </c>
      <c r="AX8">
        <v>0</v>
      </c>
      <c r="AY8">
        <v>9755324.11999912</v>
      </c>
    </row>
    <row r="9" spans="1:51" x14ac:dyDescent="0.2">
      <c r="A9">
        <v>1</v>
      </c>
      <c r="B9">
        <v>0</v>
      </c>
      <c r="C9">
        <v>2008</v>
      </c>
      <c r="D9">
        <v>190</v>
      </c>
      <c r="E9">
        <v>2372594925.9899902</v>
      </c>
      <c r="F9">
        <v>2608864140.5399899</v>
      </c>
      <c r="G9">
        <v>2692308348.7999902</v>
      </c>
      <c r="H9">
        <v>83444208.260000005</v>
      </c>
      <c r="I9">
        <v>2716278975.6273899</v>
      </c>
      <c r="J9">
        <v>74824404.516461506</v>
      </c>
      <c r="K9">
        <v>74656868.442069396</v>
      </c>
      <c r="L9">
        <v>0.910899372605253</v>
      </c>
      <c r="M9">
        <v>10199050.8236601</v>
      </c>
      <c r="N9">
        <v>3.9560878804430999</v>
      </c>
      <c r="O9">
        <v>36193.314669354899</v>
      </c>
      <c r="P9">
        <v>9.3845123609218408</v>
      </c>
      <c r="Q9">
        <v>0.57770616414455001</v>
      </c>
      <c r="R9">
        <v>4.5188671717117099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7.55397479935246E-2</v>
      </c>
      <c r="AA9">
        <v>0</v>
      </c>
      <c r="AB9">
        <v>0</v>
      </c>
      <c r="AC9">
        <v>14414506.078491401</v>
      </c>
      <c r="AD9">
        <v>10306241.051007999</v>
      </c>
      <c r="AE9">
        <v>3770314.7659588102</v>
      </c>
      <c r="AF9">
        <v>39707619.9740384</v>
      </c>
      <c r="AG9">
        <v>822829.38108287996</v>
      </c>
      <c r="AH9">
        <v>4327546.7812696099</v>
      </c>
      <c r="AI9">
        <v>232864.98961091501</v>
      </c>
      <c r="AJ9">
        <v>-844849.28557153896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-231716.145876478</v>
      </c>
      <c r="AS9">
        <v>0</v>
      </c>
      <c r="AT9">
        <v>0</v>
      </c>
      <c r="AU9">
        <v>72505357.590012103</v>
      </c>
      <c r="AV9">
        <v>73318457.431277394</v>
      </c>
      <c r="AW9">
        <v>10125750.828722499</v>
      </c>
      <c r="AX9">
        <v>0</v>
      </c>
      <c r="AY9">
        <v>83444208.260000005</v>
      </c>
    </row>
    <row r="10" spans="1:51" x14ac:dyDescent="0.2">
      <c r="A10">
        <v>1</v>
      </c>
      <c r="B10">
        <v>0</v>
      </c>
      <c r="C10">
        <v>2009</v>
      </c>
      <c r="D10">
        <v>190</v>
      </c>
      <c r="E10">
        <v>2372594925.9899902</v>
      </c>
      <c r="F10">
        <v>2692308348.7999902</v>
      </c>
      <c r="G10">
        <v>2564111221.5099902</v>
      </c>
      <c r="H10">
        <v>-128197127.29000001</v>
      </c>
      <c r="I10">
        <v>2570592530.71209</v>
      </c>
      <c r="J10">
        <v>-145686444.915297</v>
      </c>
      <c r="K10">
        <v>73743571.017367706</v>
      </c>
      <c r="L10">
        <v>1.0061641135025201</v>
      </c>
      <c r="M10">
        <v>10115843.8677647</v>
      </c>
      <c r="N10">
        <v>2.9108440230803301</v>
      </c>
      <c r="O10">
        <v>34465.415456561299</v>
      </c>
      <c r="P10">
        <v>9.4914282075496192</v>
      </c>
      <c r="Q10">
        <v>0.57974831727885001</v>
      </c>
      <c r="R10">
        <v>4.7261974102368303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7.55397479935246E-2</v>
      </c>
      <c r="AA10">
        <v>0</v>
      </c>
      <c r="AB10">
        <v>0</v>
      </c>
      <c r="AC10">
        <v>-19187146.1143535</v>
      </c>
      <c r="AD10">
        <v>-51752455.540022098</v>
      </c>
      <c r="AE10">
        <v>-3562391.0319380299</v>
      </c>
      <c r="AF10">
        <v>-105537072.31705201</v>
      </c>
      <c r="AG10">
        <v>32465173.519985899</v>
      </c>
      <c r="AH10">
        <v>3076481.5057027899</v>
      </c>
      <c r="AI10">
        <v>161343.77613093401</v>
      </c>
      <c r="AJ10">
        <v>-2271677.44671054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-146607743.64825699</v>
      </c>
      <c r="AV10">
        <v>-145435559.60060501</v>
      </c>
      <c r="AW10">
        <v>17238432.310605101</v>
      </c>
      <c r="AX10">
        <v>0</v>
      </c>
      <c r="AY10">
        <v>-128197127.29000001</v>
      </c>
    </row>
    <row r="11" spans="1:51" x14ac:dyDescent="0.2">
      <c r="A11">
        <v>1</v>
      </c>
      <c r="B11">
        <v>0</v>
      </c>
      <c r="C11">
        <v>2010</v>
      </c>
      <c r="D11">
        <v>190</v>
      </c>
      <c r="E11">
        <v>2372594925.9899902</v>
      </c>
      <c r="F11">
        <v>2564111221.5099902</v>
      </c>
      <c r="G11">
        <v>2477369488.9499998</v>
      </c>
      <c r="H11">
        <v>-86741732.559998095</v>
      </c>
      <c r="I11">
        <v>2544056977.27595</v>
      </c>
      <c r="J11">
        <v>-26535553.436140601</v>
      </c>
      <c r="K11">
        <v>69674748.927634805</v>
      </c>
      <c r="L11">
        <v>1.0222093892098401</v>
      </c>
      <c r="M11">
        <v>10101154.9732241</v>
      </c>
      <c r="N11">
        <v>3.36160313694382</v>
      </c>
      <c r="O11">
        <v>33624.530201461799</v>
      </c>
      <c r="P11">
        <v>9.6739403187180795</v>
      </c>
      <c r="Q11">
        <v>0.61455527307985403</v>
      </c>
      <c r="R11">
        <v>4.9511638493373802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0.13576051120297999</v>
      </c>
      <c r="AA11">
        <v>0</v>
      </c>
      <c r="AB11">
        <v>0</v>
      </c>
      <c r="AC11">
        <v>-83831858.537598804</v>
      </c>
      <c r="AD11">
        <v>-9219190.5036106091</v>
      </c>
      <c r="AE11">
        <v>411320.52275740402</v>
      </c>
      <c r="AF11">
        <v>47802793.599761598</v>
      </c>
      <c r="AG11">
        <v>15445572.349496899</v>
      </c>
      <c r="AH11">
        <v>5735864.68586969</v>
      </c>
      <c r="AI11">
        <v>2231709.8898342699</v>
      </c>
      <c r="AJ11">
        <v>-2349093.8023110898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-197597.19349872001</v>
      </c>
      <c r="AS11">
        <v>0</v>
      </c>
      <c r="AT11">
        <v>0</v>
      </c>
      <c r="AU11">
        <v>-23970478.9892992</v>
      </c>
      <c r="AV11">
        <v>-25152599.437086102</v>
      </c>
      <c r="AW11">
        <v>-61589133.122911997</v>
      </c>
      <c r="AX11">
        <v>0</v>
      </c>
      <c r="AY11">
        <v>-86741732.559998095</v>
      </c>
    </row>
    <row r="12" spans="1:51" x14ac:dyDescent="0.2">
      <c r="A12">
        <v>1</v>
      </c>
      <c r="B12">
        <v>0</v>
      </c>
      <c r="C12">
        <v>2011</v>
      </c>
      <c r="D12">
        <v>190</v>
      </c>
      <c r="E12">
        <v>2372594925.9899902</v>
      </c>
      <c r="F12">
        <v>2477369488.9499998</v>
      </c>
      <c r="G12">
        <v>2507911504.0700002</v>
      </c>
      <c r="H12">
        <v>30542015.120000102</v>
      </c>
      <c r="I12">
        <v>2568918887.5097198</v>
      </c>
      <c r="J12">
        <v>24861910.233767401</v>
      </c>
      <c r="K12">
        <v>67070261.167193502</v>
      </c>
      <c r="L12">
        <v>1.0472836611204801</v>
      </c>
      <c r="M12">
        <v>10196875.7789925</v>
      </c>
      <c r="N12">
        <v>4.0896145242105302</v>
      </c>
      <c r="O12">
        <v>32981.625779355199</v>
      </c>
      <c r="P12">
        <v>9.9790711452232905</v>
      </c>
      <c r="Q12">
        <v>0.611095195670741</v>
      </c>
      <c r="R12">
        <v>4.885741901297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0.13576051120297999</v>
      </c>
      <c r="AA12">
        <v>0</v>
      </c>
      <c r="AB12">
        <v>0</v>
      </c>
      <c r="AC12">
        <v>-56090857.127185002</v>
      </c>
      <c r="AD12">
        <v>-10123674.015714901</v>
      </c>
      <c r="AE12">
        <v>7533563.7011516402</v>
      </c>
      <c r="AF12">
        <v>65679325.1000643</v>
      </c>
      <c r="AG12">
        <v>12029502.217212001</v>
      </c>
      <c r="AH12">
        <v>7457478.6788345901</v>
      </c>
      <c r="AI12">
        <v>-250710.03871884401</v>
      </c>
      <c r="AJ12">
        <v>555367.33466614503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-136808.76719474501</v>
      </c>
      <c r="AS12">
        <v>0</v>
      </c>
      <c r="AT12">
        <v>0</v>
      </c>
      <c r="AU12">
        <v>26653187.083115101</v>
      </c>
      <c r="AV12">
        <v>25158045.471475799</v>
      </c>
      <c r="AW12">
        <v>5383969.6485243002</v>
      </c>
      <c r="AX12">
        <v>0</v>
      </c>
      <c r="AY12">
        <v>30542015.120000102</v>
      </c>
    </row>
    <row r="13" spans="1:51" x14ac:dyDescent="0.2">
      <c r="A13">
        <v>1</v>
      </c>
      <c r="B13">
        <v>0</v>
      </c>
      <c r="C13">
        <v>2012</v>
      </c>
      <c r="D13">
        <v>190</v>
      </c>
      <c r="E13">
        <v>2372594925.9899902</v>
      </c>
      <c r="F13">
        <v>2507911504.0700002</v>
      </c>
      <c r="G13">
        <v>2541057031.46</v>
      </c>
      <c r="H13">
        <v>33145527.389999099</v>
      </c>
      <c r="I13">
        <v>2555227689.4999399</v>
      </c>
      <c r="J13">
        <v>-13691198.009779301</v>
      </c>
      <c r="K13">
        <v>66115531.5062197</v>
      </c>
      <c r="L13">
        <v>1.04963812597484</v>
      </c>
      <c r="M13">
        <v>10318605.6187733</v>
      </c>
      <c r="N13">
        <v>4.1365041077902802</v>
      </c>
      <c r="O13">
        <v>32823.9427357893</v>
      </c>
      <c r="P13">
        <v>9.8854473151029794</v>
      </c>
      <c r="Q13">
        <v>0.606888909513004</v>
      </c>
      <c r="R13">
        <v>5.0009066083221496</v>
      </c>
      <c r="S13">
        <v>0.28652737183796201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0.17522255209937601</v>
      </c>
      <c r="AA13">
        <v>0</v>
      </c>
      <c r="AB13">
        <v>0</v>
      </c>
      <c r="AC13">
        <v>-21690114.684605401</v>
      </c>
      <c r="AD13">
        <v>326251.17113041499</v>
      </c>
      <c r="AE13">
        <v>9516887.9558604695</v>
      </c>
      <c r="AF13">
        <v>3766964.7915937202</v>
      </c>
      <c r="AG13">
        <v>3628760.3310660301</v>
      </c>
      <c r="AH13">
        <v>-2835531.8380214898</v>
      </c>
      <c r="AI13">
        <v>-276714.67326971702</v>
      </c>
      <c r="AJ13">
        <v>-1036650.70193292</v>
      </c>
      <c r="AK13">
        <v>-4864614.0805553999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-85573.184395222503</v>
      </c>
      <c r="AS13">
        <v>0</v>
      </c>
      <c r="AT13">
        <v>0</v>
      </c>
      <c r="AU13">
        <v>-13550334.913129499</v>
      </c>
      <c r="AV13">
        <v>-13627656.422939301</v>
      </c>
      <c r="AW13">
        <v>46773183.812938496</v>
      </c>
      <c r="AX13">
        <v>0</v>
      </c>
      <c r="AY13">
        <v>33145527.389999099</v>
      </c>
    </row>
    <row r="14" spans="1:51" x14ac:dyDescent="0.2">
      <c r="A14">
        <v>1</v>
      </c>
      <c r="B14">
        <v>0</v>
      </c>
      <c r="C14">
        <v>2013</v>
      </c>
      <c r="D14">
        <v>190</v>
      </c>
      <c r="E14">
        <v>2372594925.9899902</v>
      </c>
      <c r="F14">
        <v>2541057031.46</v>
      </c>
      <c r="G14">
        <v>2538567549.7399902</v>
      </c>
      <c r="H14">
        <v>-2489481.7200006898</v>
      </c>
      <c r="I14">
        <v>2540380475.6602001</v>
      </c>
      <c r="J14">
        <v>-14847213.839744899</v>
      </c>
      <c r="K14">
        <v>66955668.001734003</v>
      </c>
      <c r="L14">
        <v>1.0634657230647</v>
      </c>
      <c r="M14">
        <v>10433368.211335599</v>
      </c>
      <c r="N14">
        <v>3.9612331691259599</v>
      </c>
      <c r="O14">
        <v>33016.642711597699</v>
      </c>
      <c r="P14">
        <v>9.6127181745415697</v>
      </c>
      <c r="Q14">
        <v>0.60690885800539096</v>
      </c>
      <c r="R14">
        <v>4.9934898772205898</v>
      </c>
      <c r="S14">
        <v>1.07123804883274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0.17522255209937601</v>
      </c>
      <c r="AA14">
        <v>0</v>
      </c>
      <c r="AB14">
        <v>0</v>
      </c>
      <c r="AC14">
        <v>24031562.8528466</v>
      </c>
      <c r="AD14">
        <v>-8788479.1239747405</v>
      </c>
      <c r="AE14">
        <v>8905256.4886063095</v>
      </c>
      <c r="AF14">
        <v>-14615184.9636194</v>
      </c>
      <c r="AG14">
        <v>-3595928.2180220899</v>
      </c>
      <c r="AH14">
        <v>-6642971.3259224901</v>
      </c>
      <c r="AI14">
        <v>3943.63672638458</v>
      </c>
      <c r="AJ14">
        <v>-16060.3474409804</v>
      </c>
      <c r="AK14">
        <v>-13414937.485128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-14132798.485928399</v>
      </c>
      <c r="AV14">
        <v>-14261916.375205601</v>
      </c>
      <c r="AW14">
        <v>11772434.6552049</v>
      </c>
      <c r="AX14">
        <v>0</v>
      </c>
      <c r="AY14">
        <v>-2489481.7200006898</v>
      </c>
    </row>
    <row r="15" spans="1:51" x14ac:dyDescent="0.2">
      <c r="A15">
        <v>1</v>
      </c>
      <c r="B15">
        <v>0</v>
      </c>
      <c r="C15">
        <v>2014</v>
      </c>
      <c r="D15">
        <v>190</v>
      </c>
      <c r="E15">
        <v>2372594925.9899902</v>
      </c>
      <c r="F15">
        <v>2538567549.7399902</v>
      </c>
      <c r="G15">
        <v>2510923486.29</v>
      </c>
      <c r="H15">
        <v>-27644063.449999802</v>
      </c>
      <c r="I15">
        <v>2505767739.1714902</v>
      </c>
      <c r="J15">
        <v>-34612736.488702498</v>
      </c>
      <c r="K15">
        <v>66994131.283075303</v>
      </c>
      <c r="L15">
        <v>1.07130712631618</v>
      </c>
      <c r="M15">
        <v>10574344.1467376</v>
      </c>
      <c r="N15">
        <v>3.7539577424745398</v>
      </c>
      <c r="O15">
        <v>33276.801901799699</v>
      </c>
      <c r="P15">
        <v>9.5493500439567995</v>
      </c>
      <c r="Q15">
        <v>0.60575348560850895</v>
      </c>
      <c r="R15">
        <v>5.1260862016971398</v>
      </c>
      <c r="S15">
        <v>2.2286604289822498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0.43873981901720799</v>
      </c>
      <c r="AA15">
        <v>0</v>
      </c>
      <c r="AB15">
        <v>0</v>
      </c>
      <c r="AC15">
        <v>4425876.3294440303</v>
      </c>
      <c r="AD15">
        <v>-2542473.30143693</v>
      </c>
      <c r="AE15">
        <v>10570136.1546051</v>
      </c>
      <c r="AF15">
        <v>-18217875.8450948</v>
      </c>
      <c r="AG15">
        <v>-5232188.0261339499</v>
      </c>
      <c r="AH15">
        <v>-1633756.9161080299</v>
      </c>
      <c r="AI15">
        <v>-77672.086382821406</v>
      </c>
      <c r="AJ15">
        <v>-1647546.7519691701</v>
      </c>
      <c r="AK15">
        <v>-19628755.967167601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-925125.07828197395</v>
      </c>
      <c r="AS15">
        <v>0</v>
      </c>
      <c r="AT15">
        <v>0</v>
      </c>
      <c r="AU15">
        <v>-34909381.488526098</v>
      </c>
      <c r="AV15">
        <v>-34762349.118903399</v>
      </c>
      <c r="AW15">
        <v>7118285.6689035697</v>
      </c>
      <c r="AX15">
        <v>0</v>
      </c>
      <c r="AY15">
        <v>-27644063.449999802</v>
      </c>
    </row>
    <row r="16" spans="1:51" x14ac:dyDescent="0.2">
      <c r="A16">
        <v>1</v>
      </c>
      <c r="B16">
        <v>0</v>
      </c>
      <c r="C16">
        <v>2015</v>
      </c>
      <c r="D16">
        <v>190</v>
      </c>
      <c r="E16">
        <v>2372594925.9899902</v>
      </c>
      <c r="F16">
        <v>2510923486.29</v>
      </c>
      <c r="G16">
        <v>2445688116.9099998</v>
      </c>
      <c r="H16">
        <v>-65235369.379999399</v>
      </c>
      <c r="I16">
        <v>2398036450.5874</v>
      </c>
      <c r="J16">
        <v>-107731288.584088</v>
      </c>
      <c r="K16">
        <v>67807551.334631503</v>
      </c>
      <c r="L16">
        <v>1.09460126411449</v>
      </c>
      <c r="M16">
        <v>10689131.7333127</v>
      </c>
      <c r="N16">
        <v>2.8597531732841301</v>
      </c>
      <c r="O16">
        <v>34439.424488975899</v>
      </c>
      <c r="P16">
        <v>9.4055402698188004</v>
      </c>
      <c r="Q16">
        <v>0.60658556995944601</v>
      </c>
      <c r="R16">
        <v>5.2888584744856999</v>
      </c>
      <c r="S16">
        <v>3.1474474799123202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0.70615248348847803</v>
      </c>
      <c r="AA16">
        <v>0</v>
      </c>
      <c r="AB16">
        <v>0</v>
      </c>
      <c r="AC16">
        <v>25361875.769628499</v>
      </c>
      <c r="AD16">
        <v>-14295862.512480799</v>
      </c>
      <c r="AE16">
        <v>9122802.9277602397</v>
      </c>
      <c r="AF16">
        <v>-88277018.385490596</v>
      </c>
      <c r="AG16">
        <v>-20214718.304709099</v>
      </c>
      <c r="AH16">
        <v>-3274414.7176349098</v>
      </c>
      <c r="AI16">
        <v>55886.177630955099</v>
      </c>
      <c r="AJ16">
        <v>-1353265.52470503</v>
      </c>
      <c r="AK16">
        <v>-15305738.295492601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-791281.21448231803</v>
      </c>
      <c r="AS16">
        <v>0</v>
      </c>
      <c r="AT16">
        <v>0</v>
      </c>
      <c r="AU16">
        <v>-108971734.07997499</v>
      </c>
      <c r="AV16">
        <v>-108441579.328077</v>
      </c>
      <c r="AW16">
        <v>43206209.948077597</v>
      </c>
      <c r="AX16">
        <v>0</v>
      </c>
      <c r="AY16">
        <v>-65235369.379999399</v>
      </c>
    </row>
    <row r="17" spans="1:51" x14ac:dyDescent="0.2">
      <c r="A17">
        <v>1</v>
      </c>
      <c r="B17">
        <v>0</v>
      </c>
      <c r="C17">
        <v>2016</v>
      </c>
      <c r="D17">
        <v>190</v>
      </c>
      <c r="E17">
        <v>2372594925.9899902</v>
      </c>
      <c r="F17">
        <v>2445688116.9099998</v>
      </c>
      <c r="G17">
        <v>2323506881.3599901</v>
      </c>
      <c r="H17">
        <v>-122181235.55</v>
      </c>
      <c r="I17">
        <v>2324927053.2558999</v>
      </c>
      <c r="J17">
        <v>-73109397.331501603</v>
      </c>
      <c r="K17">
        <v>68715299.429211006</v>
      </c>
      <c r="L17">
        <v>1.1201116600566901</v>
      </c>
      <c r="M17">
        <v>10770405.171232</v>
      </c>
      <c r="N17">
        <v>2.51972593836074</v>
      </c>
      <c r="O17">
        <v>35212.182280712303</v>
      </c>
      <c r="P17">
        <v>9.2808247280058005</v>
      </c>
      <c r="Q17">
        <v>0.60587833890397702</v>
      </c>
      <c r="R17">
        <v>5.7169433609195703</v>
      </c>
      <c r="S17">
        <v>5.3660812928382899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0.98168529687727102</v>
      </c>
      <c r="AA17">
        <v>0</v>
      </c>
      <c r="AB17">
        <v>0</v>
      </c>
      <c r="AC17">
        <v>24302686.506494202</v>
      </c>
      <c r="AD17">
        <v>-11360106.426746</v>
      </c>
      <c r="AE17">
        <v>6877683.5794438804</v>
      </c>
      <c r="AF17">
        <v>-37119903.045510702</v>
      </c>
      <c r="AG17">
        <v>-13005708.9556928</v>
      </c>
      <c r="AH17">
        <v>-3305817.1008522501</v>
      </c>
      <c r="AI17">
        <v>-51924.477857317397</v>
      </c>
      <c r="AJ17">
        <v>-4252969.5503866198</v>
      </c>
      <c r="AK17">
        <v>-36155315.740592897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-767595.93405978195</v>
      </c>
      <c r="AS17">
        <v>0</v>
      </c>
      <c r="AT17">
        <v>0</v>
      </c>
      <c r="AU17">
        <v>-74838971.145760402</v>
      </c>
      <c r="AV17">
        <v>-74314626.626510397</v>
      </c>
      <c r="AW17">
        <v>-47866608.923490196</v>
      </c>
      <c r="AX17">
        <v>0</v>
      </c>
      <c r="AY17">
        <v>-122181235.55</v>
      </c>
    </row>
    <row r="18" spans="1:51" x14ac:dyDescent="0.2">
      <c r="A18">
        <v>1</v>
      </c>
      <c r="B18">
        <v>0</v>
      </c>
      <c r="C18">
        <v>2017</v>
      </c>
      <c r="D18">
        <v>190</v>
      </c>
      <c r="E18">
        <v>2372594925.9899902</v>
      </c>
      <c r="F18">
        <v>2323506881.3599901</v>
      </c>
      <c r="G18">
        <v>2230802098.4200001</v>
      </c>
      <c r="H18">
        <v>-92704782.939998493</v>
      </c>
      <c r="I18">
        <v>2323842058.85426</v>
      </c>
      <c r="J18">
        <v>-1084994.40163714</v>
      </c>
      <c r="K18">
        <v>68778733.906083703</v>
      </c>
      <c r="L18">
        <v>1.07701911126845</v>
      </c>
      <c r="M18">
        <v>10878753.2236173</v>
      </c>
      <c r="N18">
        <v>2.7408553256466002</v>
      </c>
      <c r="O18">
        <v>36001.015811693796</v>
      </c>
      <c r="P18">
        <v>9.1533979951168494</v>
      </c>
      <c r="Q18">
        <v>0.60415404747907897</v>
      </c>
      <c r="R18">
        <v>5.8918890050512998</v>
      </c>
      <c r="S18">
        <v>8.28343775192109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0.98168529687727102</v>
      </c>
      <c r="AA18">
        <v>0</v>
      </c>
      <c r="AB18">
        <v>0</v>
      </c>
      <c r="AC18">
        <v>12399821.234483499</v>
      </c>
      <c r="AD18">
        <v>17258323.438218001</v>
      </c>
      <c r="AE18">
        <v>7985342.1273658397</v>
      </c>
      <c r="AF18">
        <v>24024028.445810001</v>
      </c>
      <c r="AG18">
        <v>-12864918.149421001</v>
      </c>
      <c r="AH18">
        <v>-3448428.5882600001</v>
      </c>
      <c r="AI18">
        <v>-108265.660637391</v>
      </c>
      <c r="AJ18">
        <v>-1568926.37573324</v>
      </c>
      <c r="AK18">
        <v>-45328041.432477802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-1651064.96065201</v>
      </c>
      <c r="AV18">
        <v>-2175162.0116820098</v>
      </c>
      <c r="AW18">
        <v>-90529620.928316399</v>
      </c>
      <c r="AX18">
        <v>0</v>
      </c>
      <c r="AY18">
        <v>-92704782.939998493</v>
      </c>
    </row>
    <row r="19" spans="1:51" x14ac:dyDescent="0.2">
      <c r="A19">
        <v>1</v>
      </c>
      <c r="B19">
        <v>0</v>
      </c>
      <c r="C19">
        <v>2018</v>
      </c>
      <c r="D19">
        <v>190</v>
      </c>
      <c r="E19">
        <v>2372594925.9899902</v>
      </c>
      <c r="F19">
        <v>2230802098.4200001</v>
      </c>
      <c r="G19">
        <v>2176386602.5599899</v>
      </c>
      <c r="H19">
        <v>-54415495.860001698</v>
      </c>
      <c r="I19">
        <v>2219328259.2987599</v>
      </c>
      <c r="J19">
        <v>-104513799.5555</v>
      </c>
      <c r="K19">
        <v>68877736.587951094</v>
      </c>
      <c r="L19">
        <v>1.0426301274418599</v>
      </c>
      <c r="M19">
        <v>10953936.774739699</v>
      </c>
      <c r="N19">
        <v>3.0476504131687898</v>
      </c>
      <c r="O19">
        <v>36876.237072873402</v>
      </c>
      <c r="P19">
        <v>9.0319991803971806</v>
      </c>
      <c r="Q19">
        <v>0.60549912359029301</v>
      </c>
      <c r="R19">
        <v>6.1301194597585704</v>
      </c>
      <c r="S19">
        <v>13.458458456670201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0.506464830269583</v>
      </c>
      <c r="AB19">
        <v>0</v>
      </c>
      <c r="AC19">
        <v>9540819.1951058209</v>
      </c>
      <c r="AD19">
        <v>14176820.7036268</v>
      </c>
      <c r="AE19">
        <v>6182071.4461071398</v>
      </c>
      <c r="AF19">
        <v>29494216.389913201</v>
      </c>
      <c r="AG19">
        <v>-13076247.017935</v>
      </c>
      <c r="AH19">
        <v>-3151330.8023930001</v>
      </c>
      <c r="AI19">
        <v>82036.928321837404</v>
      </c>
      <c r="AJ19">
        <v>-2108420.5678592701</v>
      </c>
      <c r="AK19">
        <v>-76467282.560697794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-36880.259663780802</v>
      </c>
      <c r="AS19">
        <v>-68392128.417231902</v>
      </c>
      <c r="AT19">
        <v>0</v>
      </c>
      <c r="AU19">
        <v>-103756324.962705</v>
      </c>
      <c r="AV19">
        <v>-103478663.42876901</v>
      </c>
      <c r="AW19">
        <v>49063167.5687676</v>
      </c>
      <c r="AX19">
        <v>0</v>
      </c>
      <c r="AY19">
        <v>-54415495.860001698</v>
      </c>
    </row>
    <row r="20" spans="1:51" x14ac:dyDescent="0.2">
      <c r="A20">
        <v>2</v>
      </c>
      <c r="B20">
        <v>0</v>
      </c>
      <c r="C20">
        <v>2002</v>
      </c>
      <c r="D20">
        <v>1093</v>
      </c>
      <c r="E20">
        <v>678530434.91899896</v>
      </c>
      <c r="F20">
        <v>0</v>
      </c>
      <c r="G20">
        <v>678530434.91899896</v>
      </c>
      <c r="H20">
        <v>0</v>
      </c>
      <c r="I20">
        <v>660850498.14039695</v>
      </c>
      <c r="J20">
        <v>0</v>
      </c>
      <c r="K20">
        <v>13515984.867282201</v>
      </c>
      <c r="L20">
        <v>0.92997623026455101</v>
      </c>
      <c r="M20">
        <v>2438852.7808487099</v>
      </c>
      <c r="N20">
        <v>1.9435796518752599</v>
      </c>
      <c r="O20">
        <v>35800.274166954499</v>
      </c>
      <c r="P20">
        <v>7.8197843339885296</v>
      </c>
      <c r="Q20">
        <v>0.35011133353196899</v>
      </c>
      <c r="R20">
        <v>3.2883371341342298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4.8397151122513998E-2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678530434.91899896</v>
      </c>
      <c r="AY20">
        <v>678530434.91899896</v>
      </c>
    </row>
    <row r="21" spans="1:51" x14ac:dyDescent="0.2">
      <c r="A21">
        <v>2</v>
      </c>
      <c r="B21">
        <v>0</v>
      </c>
      <c r="C21">
        <v>2003</v>
      </c>
      <c r="D21">
        <v>1232</v>
      </c>
      <c r="E21">
        <v>743020871.80700004</v>
      </c>
      <c r="F21">
        <v>678530434.91899896</v>
      </c>
      <c r="G21">
        <v>755849732.27199996</v>
      </c>
      <c r="H21">
        <v>12828860.464999899</v>
      </c>
      <c r="I21">
        <v>742308104.45928299</v>
      </c>
      <c r="J21">
        <v>17654020.692930799</v>
      </c>
      <c r="K21">
        <v>13146120.665396599</v>
      </c>
      <c r="L21">
        <v>0.87664237966618397</v>
      </c>
      <c r="M21">
        <v>2396629.84994986</v>
      </c>
      <c r="N21">
        <v>2.1971729483564402</v>
      </c>
      <c r="O21">
        <v>35207.193057786397</v>
      </c>
      <c r="P21">
        <v>7.6002210417748701</v>
      </c>
      <c r="Q21">
        <v>0.34851160863144298</v>
      </c>
      <c r="R21">
        <v>3.37257697235738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4.4196524278163098E-2</v>
      </c>
      <c r="AA21">
        <v>0</v>
      </c>
      <c r="AB21">
        <v>0</v>
      </c>
      <c r="AC21">
        <v>974531.89740253799</v>
      </c>
      <c r="AD21">
        <v>427853.33662391902</v>
      </c>
      <c r="AE21">
        <v>4934333.9406017102</v>
      </c>
      <c r="AF21">
        <v>9795480.3297394309</v>
      </c>
      <c r="AG21">
        <v>3308902.3258017302</v>
      </c>
      <c r="AH21">
        <v>-285540.47133459803</v>
      </c>
      <c r="AI21">
        <v>-40581.709699999599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19114979.649134699</v>
      </c>
      <c r="AV21">
        <v>19044291.297518302</v>
      </c>
      <c r="AW21">
        <v>-6215430.8325183196</v>
      </c>
      <c r="AX21">
        <v>64490436.887999997</v>
      </c>
      <c r="AY21">
        <v>77319297.352999896</v>
      </c>
    </row>
    <row r="22" spans="1:51" x14ac:dyDescent="0.2">
      <c r="A22">
        <v>2</v>
      </c>
      <c r="B22">
        <v>0</v>
      </c>
      <c r="C22">
        <v>2004</v>
      </c>
      <c r="D22">
        <v>1344</v>
      </c>
      <c r="E22">
        <v>770596065.78299999</v>
      </c>
      <c r="F22">
        <v>755849732.27199996</v>
      </c>
      <c r="G22">
        <v>811791150.97999895</v>
      </c>
      <c r="H22">
        <v>12956696.681999801</v>
      </c>
      <c r="I22">
        <v>808837464.75223696</v>
      </c>
      <c r="J22">
        <v>25614649.8448162</v>
      </c>
      <c r="K22">
        <v>12602478.5269545</v>
      </c>
      <c r="L22">
        <v>0.86093305406074605</v>
      </c>
      <c r="M22">
        <v>2401376.76584754</v>
      </c>
      <c r="N22">
        <v>2.5207645629959599</v>
      </c>
      <c r="O22">
        <v>34221.414205305802</v>
      </c>
      <c r="P22">
        <v>7.5104901298449702</v>
      </c>
      <c r="Q22">
        <v>0.34475060872580898</v>
      </c>
      <c r="R22">
        <v>3.40232893059631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4.2614985279781303E-2</v>
      </c>
      <c r="AA22">
        <v>0</v>
      </c>
      <c r="AB22">
        <v>0</v>
      </c>
      <c r="AC22">
        <v>-1444801.12964505</v>
      </c>
      <c r="AD22">
        <v>3225749.9768412099</v>
      </c>
      <c r="AE22">
        <v>6285243.4261847101</v>
      </c>
      <c r="AF22">
        <v>12161686.9920475</v>
      </c>
      <c r="AG22">
        <v>5597970.4852117598</v>
      </c>
      <c r="AH22">
        <v>-304580.54260099598</v>
      </c>
      <c r="AI22">
        <v>-98717.690767641398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25422551.5172715</v>
      </c>
      <c r="AV22">
        <v>25648052.1708651</v>
      </c>
      <c r="AW22">
        <v>-12691355.4888652</v>
      </c>
      <c r="AX22">
        <v>27575193.976</v>
      </c>
      <c r="AY22">
        <v>40531890.657999799</v>
      </c>
    </row>
    <row r="23" spans="1:51" x14ac:dyDescent="0.2">
      <c r="A23">
        <v>2</v>
      </c>
      <c r="B23">
        <v>0</v>
      </c>
      <c r="C23">
        <v>2005</v>
      </c>
      <c r="D23">
        <v>1391</v>
      </c>
      <c r="E23">
        <v>793516039.78299999</v>
      </c>
      <c r="F23">
        <v>811791150.97999895</v>
      </c>
      <c r="G23">
        <v>855440923.11499906</v>
      </c>
      <c r="H23">
        <v>20729798.135000199</v>
      </c>
      <c r="I23">
        <v>863559833.31433797</v>
      </c>
      <c r="J23">
        <v>30198352.597283699</v>
      </c>
      <c r="K23">
        <v>12344969.232336501</v>
      </c>
      <c r="L23">
        <v>0.87496438286005196</v>
      </c>
      <c r="M23">
        <v>2452005.9665392898</v>
      </c>
      <c r="N23">
        <v>2.9815490028429101</v>
      </c>
      <c r="O23">
        <v>33246.375232666498</v>
      </c>
      <c r="P23">
        <v>7.4818414672179703</v>
      </c>
      <c r="Q23">
        <v>0.33970460044381501</v>
      </c>
      <c r="R23">
        <v>3.40533419558369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4.1384090999572402E-2</v>
      </c>
      <c r="AA23">
        <v>0</v>
      </c>
      <c r="AB23">
        <v>0</v>
      </c>
      <c r="AC23">
        <v>2012985.3023598399</v>
      </c>
      <c r="AD23">
        <v>-1583621.02318535</v>
      </c>
      <c r="AE23">
        <v>6700271.6096727904</v>
      </c>
      <c r="AF23">
        <v>17015917.881626401</v>
      </c>
      <c r="AG23">
        <v>5536343.5526572298</v>
      </c>
      <c r="AH23">
        <v>-223850.39404585</v>
      </c>
      <c r="AI23">
        <v>-67516.059747369101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29390530.8693377</v>
      </c>
      <c r="AV23">
        <v>29684093.170277901</v>
      </c>
      <c r="AW23">
        <v>-8954295.0352776591</v>
      </c>
      <c r="AX23">
        <v>22919974</v>
      </c>
      <c r="AY23">
        <v>43649772.135000199</v>
      </c>
    </row>
    <row r="24" spans="1:51" x14ac:dyDescent="0.2">
      <c r="A24">
        <v>2</v>
      </c>
      <c r="B24">
        <v>0</v>
      </c>
      <c r="C24">
        <v>2006</v>
      </c>
      <c r="D24">
        <v>1415</v>
      </c>
      <c r="E24">
        <v>809263303.78299999</v>
      </c>
      <c r="F24">
        <v>855440923.11499906</v>
      </c>
      <c r="G24">
        <v>913931564.03299999</v>
      </c>
      <c r="H24">
        <v>42743376.917999797</v>
      </c>
      <c r="I24">
        <v>916119298.80250096</v>
      </c>
      <c r="J24">
        <v>36050779.960220203</v>
      </c>
      <c r="K24">
        <v>12283421.106525401</v>
      </c>
      <c r="L24">
        <v>0.85979340092700296</v>
      </c>
      <c r="M24">
        <v>2508815.1427932102</v>
      </c>
      <c r="N24">
        <v>3.2637737863509999</v>
      </c>
      <c r="O24">
        <v>31765.5314899365</v>
      </c>
      <c r="P24">
        <v>7.5176377596255</v>
      </c>
      <c r="Q24">
        <v>0.33487317667813399</v>
      </c>
      <c r="R24">
        <v>3.55538262215225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4.0578807721158697E-2</v>
      </c>
      <c r="AA24">
        <v>0</v>
      </c>
      <c r="AB24">
        <v>0</v>
      </c>
      <c r="AC24">
        <v>4139854.6057105502</v>
      </c>
      <c r="AD24">
        <v>3078767.36926988</v>
      </c>
      <c r="AE24">
        <v>8119248.8461091099</v>
      </c>
      <c r="AF24">
        <v>9988309.46292945</v>
      </c>
      <c r="AG24">
        <v>9163802.7824919093</v>
      </c>
      <c r="AH24">
        <v>48392.143847426603</v>
      </c>
      <c r="AI24">
        <v>-4741.5013481850701</v>
      </c>
      <c r="AJ24">
        <v>-639967.272023567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33893666.436986499</v>
      </c>
      <c r="AV24">
        <v>34733344.560408503</v>
      </c>
      <c r="AW24">
        <v>8010032.3575913496</v>
      </c>
      <c r="AX24">
        <v>15747264</v>
      </c>
      <c r="AY24">
        <v>58490640.917999901</v>
      </c>
    </row>
    <row r="25" spans="1:51" x14ac:dyDescent="0.2">
      <c r="A25">
        <v>2</v>
      </c>
      <c r="B25">
        <v>0</v>
      </c>
      <c r="C25">
        <v>2007</v>
      </c>
      <c r="D25">
        <v>1436</v>
      </c>
      <c r="E25">
        <v>817951571.78199995</v>
      </c>
      <c r="F25">
        <v>913931564.03299999</v>
      </c>
      <c r="G25">
        <v>924926553.19599903</v>
      </c>
      <c r="H25">
        <v>2306721.1639999798</v>
      </c>
      <c r="I25">
        <v>926253851.57156098</v>
      </c>
      <c r="J25">
        <v>889045.69855631096</v>
      </c>
      <c r="K25">
        <v>12224853.1096683</v>
      </c>
      <c r="L25">
        <v>0.90134662602568005</v>
      </c>
      <c r="M25">
        <v>2525300.7516717399</v>
      </c>
      <c r="N25">
        <v>3.4510058670339601</v>
      </c>
      <c r="O25">
        <v>32052.6614045766</v>
      </c>
      <c r="P25">
        <v>7.4036370806378704</v>
      </c>
      <c r="Q25">
        <v>0.33349515025646398</v>
      </c>
      <c r="R25">
        <v>3.7306322972546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4.0147780300069102E-2</v>
      </c>
      <c r="AA25">
        <v>0</v>
      </c>
      <c r="AB25">
        <v>0</v>
      </c>
      <c r="AC25">
        <v>5261765.8983936599</v>
      </c>
      <c r="AD25">
        <v>-8140872.7562045297</v>
      </c>
      <c r="AE25">
        <v>3382041.9535074402</v>
      </c>
      <c r="AF25">
        <v>6633193.1947153099</v>
      </c>
      <c r="AG25">
        <v>-2458084.7559883599</v>
      </c>
      <c r="AH25">
        <v>-813471.415025044</v>
      </c>
      <c r="AI25">
        <v>-74901.797389224099</v>
      </c>
      <c r="AJ25">
        <v>-662394.22910542204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3127276.0929038399</v>
      </c>
      <c r="AV25">
        <v>3079641.23577822</v>
      </c>
      <c r="AW25">
        <v>-772920.07177824294</v>
      </c>
      <c r="AX25">
        <v>8688267.9989999998</v>
      </c>
      <c r="AY25">
        <v>10994989.1629999</v>
      </c>
    </row>
    <row r="26" spans="1:51" x14ac:dyDescent="0.2">
      <c r="A26">
        <v>2</v>
      </c>
      <c r="B26">
        <v>0</v>
      </c>
      <c r="C26">
        <v>2008</v>
      </c>
      <c r="D26">
        <v>1436</v>
      </c>
      <c r="E26">
        <v>817951571.78199995</v>
      </c>
      <c r="F26">
        <v>924926553.19599903</v>
      </c>
      <c r="G26">
        <v>988529404.16100001</v>
      </c>
      <c r="H26">
        <v>63602850.965000302</v>
      </c>
      <c r="I26">
        <v>957620060.74538302</v>
      </c>
      <c r="J26">
        <v>31366209.173821501</v>
      </c>
      <c r="K26">
        <v>12374570.577708101</v>
      </c>
      <c r="L26">
        <v>0.90150780047865198</v>
      </c>
      <c r="M26">
        <v>2530452.7072613598</v>
      </c>
      <c r="N26">
        <v>3.8609584724381398</v>
      </c>
      <c r="O26">
        <v>31863.201038875199</v>
      </c>
      <c r="P26">
        <v>7.60167397017646</v>
      </c>
      <c r="Q26">
        <v>0.33334078487796498</v>
      </c>
      <c r="R26">
        <v>3.7959993854718399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4.0147780300069102E-2</v>
      </c>
      <c r="AA26">
        <v>0</v>
      </c>
      <c r="AB26">
        <v>0</v>
      </c>
      <c r="AC26">
        <v>11406512.4849771</v>
      </c>
      <c r="AD26">
        <v>1011430.92641318</v>
      </c>
      <c r="AE26">
        <v>1522818.35544968</v>
      </c>
      <c r="AF26">
        <v>13936576.0465139</v>
      </c>
      <c r="AG26">
        <v>1540163.1696661899</v>
      </c>
      <c r="AH26">
        <v>1648829.0846118301</v>
      </c>
      <c r="AI26">
        <v>-10120.7577266799</v>
      </c>
      <c r="AJ26">
        <v>-147412.355483739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30908796.954421502</v>
      </c>
      <c r="AV26">
        <v>31534183.747933701</v>
      </c>
      <c r="AW26">
        <v>32068667.217066601</v>
      </c>
      <c r="AX26">
        <v>0</v>
      </c>
      <c r="AY26">
        <v>63602850.965000302</v>
      </c>
    </row>
    <row r="27" spans="1:51" x14ac:dyDescent="0.2">
      <c r="A27">
        <v>2</v>
      </c>
      <c r="B27">
        <v>0</v>
      </c>
      <c r="C27">
        <v>2009</v>
      </c>
      <c r="D27">
        <v>1436</v>
      </c>
      <c r="E27">
        <v>817951571.78199995</v>
      </c>
      <c r="F27">
        <v>988529404.16100001</v>
      </c>
      <c r="G27">
        <v>908879792.45499897</v>
      </c>
      <c r="H27">
        <v>-79649611.706000701</v>
      </c>
      <c r="I27">
        <v>897508500.07149303</v>
      </c>
      <c r="J27">
        <v>-60111560.6738903</v>
      </c>
      <c r="K27">
        <v>12038236.906305799</v>
      </c>
      <c r="L27">
        <v>1.0180575176947799</v>
      </c>
      <c r="M27">
        <v>2511285.6666859202</v>
      </c>
      <c r="N27">
        <v>2.80524638796502</v>
      </c>
      <c r="O27">
        <v>30239.009923362599</v>
      </c>
      <c r="P27">
        <v>7.69704248739815</v>
      </c>
      <c r="Q27">
        <v>0.33711562197761902</v>
      </c>
      <c r="R27">
        <v>3.9918362629986102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4.0147780300069102E-2</v>
      </c>
      <c r="AA27">
        <v>0</v>
      </c>
      <c r="AB27">
        <v>0</v>
      </c>
      <c r="AC27">
        <v>-10544081.9635516</v>
      </c>
      <c r="AD27">
        <v>-24060820.306412701</v>
      </c>
      <c r="AE27">
        <v>-1420770.4229382901</v>
      </c>
      <c r="AF27">
        <v>-39891054.761709496</v>
      </c>
      <c r="AG27">
        <v>12444833.3107726</v>
      </c>
      <c r="AH27">
        <v>934480.18104943598</v>
      </c>
      <c r="AI27">
        <v>111188.39085957799</v>
      </c>
      <c r="AJ27">
        <v>-856404.96715585794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-63282630.539086498</v>
      </c>
      <c r="AV27">
        <v>-62138253.484497599</v>
      </c>
      <c r="AW27">
        <v>-17511358.221503001</v>
      </c>
      <c r="AX27">
        <v>0</v>
      </c>
      <c r="AY27">
        <v>-79649611.706000701</v>
      </c>
    </row>
    <row r="28" spans="1:51" x14ac:dyDescent="0.2">
      <c r="A28">
        <v>2</v>
      </c>
      <c r="B28">
        <v>0</v>
      </c>
      <c r="C28">
        <v>2010</v>
      </c>
      <c r="D28">
        <v>1460</v>
      </c>
      <c r="E28">
        <v>820260094.04799998</v>
      </c>
      <c r="F28">
        <v>908879792.45499897</v>
      </c>
      <c r="G28">
        <v>898704145.83599901</v>
      </c>
      <c r="H28">
        <v>-12484168.884999599</v>
      </c>
      <c r="I28">
        <v>916833847.03628504</v>
      </c>
      <c r="J28">
        <v>16941223.850138299</v>
      </c>
      <c r="K28">
        <v>11731120.490721799</v>
      </c>
      <c r="L28">
        <v>1.0212256373606301</v>
      </c>
      <c r="M28">
        <v>2525941.6807102002</v>
      </c>
      <c r="N28">
        <v>3.2650879020886401</v>
      </c>
      <c r="O28">
        <v>29723.9763611116</v>
      </c>
      <c r="P28">
        <v>7.9259206861768199</v>
      </c>
      <c r="Q28">
        <v>0.33740130305541299</v>
      </c>
      <c r="R28">
        <v>4.0003730043949703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4.0034789255611797E-2</v>
      </c>
      <c r="AA28">
        <v>0</v>
      </c>
      <c r="AB28">
        <v>0</v>
      </c>
      <c r="AC28">
        <v>-9330494.1802668497</v>
      </c>
      <c r="AD28">
        <v>417808.04842448502</v>
      </c>
      <c r="AE28">
        <v>2534248.6744738999</v>
      </c>
      <c r="AF28">
        <v>17556133.9737962</v>
      </c>
      <c r="AG28">
        <v>3574454.02053014</v>
      </c>
      <c r="AH28">
        <v>2379960.6856939802</v>
      </c>
      <c r="AI28">
        <v>12930.3486496231</v>
      </c>
      <c r="AJ28">
        <v>-5801.7952278106104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17139239.776073702</v>
      </c>
      <c r="AV28">
        <v>17448040.747436501</v>
      </c>
      <c r="AW28">
        <v>-29932209.6324361</v>
      </c>
      <c r="AX28">
        <v>2308522.2659999998</v>
      </c>
      <c r="AY28">
        <v>-10175646.6189996</v>
      </c>
    </row>
    <row r="29" spans="1:51" x14ac:dyDescent="0.2">
      <c r="A29">
        <v>2</v>
      </c>
      <c r="B29">
        <v>0</v>
      </c>
      <c r="C29">
        <v>2011</v>
      </c>
      <c r="D29">
        <v>1460</v>
      </c>
      <c r="E29">
        <v>820260094.04799998</v>
      </c>
      <c r="F29">
        <v>898704145.83599901</v>
      </c>
      <c r="G29">
        <v>936058347.778</v>
      </c>
      <c r="H29">
        <v>37354201.941999897</v>
      </c>
      <c r="I29">
        <v>944476308.16074395</v>
      </c>
      <c r="J29">
        <v>27642461.1244586</v>
      </c>
      <c r="K29">
        <v>11524901.0919095</v>
      </c>
      <c r="L29">
        <v>1.0045404142598</v>
      </c>
      <c r="M29">
        <v>2545868.34124118</v>
      </c>
      <c r="N29">
        <v>4.0070131547004397</v>
      </c>
      <c r="O29">
        <v>29153.619045085001</v>
      </c>
      <c r="P29">
        <v>8.2113877159221804</v>
      </c>
      <c r="Q29">
        <v>0.33011397614830901</v>
      </c>
      <c r="R29">
        <v>4.1229623764874903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5.3190400601698398E-2</v>
      </c>
      <c r="AA29">
        <v>0</v>
      </c>
      <c r="AB29">
        <v>0</v>
      </c>
      <c r="AC29">
        <v>-9043606.81739158</v>
      </c>
      <c r="AD29">
        <v>2827039.0697925198</v>
      </c>
      <c r="AE29">
        <v>2063205.09763594</v>
      </c>
      <c r="AF29">
        <v>24550318.992298599</v>
      </c>
      <c r="AG29">
        <v>4365874.4636383001</v>
      </c>
      <c r="AH29">
        <v>2450100.4417994702</v>
      </c>
      <c r="AI29">
        <v>-178336.337712512</v>
      </c>
      <c r="AJ29">
        <v>-436470.49646160199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-17387.425176649402</v>
      </c>
      <c r="AS29">
        <v>0</v>
      </c>
      <c r="AT29">
        <v>0</v>
      </c>
      <c r="AU29">
        <v>26580736.988422502</v>
      </c>
      <c r="AV29">
        <v>26559901.948469799</v>
      </c>
      <c r="AW29">
        <v>10794299.99353</v>
      </c>
      <c r="AX29">
        <v>0</v>
      </c>
      <c r="AY29">
        <v>37354201.941999897</v>
      </c>
    </row>
    <row r="30" spans="1:51" x14ac:dyDescent="0.2">
      <c r="A30">
        <v>2</v>
      </c>
      <c r="B30">
        <v>0</v>
      </c>
      <c r="C30">
        <v>2012</v>
      </c>
      <c r="D30">
        <v>1460</v>
      </c>
      <c r="E30">
        <v>820260094.04799998</v>
      </c>
      <c r="F30">
        <v>936058347.778</v>
      </c>
      <c r="G30">
        <v>961216518.97500002</v>
      </c>
      <c r="H30">
        <v>25158171.196999699</v>
      </c>
      <c r="I30">
        <v>944740312.05129099</v>
      </c>
      <c r="J30">
        <v>264003.89054707199</v>
      </c>
      <c r="K30">
        <v>11323694.5977575</v>
      </c>
      <c r="L30">
        <v>0.99746339468303102</v>
      </c>
      <c r="M30">
        <v>2572365.20228764</v>
      </c>
      <c r="N30">
        <v>4.0199764098367297</v>
      </c>
      <c r="O30">
        <v>28932.918322871399</v>
      </c>
      <c r="P30">
        <v>8.2379654170025898</v>
      </c>
      <c r="Q30">
        <v>0.31640570459628198</v>
      </c>
      <c r="R30">
        <v>4.1115899004917802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9.0889285253510393E-2</v>
      </c>
      <c r="AA30">
        <v>0</v>
      </c>
      <c r="AB30">
        <v>0</v>
      </c>
      <c r="AC30">
        <v>-5157748.0059439</v>
      </c>
      <c r="AD30">
        <v>-34738.492609899004</v>
      </c>
      <c r="AE30">
        <v>2786779.5250937198</v>
      </c>
      <c r="AF30">
        <v>470078.52385084197</v>
      </c>
      <c r="AG30">
        <v>2193170.1620372902</v>
      </c>
      <c r="AH30">
        <v>276775.39689484797</v>
      </c>
      <c r="AI30">
        <v>-320062.84576991299</v>
      </c>
      <c r="AJ30">
        <v>7310.9581149619598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-49923.755559566998</v>
      </c>
      <c r="AS30">
        <v>0</v>
      </c>
      <c r="AT30">
        <v>0</v>
      </c>
      <c r="AU30">
        <v>171641.466108386</v>
      </c>
      <c r="AV30">
        <v>125314.14883191801</v>
      </c>
      <c r="AW30">
        <v>25032857.048167799</v>
      </c>
      <c r="AX30">
        <v>0</v>
      </c>
      <c r="AY30">
        <v>25158171.196999699</v>
      </c>
    </row>
    <row r="31" spans="1:51" x14ac:dyDescent="0.2">
      <c r="A31">
        <v>2</v>
      </c>
      <c r="B31">
        <v>0</v>
      </c>
      <c r="C31">
        <v>2013</v>
      </c>
      <c r="D31">
        <v>1460</v>
      </c>
      <c r="E31">
        <v>820260094.04799998</v>
      </c>
      <c r="F31">
        <v>961216518.97500002</v>
      </c>
      <c r="G31">
        <v>943429915.89699996</v>
      </c>
      <c r="H31">
        <v>-17786603.0779997</v>
      </c>
      <c r="I31">
        <v>939963632.22602296</v>
      </c>
      <c r="J31">
        <v>-4776679.8252674099</v>
      </c>
      <c r="K31">
        <v>11318295.7501131</v>
      </c>
      <c r="L31">
        <v>1.0267462154208</v>
      </c>
      <c r="M31">
        <v>2606612.8290698398</v>
      </c>
      <c r="N31">
        <v>3.8641322989214801</v>
      </c>
      <c r="O31">
        <v>29085.0605987936</v>
      </c>
      <c r="P31">
        <v>8.0511125158662402</v>
      </c>
      <c r="Q31">
        <v>0.31571730211200699</v>
      </c>
      <c r="R31">
        <v>4.2084086194624701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0.15254643560982201</v>
      </c>
      <c r="AA31">
        <v>0</v>
      </c>
      <c r="AB31">
        <v>0</v>
      </c>
      <c r="AC31">
        <v>4566179.9097607397</v>
      </c>
      <c r="AD31">
        <v>-5566599.8697746098</v>
      </c>
      <c r="AE31">
        <v>4777764.3246125402</v>
      </c>
      <c r="AF31">
        <v>-5129491.7621366698</v>
      </c>
      <c r="AG31">
        <v>-1025148.1134717599</v>
      </c>
      <c r="AH31">
        <v>-1770146.90086321</v>
      </c>
      <c r="AI31">
        <v>-21326.075117943299</v>
      </c>
      <c r="AJ31">
        <v>-257954.94462326099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-77037.460857718193</v>
      </c>
      <c r="AS31">
        <v>0</v>
      </c>
      <c r="AT31">
        <v>0</v>
      </c>
      <c r="AU31">
        <v>-4503760.89247189</v>
      </c>
      <c r="AV31">
        <v>-4461395.5261101304</v>
      </c>
      <c r="AW31">
        <v>-13325207.5518896</v>
      </c>
      <c r="AX31">
        <v>0</v>
      </c>
      <c r="AY31">
        <v>-17786603.0779997</v>
      </c>
    </row>
    <row r="32" spans="1:51" x14ac:dyDescent="0.2">
      <c r="A32">
        <v>2</v>
      </c>
      <c r="B32">
        <v>0</v>
      </c>
      <c r="C32">
        <v>2014</v>
      </c>
      <c r="D32">
        <v>1460</v>
      </c>
      <c r="E32">
        <v>820260094.04799998</v>
      </c>
      <c r="F32">
        <v>943429915.89699996</v>
      </c>
      <c r="G32">
        <v>939315735.86099994</v>
      </c>
      <c r="H32">
        <v>-4114180.0359997302</v>
      </c>
      <c r="I32">
        <v>933705690.91735804</v>
      </c>
      <c r="J32">
        <v>-6257941.3086645296</v>
      </c>
      <c r="K32">
        <v>11476762.661599601</v>
      </c>
      <c r="L32">
        <v>1.0079814407057099</v>
      </c>
      <c r="M32">
        <v>2640374.4828928001</v>
      </c>
      <c r="N32">
        <v>3.6439491042115599</v>
      </c>
      <c r="O32">
        <v>29164.917230781299</v>
      </c>
      <c r="P32">
        <v>8.0935042628114093</v>
      </c>
      <c r="Q32">
        <v>0.31420667320654699</v>
      </c>
      <c r="R32">
        <v>4.2831816412252603</v>
      </c>
      <c r="S32">
        <v>0</v>
      </c>
      <c r="T32">
        <v>0.46276892266050801</v>
      </c>
      <c r="U32">
        <v>0</v>
      </c>
      <c r="V32">
        <v>0</v>
      </c>
      <c r="W32">
        <v>0</v>
      </c>
      <c r="X32">
        <v>0</v>
      </c>
      <c r="Y32">
        <v>0</v>
      </c>
      <c r="Z32">
        <v>0.27906896883198201</v>
      </c>
      <c r="AA32">
        <v>0</v>
      </c>
      <c r="AB32">
        <v>0</v>
      </c>
      <c r="AC32">
        <v>10237892.605372701</v>
      </c>
      <c r="AD32">
        <v>2435392.5692575001</v>
      </c>
      <c r="AE32">
        <v>3608983.1157104699</v>
      </c>
      <c r="AF32">
        <v>-7260120.0025307601</v>
      </c>
      <c r="AG32">
        <v>-786273.87989492202</v>
      </c>
      <c r="AH32">
        <v>365011.31069173699</v>
      </c>
      <c r="AI32">
        <v>-36301.206611676098</v>
      </c>
      <c r="AJ32">
        <v>-322867.17214556498</v>
      </c>
      <c r="AK32">
        <v>0</v>
      </c>
      <c r="AL32">
        <v>-14299705.3848271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-118169.13264827</v>
      </c>
      <c r="AS32">
        <v>0</v>
      </c>
      <c r="AT32">
        <v>0</v>
      </c>
      <c r="AU32">
        <v>-6176157.1776258601</v>
      </c>
      <c r="AV32">
        <v>-6360597.5784353996</v>
      </c>
      <c r="AW32">
        <v>2246417.54243566</v>
      </c>
      <c r="AX32">
        <v>0</v>
      </c>
      <c r="AY32">
        <v>-4114180.0359997302</v>
      </c>
    </row>
    <row r="33" spans="1:51" x14ac:dyDescent="0.2">
      <c r="A33">
        <v>2</v>
      </c>
      <c r="B33">
        <v>0</v>
      </c>
      <c r="C33">
        <v>2015</v>
      </c>
      <c r="D33">
        <v>1460</v>
      </c>
      <c r="E33">
        <v>820260094.04799998</v>
      </c>
      <c r="F33">
        <v>939315735.86099994</v>
      </c>
      <c r="G33">
        <v>913699509.77100003</v>
      </c>
      <c r="H33">
        <v>-25616226.089999899</v>
      </c>
      <c r="I33">
        <v>886608250.02905798</v>
      </c>
      <c r="J33">
        <v>-47097440.888300598</v>
      </c>
      <c r="K33">
        <v>11861659.5630244</v>
      </c>
      <c r="L33">
        <v>1.0082306886346699</v>
      </c>
      <c r="M33">
        <v>2675058.7882937999</v>
      </c>
      <c r="N33">
        <v>2.6718280260885199</v>
      </c>
      <c r="O33">
        <v>30381.452477214501</v>
      </c>
      <c r="P33">
        <v>7.8670688268397004</v>
      </c>
      <c r="Q33">
        <v>0.31496259402159199</v>
      </c>
      <c r="R33">
        <v>4.4348565446670696</v>
      </c>
      <c r="S33">
        <v>0</v>
      </c>
      <c r="T33">
        <v>1.1627689226605</v>
      </c>
      <c r="U33">
        <v>0</v>
      </c>
      <c r="V33">
        <v>0</v>
      </c>
      <c r="W33">
        <v>0</v>
      </c>
      <c r="X33">
        <v>0</v>
      </c>
      <c r="Y33">
        <v>0</v>
      </c>
      <c r="Z33">
        <v>0.50296515822438304</v>
      </c>
      <c r="AA33">
        <v>0</v>
      </c>
      <c r="AB33">
        <v>0</v>
      </c>
      <c r="AC33">
        <v>20217117.7667282</v>
      </c>
      <c r="AD33">
        <v>-1414458.4336413699</v>
      </c>
      <c r="AE33">
        <v>3536350.2076693298</v>
      </c>
      <c r="AF33">
        <v>-36410320.502840899</v>
      </c>
      <c r="AG33">
        <v>-8779652.7738272492</v>
      </c>
      <c r="AH33">
        <v>-1996683.98206607</v>
      </c>
      <c r="AI33">
        <v>20301.778969177099</v>
      </c>
      <c r="AJ33">
        <v>-561013.04367301404</v>
      </c>
      <c r="AK33">
        <v>0</v>
      </c>
      <c r="AL33">
        <v>-21493580.792305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-257715.48193720801</v>
      </c>
      <c r="AS33">
        <v>0</v>
      </c>
      <c r="AT33">
        <v>0</v>
      </c>
      <c r="AU33">
        <v>-47139655.2569241</v>
      </c>
      <c r="AV33">
        <v>-47264618.406545997</v>
      </c>
      <c r="AW33">
        <v>21648392.316546001</v>
      </c>
      <c r="AX33">
        <v>0</v>
      </c>
      <c r="AY33">
        <v>-25616226.089999899</v>
      </c>
    </row>
    <row r="34" spans="1:51" x14ac:dyDescent="0.2">
      <c r="A34">
        <v>2</v>
      </c>
      <c r="B34">
        <v>0</v>
      </c>
      <c r="C34">
        <v>2016</v>
      </c>
      <c r="D34">
        <v>1460</v>
      </c>
      <c r="E34">
        <v>820260094.04799998</v>
      </c>
      <c r="F34">
        <v>913699509.77100003</v>
      </c>
      <c r="G34">
        <v>871357912.76499999</v>
      </c>
      <c r="H34">
        <v>-42341597.006000198</v>
      </c>
      <c r="I34">
        <v>854687906.03171301</v>
      </c>
      <c r="J34">
        <v>-31920343.9973455</v>
      </c>
      <c r="K34">
        <v>12230232.168492399</v>
      </c>
      <c r="L34">
        <v>1.0263710209552599</v>
      </c>
      <c r="M34">
        <v>2708234.0911997198</v>
      </c>
      <c r="N34">
        <v>2.3684605702144101</v>
      </c>
      <c r="O34">
        <v>31188.689638704302</v>
      </c>
      <c r="P34">
        <v>7.7218173309646501</v>
      </c>
      <c r="Q34">
        <v>0.31200533976350697</v>
      </c>
      <c r="R34">
        <v>4.9387574726355501</v>
      </c>
      <c r="S34">
        <v>0</v>
      </c>
      <c r="T34">
        <v>2.2180916298531099</v>
      </c>
      <c r="U34">
        <v>0</v>
      </c>
      <c r="V34">
        <v>0</v>
      </c>
      <c r="W34">
        <v>0</v>
      </c>
      <c r="X34">
        <v>0</v>
      </c>
      <c r="Y34">
        <v>0</v>
      </c>
      <c r="Z34">
        <v>0.64744174754029005</v>
      </c>
      <c r="AA34">
        <v>0</v>
      </c>
      <c r="AB34">
        <v>0</v>
      </c>
      <c r="AC34">
        <v>19395185.445413899</v>
      </c>
      <c r="AD34">
        <v>-2582708.0144486101</v>
      </c>
      <c r="AE34">
        <v>3294133.12272962</v>
      </c>
      <c r="AF34">
        <v>-13076950.005256999</v>
      </c>
      <c r="AG34">
        <v>-5379281.5737781301</v>
      </c>
      <c r="AH34">
        <v>-1246501.4162375899</v>
      </c>
      <c r="AI34">
        <v>-84985.064240711494</v>
      </c>
      <c r="AJ34">
        <v>-1857020.5959371901</v>
      </c>
      <c r="AK34">
        <v>0</v>
      </c>
      <c r="AL34">
        <v>-31238174.0345436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-166396.28028495901</v>
      </c>
      <c r="AS34">
        <v>0</v>
      </c>
      <c r="AT34">
        <v>0</v>
      </c>
      <c r="AU34">
        <v>-32942698.416584302</v>
      </c>
      <c r="AV34">
        <v>-33104484.502100199</v>
      </c>
      <c r="AW34">
        <v>-9237112.5038999598</v>
      </c>
      <c r="AX34">
        <v>0</v>
      </c>
      <c r="AY34">
        <v>-42341597.006000198</v>
      </c>
    </row>
    <row r="35" spans="1:51" x14ac:dyDescent="0.2">
      <c r="A35">
        <v>2</v>
      </c>
      <c r="B35">
        <v>0</v>
      </c>
      <c r="C35">
        <v>2017</v>
      </c>
      <c r="D35">
        <v>1460</v>
      </c>
      <c r="E35">
        <v>820260094.04799998</v>
      </c>
      <c r="F35">
        <v>871357912.76499999</v>
      </c>
      <c r="G35">
        <v>828310735.07399905</v>
      </c>
      <c r="H35">
        <v>-39596916.690999903</v>
      </c>
      <c r="I35">
        <v>831056511.05861795</v>
      </c>
      <c r="J35">
        <v>-20208174.802392501</v>
      </c>
      <c r="K35">
        <v>12343573.7732755</v>
      </c>
      <c r="L35">
        <v>1.01508848295806</v>
      </c>
      <c r="M35">
        <v>2742868.8210705798</v>
      </c>
      <c r="N35">
        <v>2.5683193006823601</v>
      </c>
      <c r="O35">
        <v>31166.195347959001</v>
      </c>
      <c r="P35">
        <v>7.4105428190136902</v>
      </c>
      <c r="Q35">
        <v>0.30896197621798399</v>
      </c>
      <c r="R35">
        <v>5.1528085312958796</v>
      </c>
      <c r="S35">
        <v>0</v>
      </c>
      <c r="T35">
        <v>3.46620941260421</v>
      </c>
      <c r="U35">
        <v>0</v>
      </c>
      <c r="V35">
        <v>0</v>
      </c>
      <c r="W35">
        <v>0</v>
      </c>
      <c r="X35">
        <v>0</v>
      </c>
      <c r="Y35">
        <v>0</v>
      </c>
      <c r="Z35">
        <v>0.72620355825592797</v>
      </c>
      <c r="AA35">
        <v>0</v>
      </c>
      <c r="AB35">
        <v>0</v>
      </c>
      <c r="AC35">
        <v>5916315.7539447797</v>
      </c>
      <c r="AD35">
        <v>1834340.51050572</v>
      </c>
      <c r="AE35">
        <v>3344933.71844225</v>
      </c>
      <c r="AF35">
        <v>8934060.46037676</v>
      </c>
      <c r="AG35">
        <v>-1077179.6977663599</v>
      </c>
      <c r="AH35">
        <v>-2624114.2577501</v>
      </c>
      <c r="AI35">
        <v>-30336.444882876502</v>
      </c>
      <c r="AJ35">
        <v>-798412.32119485096</v>
      </c>
      <c r="AK35">
        <v>0</v>
      </c>
      <c r="AL35">
        <v>-35230050.029647797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-120087.23282151901</v>
      </c>
      <c r="AS35">
        <v>0</v>
      </c>
      <c r="AT35">
        <v>0</v>
      </c>
      <c r="AU35">
        <v>-19850529.540794</v>
      </c>
      <c r="AV35">
        <v>-20418093.669652998</v>
      </c>
      <c r="AW35">
        <v>-19178823.021346901</v>
      </c>
      <c r="AX35">
        <v>0</v>
      </c>
      <c r="AY35">
        <v>-39596916.690999903</v>
      </c>
    </row>
    <row r="36" spans="1:51" x14ac:dyDescent="0.2">
      <c r="A36">
        <v>2</v>
      </c>
      <c r="B36">
        <v>0</v>
      </c>
      <c r="C36">
        <v>2018</v>
      </c>
      <c r="D36">
        <v>1460</v>
      </c>
      <c r="E36">
        <v>820260094.04799998</v>
      </c>
      <c r="F36">
        <v>828310735.07399905</v>
      </c>
      <c r="G36">
        <v>809531783.59800005</v>
      </c>
      <c r="H36">
        <v>-22006451.475999799</v>
      </c>
      <c r="I36">
        <v>859085199.61720204</v>
      </c>
      <c r="J36">
        <v>24059363.3300323</v>
      </c>
      <c r="K36">
        <v>12681507.369924599</v>
      </c>
      <c r="L36">
        <v>1.01447584544754</v>
      </c>
      <c r="M36">
        <v>2777145.2149550701</v>
      </c>
      <c r="N36">
        <v>2.8567860761197998</v>
      </c>
      <c r="O36">
        <v>31680.106416823601</v>
      </c>
      <c r="P36">
        <v>7.1854228572230499</v>
      </c>
      <c r="Q36">
        <v>0.31259534430033098</v>
      </c>
      <c r="R36">
        <v>5.4678573501371197</v>
      </c>
      <c r="S36">
        <v>0</v>
      </c>
      <c r="T36">
        <v>2.7297848618715901</v>
      </c>
      <c r="U36">
        <v>0</v>
      </c>
      <c r="V36">
        <v>0</v>
      </c>
      <c r="W36">
        <v>0</v>
      </c>
      <c r="X36">
        <v>0</v>
      </c>
      <c r="Y36">
        <v>0</v>
      </c>
      <c r="Z36">
        <v>0.82169148922239099</v>
      </c>
      <c r="AA36">
        <v>0.41798506313405598</v>
      </c>
      <c r="AB36">
        <v>0</v>
      </c>
      <c r="AC36">
        <v>10719259.8077446</v>
      </c>
      <c r="AD36">
        <v>2504830.3258827501</v>
      </c>
      <c r="AE36">
        <v>2903149.4810778298</v>
      </c>
      <c r="AF36">
        <v>10366588.752413999</v>
      </c>
      <c r="AG36">
        <v>-2509605.1149726301</v>
      </c>
      <c r="AH36">
        <v>-2121757.00725452</v>
      </c>
      <c r="AI36">
        <v>43680.187763904098</v>
      </c>
      <c r="AJ36">
        <v>-983163.256523369</v>
      </c>
      <c r="AK36">
        <v>0</v>
      </c>
      <c r="AL36">
        <v>20451764.473805699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-114871.179636487</v>
      </c>
      <c r="AS36">
        <v>-17321889.610962</v>
      </c>
      <c r="AT36">
        <v>0</v>
      </c>
      <c r="AU36">
        <v>23937986.8593399</v>
      </c>
      <c r="AV36">
        <v>23637239.081942301</v>
      </c>
      <c r="AW36">
        <v>-45643690.5579421</v>
      </c>
      <c r="AX36">
        <v>0</v>
      </c>
      <c r="AY36">
        <v>-22006451.475999799</v>
      </c>
    </row>
    <row r="37" spans="1:51" x14ac:dyDescent="0.2">
      <c r="A37">
        <v>3</v>
      </c>
      <c r="B37">
        <v>0</v>
      </c>
      <c r="C37">
        <v>2002</v>
      </c>
      <c r="D37">
        <v>1656</v>
      </c>
      <c r="E37">
        <v>93283752.295399994</v>
      </c>
      <c r="F37">
        <v>0</v>
      </c>
      <c r="G37">
        <v>93283752.295399994</v>
      </c>
      <c r="H37">
        <v>0</v>
      </c>
      <c r="I37">
        <v>89886375.646463796</v>
      </c>
      <c r="J37">
        <v>0</v>
      </c>
      <c r="K37">
        <v>2438393.4103791402</v>
      </c>
      <c r="L37">
        <v>0.90319721942856501</v>
      </c>
      <c r="M37">
        <v>625593.41865263495</v>
      </c>
      <c r="N37">
        <v>1.93351956064078</v>
      </c>
      <c r="O37">
        <v>34212.153291733899</v>
      </c>
      <c r="P37">
        <v>6.65018525047366</v>
      </c>
      <c r="Q37">
        <v>0.23397315180657199</v>
      </c>
      <c r="R37">
        <v>3.3054793190012401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3.0397962455674301E-2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93283752.295399994</v>
      </c>
      <c r="AY37">
        <v>93283752.295399994</v>
      </c>
    </row>
    <row r="38" spans="1:51" x14ac:dyDescent="0.2">
      <c r="A38">
        <v>3</v>
      </c>
      <c r="B38">
        <v>0</v>
      </c>
      <c r="C38">
        <v>2003</v>
      </c>
      <c r="D38">
        <v>2013</v>
      </c>
      <c r="E38">
        <v>106543363.69320001</v>
      </c>
      <c r="F38">
        <v>93283752.295399994</v>
      </c>
      <c r="G38">
        <v>106231201.2013</v>
      </c>
      <c r="H38">
        <v>-312162.49189999001</v>
      </c>
      <c r="I38">
        <v>106880065.322854</v>
      </c>
      <c r="J38">
        <v>4685628.6812193897</v>
      </c>
      <c r="K38">
        <v>2240570.0907214801</v>
      </c>
      <c r="L38">
        <v>0.84498519722454801</v>
      </c>
      <c r="M38">
        <v>607477.64789921301</v>
      </c>
      <c r="N38">
        <v>2.1771534715457102</v>
      </c>
      <c r="O38">
        <v>33141.903017821503</v>
      </c>
      <c r="P38">
        <v>6.8134860140957301</v>
      </c>
      <c r="Q38">
        <v>0.23310684271646301</v>
      </c>
      <c r="R38">
        <v>3.2009787968450101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2.6614853348965298E-2</v>
      </c>
      <c r="AA38">
        <v>0</v>
      </c>
      <c r="AB38">
        <v>0</v>
      </c>
      <c r="AC38">
        <v>475100.792002142</v>
      </c>
      <c r="AD38">
        <v>982661.44350122195</v>
      </c>
      <c r="AE38">
        <v>806606.00378841697</v>
      </c>
      <c r="AF38">
        <v>1290229.97981799</v>
      </c>
      <c r="AG38">
        <v>814937.45049217006</v>
      </c>
      <c r="AH38">
        <v>150721.71923869901</v>
      </c>
      <c r="AI38">
        <v>-10739.3609563753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4509518.0278842598</v>
      </c>
      <c r="AV38">
        <v>4705157.3904538704</v>
      </c>
      <c r="AW38">
        <v>-5017319.88235386</v>
      </c>
      <c r="AX38">
        <v>13259611.3977999</v>
      </c>
      <c r="AY38">
        <v>12947448.9059</v>
      </c>
    </row>
    <row r="39" spans="1:51" x14ac:dyDescent="0.2">
      <c r="A39">
        <v>3</v>
      </c>
      <c r="B39">
        <v>0</v>
      </c>
      <c r="C39">
        <v>2004</v>
      </c>
      <c r="D39">
        <v>2599</v>
      </c>
      <c r="E39">
        <v>151000851.96740001</v>
      </c>
      <c r="F39">
        <v>106231201.2013</v>
      </c>
      <c r="G39">
        <v>151936447.90900001</v>
      </c>
      <c r="H39">
        <v>834517.53409998899</v>
      </c>
      <c r="I39">
        <v>155831046.04605401</v>
      </c>
      <c r="J39">
        <v>5552741.3717961898</v>
      </c>
      <c r="K39">
        <v>2316610.8165975502</v>
      </c>
      <c r="L39">
        <v>0.85106574136787905</v>
      </c>
      <c r="M39">
        <v>613825.92731528997</v>
      </c>
      <c r="N39">
        <v>2.4989786265698699</v>
      </c>
      <c r="O39">
        <v>30553.039675941902</v>
      </c>
      <c r="P39">
        <v>7.0553955026801498</v>
      </c>
      <c r="Q39">
        <v>0.240505980535903</v>
      </c>
      <c r="R39">
        <v>3.1069794710540202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1.8778940403675198E-2</v>
      </c>
      <c r="AA39">
        <v>0</v>
      </c>
      <c r="AB39">
        <v>0</v>
      </c>
      <c r="AC39">
        <v>1829897.06163526</v>
      </c>
      <c r="AD39">
        <v>-308913.23304231401</v>
      </c>
      <c r="AE39">
        <v>1070606.5962228901</v>
      </c>
      <c r="AF39">
        <v>1735325.7355963399</v>
      </c>
      <c r="AG39">
        <v>1248121.05992981</v>
      </c>
      <c r="AH39">
        <v>126791.05470311901</v>
      </c>
      <c r="AI39">
        <v>-410.37452857738998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5701417.9005165398</v>
      </c>
      <c r="AV39">
        <v>5846347.3560399404</v>
      </c>
      <c r="AW39">
        <v>-5011829.8219399499</v>
      </c>
      <c r="AX39">
        <v>44457488.274199903</v>
      </c>
      <c r="AY39">
        <v>45292005.808299899</v>
      </c>
    </row>
    <row r="40" spans="1:51" x14ac:dyDescent="0.2">
      <c r="A40">
        <v>3</v>
      </c>
      <c r="B40">
        <v>0</v>
      </c>
      <c r="C40">
        <v>2005</v>
      </c>
      <c r="D40">
        <v>3151</v>
      </c>
      <c r="E40">
        <v>178515070.52160001</v>
      </c>
      <c r="F40">
        <v>151936447.90900001</v>
      </c>
      <c r="G40">
        <v>183287058.9093</v>
      </c>
      <c r="H40">
        <v>3836392.4460999998</v>
      </c>
      <c r="I40">
        <v>188752996.95873201</v>
      </c>
      <c r="J40">
        <v>4945949.2056975802</v>
      </c>
      <c r="K40">
        <v>2106699.98685975</v>
      </c>
      <c r="L40">
        <v>0.83105756254292296</v>
      </c>
      <c r="M40">
        <v>625503.97678720101</v>
      </c>
      <c r="N40">
        <v>2.9643888168530799</v>
      </c>
      <c r="O40">
        <v>29293.7897722872</v>
      </c>
      <c r="P40">
        <v>7.0412835005509899</v>
      </c>
      <c r="Q40">
        <v>0.227381930907844</v>
      </c>
      <c r="R40">
        <v>3.1521779817272702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1.58845748525018E-2</v>
      </c>
      <c r="AA40">
        <v>0</v>
      </c>
      <c r="AB40">
        <v>0</v>
      </c>
      <c r="AC40">
        <v>-2177837.5531476098</v>
      </c>
      <c r="AD40">
        <v>362335.65468819899</v>
      </c>
      <c r="AE40">
        <v>1663846.8362751401</v>
      </c>
      <c r="AF40">
        <v>3282582.8963184198</v>
      </c>
      <c r="AG40">
        <v>1558197.6835648201</v>
      </c>
      <c r="AH40">
        <v>176600.198877852</v>
      </c>
      <c r="AI40">
        <v>-25258.272617103899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4840467.4439597297</v>
      </c>
      <c r="AV40">
        <v>4900394.8871989902</v>
      </c>
      <c r="AW40">
        <v>-1064002.4410989899</v>
      </c>
      <c r="AX40">
        <v>27514218.554200001</v>
      </c>
      <c r="AY40">
        <v>31350611.000300001</v>
      </c>
    </row>
    <row r="41" spans="1:51" x14ac:dyDescent="0.2">
      <c r="A41">
        <v>3</v>
      </c>
      <c r="B41">
        <v>0</v>
      </c>
      <c r="C41">
        <v>2006</v>
      </c>
      <c r="D41">
        <v>3869</v>
      </c>
      <c r="E41">
        <v>206196143.79229999</v>
      </c>
      <c r="F41">
        <v>183287058.9093</v>
      </c>
      <c r="G41">
        <v>223788016.1929</v>
      </c>
      <c r="H41">
        <v>12819884.0129</v>
      </c>
      <c r="I41">
        <v>230873928.75394699</v>
      </c>
      <c r="J41">
        <v>12992418.807645001</v>
      </c>
      <c r="K41">
        <v>1994995.0571987501</v>
      </c>
      <c r="L41">
        <v>0.857637396984399</v>
      </c>
      <c r="M41">
        <v>624259.62476073497</v>
      </c>
      <c r="N41">
        <v>3.2559948217614898</v>
      </c>
      <c r="O41">
        <v>27803.036482621101</v>
      </c>
      <c r="P41">
        <v>7.04014874107932</v>
      </c>
      <c r="Q41">
        <v>0.22447012789788101</v>
      </c>
      <c r="R41">
        <v>3.5898725545180201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1.3752129151631E-2</v>
      </c>
      <c r="AA41">
        <v>0</v>
      </c>
      <c r="AB41">
        <v>0</v>
      </c>
      <c r="AC41">
        <v>4817286.6536588101</v>
      </c>
      <c r="AD41">
        <v>-205148.324520389</v>
      </c>
      <c r="AE41">
        <v>2136628.7861731802</v>
      </c>
      <c r="AF41">
        <v>2145914.6929897699</v>
      </c>
      <c r="AG41">
        <v>2613922.7426445801</v>
      </c>
      <c r="AH41">
        <v>260890.77506111999</v>
      </c>
      <c r="AI41">
        <v>-2586.9889768753801</v>
      </c>
      <c r="AJ41">
        <v>-248223.11290982601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11518685.2241203</v>
      </c>
      <c r="AV41">
        <v>11881784.228450401</v>
      </c>
      <c r="AW41">
        <v>938099.78444952099</v>
      </c>
      <c r="AX41">
        <v>27681073.2706999</v>
      </c>
      <c r="AY41">
        <v>40500957.283599898</v>
      </c>
    </row>
    <row r="42" spans="1:51" x14ac:dyDescent="0.2">
      <c r="A42">
        <v>3</v>
      </c>
      <c r="B42">
        <v>0</v>
      </c>
      <c r="C42">
        <v>2007</v>
      </c>
      <c r="D42">
        <v>4161</v>
      </c>
      <c r="E42">
        <v>218379693.5456</v>
      </c>
      <c r="F42">
        <v>223788016.1929</v>
      </c>
      <c r="G42">
        <v>244570275.0244</v>
      </c>
      <c r="H42">
        <v>8598709.0781999808</v>
      </c>
      <c r="I42">
        <v>250862868.565543</v>
      </c>
      <c r="J42">
        <v>6988484.1383715104</v>
      </c>
      <c r="K42">
        <v>2002021.71267868</v>
      </c>
      <c r="L42">
        <v>0.85480110882685101</v>
      </c>
      <c r="M42">
        <v>622092.32947997702</v>
      </c>
      <c r="N42">
        <v>3.4340771602806299</v>
      </c>
      <c r="O42">
        <v>28080.713050576898</v>
      </c>
      <c r="P42">
        <v>7.1805205657152502</v>
      </c>
      <c r="Q42">
        <v>0.217350672390728</v>
      </c>
      <c r="R42">
        <v>3.7090741341342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1.2984888631176099E-2</v>
      </c>
      <c r="AA42">
        <v>0</v>
      </c>
      <c r="AB42">
        <v>0</v>
      </c>
      <c r="AC42">
        <v>4715484.04020957</v>
      </c>
      <c r="AD42">
        <v>129781.75344675301</v>
      </c>
      <c r="AE42">
        <v>841697.82286403398</v>
      </c>
      <c r="AF42">
        <v>1561952.6740031</v>
      </c>
      <c r="AG42">
        <v>-612581.44449900498</v>
      </c>
      <c r="AH42">
        <v>212892.048847675</v>
      </c>
      <c r="AI42">
        <v>-22541.2958841195</v>
      </c>
      <c r="AJ42">
        <v>-121212.319742415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6705473.2792456103</v>
      </c>
      <c r="AV42">
        <v>6729622.4670409998</v>
      </c>
      <c r="AW42">
        <v>1869086.6111589801</v>
      </c>
      <c r="AX42">
        <v>12183549.7533</v>
      </c>
      <c r="AY42">
        <v>20782258.831499901</v>
      </c>
    </row>
    <row r="43" spans="1:51" x14ac:dyDescent="0.2">
      <c r="A43">
        <v>3</v>
      </c>
      <c r="B43">
        <v>0</v>
      </c>
      <c r="C43">
        <v>2008</v>
      </c>
      <c r="D43">
        <v>4193</v>
      </c>
      <c r="E43">
        <v>222395292.5456</v>
      </c>
      <c r="F43">
        <v>244570275.0244</v>
      </c>
      <c r="G43">
        <v>266668302.42429999</v>
      </c>
      <c r="H43">
        <v>18082428.399900001</v>
      </c>
      <c r="I43">
        <v>263423672.70327601</v>
      </c>
      <c r="J43">
        <v>7949204.3077330496</v>
      </c>
      <c r="K43">
        <v>2043573.5664455299</v>
      </c>
      <c r="L43">
        <v>0.83312000987595503</v>
      </c>
      <c r="M43">
        <v>630379.246175832</v>
      </c>
      <c r="N43">
        <v>3.8561912445256898</v>
      </c>
      <c r="O43">
        <v>28296.5082649016</v>
      </c>
      <c r="P43">
        <v>7.1381136869022397</v>
      </c>
      <c r="Q43">
        <v>0.21100129471520801</v>
      </c>
      <c r="R43">
        <v>3.72533613844814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1.27504317539391E-2</v>
      </c>
      <c r="AA43">
        <v>0</v>
      </c>
      <c r="AB43">
        <v>0</v>
      </c>
      <c r="AC43">
        <v>2658586.1374422899</v>
      </c>
      <c r="AD43">
        <v>1132524.2531377</v>
      </c>
      <c r="AE43">
        <v>301236.60520229</v>
      </c>
      <c r="AF43">
        <v>3764574.4701080099</v>
      </c>
      <c r="AG43">
        <v>-431978.533034842</v>
      </c>
      <c r="AH43">
        <v>-63919.5789450097</v>
      </c>
      <c r="AI43">
        <v>-29040.830871492799</v>
      </c>
      <c r="AJ43">
        <v>17703.692967276598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7349686.2160062296</v>
      </c>
      <c r="AV43">
        <v>7440411.1321438598</v>
      </c>
      <c r="AW43">
        <v>10642017.267756101</v>
      </c>
      <c r="AX43">
        <v>4015598.9999999902</v>
      </c>
      <c r="AY43">
        <v>22098027.399900001</v>
      </c>
    </row>
    <row r="44" spans="1:51" x14ac:dyDescent="0.2">
      <c r="A44">
        <v>3</v>
      </c>
      <c r="B44">
        <v>0</v>
      </c>
      <c r="C44">
        <v>2009</v>
      </c>
      <c r="D44">
        <v>4293</v>
      </c>
      <c r="E44">
        <v>235498403.40560001</v>
      </c>
      <c r="F44">
        <v>266668302.42429999</v>
      </c>
      <c r="G44">
        <v>271781511.16060001</v>
      </c>
      <c r="H44">
        <v>-7989902.1237000199</v>
      </c>
      <c r="I44">
        <v>266968979.58753899</v>
      </c>
      <c r="J44">
        <v>-8426286.5962781608</v>
      </c>
      <c r="K44">
        <v>2018610.7746613701</v>
      </c>
      <c r="L44">
        <v>0.87898580141819904</v>
      </c>
      <c r="M44">
        <v>608700.87159053702</v>
      </c>
      <c r="N44">
        <v>2.78714057701576</v>
      </c>
      <c r="O44">
        <v>26712.803558841999</v>
      </c>
      <c r="P44">
        <v>7.1752927233638397</v>
      </c>
      <c r="Q44">
        <v>0.217895412922574</v>
      </c>
      <c r="R44">
        <v>3.7108677610776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1.20409988305363E-2</v>
      </c>
      <c r="AA44">
        <v>0</v>
      </c>
      <c r="AB44">
        <v>0</v>
      </c>
      <c r="AC44">
        <v>2307486.2747629099</v>
      </c>
      <c r="AD44">
        <v>-3215973.3074312001</v>
      </c>
      <c r="AE44">
        <v>-302622.91201766703</v>
      </c>
      <c r="AF44">
        <v>-10926438.138938099</v>
      </c>
      <c r="AG44">
        <v>3383318.3187076799</v>
      </c>
      <c r="AH44">
        <v>239314.05276271599</v>
      </c>
      <c r="AI44">
        <v>47299.039616015798</v>
      </c>
      <c r="AJ44">
        <v>47522.2897646399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-8420094.3827730305</v>
      </c>
      <c r="AV44">
        <v>-8540396.4381855</v>
      </c>
      <c r="AW44">
        <v>550494.31448548497</v>
      </c>
      <c r="AX44">
        <v>13103110.859999999</v>
      </c>
      <c r="AY44">
        <v>5113208.7362999804</v>
      </c>
    </row>
    <row r="45" spans="1:51" x14ac:dyDescent="0.2">
      <c r="A45">
        <v>3</v>
      </c>
      <c r="B45">
        <v>0</v>
      </c>
      <c r="C45">
        <v>2010</v>
      </c>
      <c r="D45">
        <v>4357</v>
      </c>
      <c r="E45">
        <v>237268940.40560001</v>
      </c>
      <c r="F45">
        <v>271781511.16060001</v>
      </c>
      <c r="G45">
        <v>275679284.61699998</v>
      </c>
      <c r="H45">
        <v>3062038.4564000098</v>
      </c>
      <c r="I45">
        <v>276230783.07042098</v>
      </c>
      <c r="J45">
        <v>8037679.6408642698</v>
      </c>
      <c r="K45">
        <v>1975907.9985853501</v>
      </c>
      <c r="L45">
        <v>0.85930737726289097</v>
      </c>
      <c r="M45">
        <v>611464.37656518701</v>
      </c>
      <c r="N45">
        <v>3.23536616756423</v>
      </c>
      <c r="O45">
        <v>26600.697399069799</v>
      </c>
      <c r="P45">
        <v>7.4070326653183898</v>
      </c>
      <c r="Q45">
        <v>0.219940078888261</v>
      </c>
      <c r="R45">
        <v>4.0683714861907596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2.8411089072494899E-2</v>
      </c>
      <c r="AA45">
        <v>0</v>
      </c>
      <c r="AB45">
        <v>0</v>
      </c>
      <c r="AC45">
        <v>1016706.47889425</v>
      </c>
      <c r="AD45">
        <v>1029449.69953397</v>
      </c>
      <c r="AE45">
        <v>656065.30466308002</v>
      </c>
      <c r="AF45">
        <v>5264103.9020642601</v>
      </c>
      <c r="AG45">
        <v>-203800.14598341001</v>
      </c>
      <c r="AH45">
        <v>772002.271928387</v>
      </c>
      <c r="AI45">
        <v>18521.242015650401</v>
      </c>
      <c r="AJ45">
        <v>-332411.25109885499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-5390.2371979221498</v>
      </c>
      <c r="AS45">
        <v>0</v>
      </c>
      <c r="AT45">
        <v>0</v>
      </c>
      <c r="AU45">
        <v>8215247.2648194199</v>
      </c>
      <c r="AV45">
        <v>8277224.4072755501</v>
      </c>
      <c r="AW45">
        <v>-5215185.9508755403</v>
      </c>
      <c r="AX45">
        <v>1770537</v>
      </c>
      <c r="AY45">
        <v>4832575.4564000098</v>
      </c>
    </row>
    <row r="46" spans="1:51" x14ac:dyDescent="0.2">
      <c r="A46">
        <v>3</v>
      </c>
      <c r="B46">
        <v>0</v>
      </c>
      <c r="C46">
        <v>2011</v>
      </c>
      <c r="D46">
        <v>4456</v>
      </c>
      <c r="E46">
        <v>238085736.0314</v>
      </c>
      <c r="F46">
        <v>275679284.61699998</v>
      </c>
      <c r="G46">
        <v>294065820.59909999</v>
      </c>
      <c r="H46">
        <v>16580632.3563</v>
      </c>
      <c r="I46">
        <v>288750062.39752299</v>
      </c>
      <c r="J46">
        <v>10550785.289596301</v>
      </c>
      <c r="K46">
        <v>1947557.1437882499</v>
      </c>
      <c r="L46">
        <v>0.82501027088388401</v>
      </c>
      <c r="M46">
        <v>614558.80695398594</v>
      </c>
      <c r="N46">
        <v>3.9905150748726901</v>
      </c>
      <c r="O46">
        <v>26432.502595989001</v>
      </c>
      <c r="P46">
        <v>7.4935966798562896</v>
      </c>
      <c r="Q46">
        <v>0.21350100378061501</v>
      </c>
      <c r="R46">
        <v>3.9315566998742302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2.83136197588542E-2</v>
      </c>
      <c r="AA46">
        <v>0</v>
      </c>
      <c r="AB46">
        <v>0</v>
      </c>
      <c r="AC46">
        <v>-349024.570107084</v>
      </c>
      <c r="AD46">
        <v>2053607.06620713</v>
      </c>
      <c r="AE46">
        <v>494172.22008748999</v>
      </c>
      <c r="AF46">
        <v>7609124.3486209102</v>
      </c>
      <c r="AG46">
        <v>414913.24534320203</v>
      </c>
      <c r="AH46">
        <v>290470.37790305697</v>
      </c>
      <c r="AI46">
        <v>-48419.792901208901</v>
      </c>
      <c r="AJ46">
        <v>99557.487137850607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10564400.3822913</v>
      </c>
      <c r="AV46">
        <v>10659709.6995531</v>
      </c>
      <c r="AW46">
        <v>5920922.6567468196</v>
      </c>
      <c r="AX46">
        <v>816795.62579999899</v>
      </c>
      <c r="AY46">
        <v>17397427.982099898</v>
      </c>
    </row>
    <row r="47" spans="1:51" x14ac:dyDescent="0.2">
      <c r="A47">
        <v>3</v>
      </c>
      <c r="B47">
        <v>0</v>
      </c>
      <c r="C47">
        <v>2012</v>
      </c>
      <c r="D47">
        <v>4524</v>
      </c>
      <c r="E47">
        <v>238511138.0314</v>
      </c>
      <c r="F47">
        <v>294065820.59909999</v>
      </c>
      <c r="G47">
        <v>302980425.101399</v>
      </c>
      <c r="H47">
        <v>8489202.5022999197</v>
      </c>
      <c r="I47">
        <v>290577590.33814901</v>
      </c>
      <c r="J47">
        <v>1406080.46345901</v>
      </c>
      <c r="K47">
        <v>1955549.6604104401</v>
      </c>
      <c r="L47">
        <v>0.83211566113889601</v>
      </c>
      <c r="M47">
        <v>619414.80760130798</v>
      </c>
      <c r="N47">
        <v>3.9991339335070202</v>
      </c>
      <c r="O47">
        <v>26019.392145052501</v>
      </c>
      <c r="P47">
        <v>7.3679683538522296</v>
      </c>
      <c r="Q47">
        <v>0.20171789724717701</v>
      </c>
      <c r="R47">
        <v>3.7969572357582901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3.9677652281186603E-2</v>
      </c>
      <c r="AA47">
        <v>0</v>
      </c>
      <c r="AB47">
        <v>0</v>
      </c>
      <c r="AC47">
        <v>740829.64536274201</v>
      </c>
      <c r="AD47">
        <v>-550202.96517062106</v>
      </c>
      <c r="AE47">
        <v>657581.20391646202</v>
      </c>
      <c r="AF47">
        <v>81697.015201500995</v>
      </c>
      <c r="AG47">
        <v>1195617.75916961</v>
      </c>
      <c r="AH47">
        <v>-333786.49691536301</v>
      </c>
      <c r="AI47">
        <v>-84091.486857510201</v>
      </c>
      <c r="AJ47">
        <v>133288.39951826201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-3499.5625666169299</v>
      </c>
      <c r="AS47">
        <v>0</v>
      </c>
      <c r="AT47">
        <v>0</v>
      </c>
      <c r="AU47">
        <v>1837433.5116584699</v>
      </c>
      <c r="AV47">
        <v>1935416.34141987</v>
      </c>
      <c r="AW47">
        <v>6553786.1608800497</v>
      </c>
      <c r="AX47">
        <v>425401.99999999901</v>
      </c>
      <c r="AY47">
        <v>8914604.5022999197</v>
      </c>
    </row>
    <row r="48" spans="1:51" x14ac:dyDescent="0.2">
      <c r="A48">
        <v>3</v>
      </c>
      <c r="B48">
        <v>0</v>
      </c>
      <c r="C48">
        <v>2013</v>
      </c>
      <c r="D48">
        <v>4621</v>
      </c>
      <c r="E48">
        <v>246208593.63139999</v>
      </c>
      <c r="F48">
        <v>302980425.101399</v>
      </c>
      <c r="G48">
        <v>306153704.07489997</v>
      </c>
      <c r="H48">
        <v>-3253999.2285998901</v>
      </c>
      <c r="I48">
        <v>294686360.92247301</v>
      </c>
      <c r="J48">
        <v>-2886651.8592133699</v>
      </c>
      <c r="K48">
        <v>1938188.80997553</v>
      </c>
      <c r="L48">
        <v>0.885667046247399</v>
      </c>
      <c r="M48">
        <v>614987.65679479996</v>
      </c>
      <c r="N48">
        <v>3.83253473851491</v>
      </c>
      <c r="O48">
        <v>25862.231429252399</v>
      </c>
      <c r="P48">
        <v>7.2938777058877298</v>
      </c>
      <c r="Q48">
        <v>0.199373296109009</v>
      </c>
      <c r="R48">
        <v>3.7021895679672201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3.8437171751071898E-2</v>
      </c>
      <c r="AA48">
        <v>0</v>
      </c>
      <c r="AB48">
        <v>0</v>
      </c>
      <c r="AC48">
        <v>1715135.05228203</v>
      </c>
      <c r="AD48">
        <v>-4445826.93854634</v>
      </c>
      <c r="AE48">
        <v>1158708.86278232</v>
      </c>
      <c r="AF48">
        <v>-1545392.7824047999</v>
      </c>
      <c r="AG48">
        <v>-54345.905522412497</v>
      </c>
      <c r="AH48">
        <v>75196.658441582404</v>
      </c>
      <c r="AI48">
        <v>-3232.57712549392</v>
      </c>
      <c r="AJ48">
        <v>98002.732447884599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-3001754.8976452299</v>
      </c>
      <c r="AV48">
        <v>-3009417.9469768698</v>
      </c>
      <c r="AW48">
        <v>-244581.28162302001</v>
      </c>
      <c r="AX48">
        <v>7697455.5999999903</v>
      </c>
      <c r="AY48">
        <v>4443456.3714000899</v>
      </c>
    </row>
    <row r="49" spans="1:51" x14ac:dyDescent="0.2">
      <c r="A49">
        <v>3</v>
      </c>
      <c r="B49">
        <v>0</v>
      </c>
      <c r="C49">
        <v>2014</v>
      </c>
      <c r="D49">
        <v>4621</v>
      </c>
      <c r="E49">
        <v>246208593.63139999</v>
      </c>
      <c r="F49">
        <v>306153704.07489997</v>
      </c>
      <c r="G49">
        <v>307101716.36369997</v>
      </c>
      <c r="H49">
        <v>-94197.711200038699</v>
      </c>
      <c r="I49">
        <v>298230673.10010898</v>
      </c>
      <c r="J49">
        <v>2499381.5339013198</v>
      </c>
      <c r="K49">
        <v>1973101.6289732</v>
      </c>
      <c r="L49">
        <v>0.87657135744777603</v>
      </c>
      <c r="M49">
        <v>620371.33691982005</v>
      </c>
      <c r="N49">
        <v>3.6331885866670102</v>
      </c>
      <c r="O49">
        <v>26273.981495263801</v>
      </c>
      <c r="P49">
        <v>7.4424054474315602</v>
      </c>
      <c r="Q49">
        <v>0.197162606692112</v>
      </c>
      <c r="R49">
        <v>3.8784115061099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5.6099536560768E-2</v>
      </c>
      <c r="AA49">
        <v>0</v>
      </c>
      <c r="AB49">
        <v>0</v>
      </c>
      <c r="AC49">
        <v>5026702.3261137595</v>
      </c>
      <c r="AD49">
        <v>280509.18289045698</v>
      </c>
      <c r="AE49">
        <v>689865.53002488997</v>
      </c>
      <c r="AF49">
        <v>-2316030.47095775</v>
      </c>
      <c r="AG49">
        <v>-1022695.9749795099</v>
      </c>
      <c r="AH49">
        <v>148782.67712888899</v>
      </c>
      <c r="AI49">
        <v>-19296.951089409202</v>
      </c>
      <c r="AJ49">
        <v>-199341.63834848499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-8078.52599254292</v>
      </c>
      <c r="AS49">
        <v>0</v>
      </c>
      <c r="AT49">
        <v>0</v>
      </c>
      <c r="AU49">
        <v>2580416.1547902799</v>
      </c>
      <c r="AV49">
        <v>2672900.4289118601</v>
      </c>
      <c r="AW49">
        <v>-2767098.1401118902</v>
      </c>
      <c r="AX49">
        <v>0</v>
      </c>
      <c r="AY49">
        <v>-94197.711200038699</v>
      </c>
    </row>
    <row r="50" spans="1:51" x14ac:dyDescent="0.2">
      <c r="A50">
        <v>3</v>
      </c>
      <c r="B50">
        <v>0</v>
      </c>
      <c r="C50">
        <v>2015</v>
      </c>
      <c r="D50">
        <v>4621</v>
      </c>
      <c r="E50">
        <v>246208593.63139999</v>
      </c>
      <c r="F50">
        <v>307101716.36369997</v>
      </c>
      <c r="G50">
        <v>295975528.41569901</v>
      </c>
      <c r="H50">
        <v>-11532100.151699901</v>
      </c>
      <c r="I50">
        <v>282733794.148341</v>
      </c>
      <c r="J50">
        <v>-15835418.7646887</v>
      </c>
      <c r="K50">
        <v>2025330.4435859299</v>
      </c>
      <c r="L50">
        <v>0.91319018833049603</v>
      </c>
      <c r="M50">
        <v>626006.94331531704</v>
      </c>
      <c r="N50">
        <v>2.63643287663555</v>
      </c>
      <c r="O50">
        <v>27183.3603822529</v>
      </c>
      <c r="P50">
        <v>7.2441061373967601</v>
      </c>
      <c r="Q50">
        <v>0.19435226525101301</v>
      </c>
      <c r="R50">
        <v>3.9171752497496501</v>
      </c>
      <c r="S50">
        <v>0</v>
      </c>
      <c r="T50">
        <v>0</v>
      </c>
      <c r="U50">
        <v>0.69999999999999896</v>
      </c>
      <c r="V50">
        <v>0</v>
      </c>
      <c r="W50">
        <v>0</v>
      </c>
      <c r="X50">
        <v>0</v>
      </c>
      <c r="Y50">
        <v>0</v>
      </c>
      <c r="Z50">
        <v>0.115910842713007</v>
      </c>
      <c r="AA50">
        <v>0</v>
      </c>
      <c r="AB50">
        <v>0</v>
      </c>
      <c r="AC50">
        <v>4774417.7080120202</v>
      </c>
      <c r="AD50">
        <v>-2089008.4944249899</v>
      </c>
      <c r="AE50">
        <v>790541.70218044205</v>
      </c>
      <c r="AF50">
        <v>-12368500.770052601</v>
      </c>
      <c r="AG50">
        <v>-2322359.17550071</v>
      </c>
      <c r="AH50">
        <v>-523634.56036309199</v>
      </c>
      <c r="AI50">
        <v>-25089.004826557401</v>
      </c>
      <c r="AJ50">
        <v>-2109.9245227041101</v>
      </c>
      <c r="AK50">
        <v>0</v>
      </c>
      <c r="AL50">
        <v>0</v>
      </c>
      <c r="AM50">
        <v>-4726693.3561432902</v>
      </c>
      <c r="AN50">
        <v>0</v>
      </c>
      <c r="AO50">
        <v>0</v>
      </c>
      <c r="AP50">
        <v>0</v>
      </c>
      <c r="AQ50">
        <v>0</v>
      </c>
      <c r="AR50">
        <v>-20163.015785926498</v>
      </c>
      <c r="AS50">
        <v>0</v>
      </c>
      <c r="AT50">
        <v>0</v>
      </c>
      <c r="AU50">
        <v>-16512598.8914274</v>
      </c>
      <c r="AV50">
        <v>-16385109.000500999</v>
      </c>
      <c r="AW50">
        <v>4853008.8488010596</v>
      </c>
      <c r="AX50">
        <v>0</v>
      </c>
      <c r="AY50">
        <v>-11532100.151699901</v>
      </c>
    </row>
    <row r="51" spans="1:51" x14ac:dyDescent="0.2">
      <c r="A51">
        <v>3</v>
      </c>
      <c r="B51">
        <v>0</v>
      </c>
      <c r="C51">
        <v>2016</v>
      </c>
      <c r="D51">
        <v>4621</v>
      </c>
      <c r="E51">
        <v>246208593.63139999</v>
      </c>
      <c r="F51">
        <v>295975528.41569901</v>
      </c>
      <c r="G51">
        <v>277078617.22539997</v>
      </c>
      <c r="H51">
        <v>-18484432.348699901</v>
      </c>
      <c r="I51">
        <v>273790861.18120998</v>
      </c>
      <c r="J51">
        <v>-8494309.3045506291</v>
      </c>
      <c r="K51">
        <v>2063042.6563929699</v>
      </c>
      <c r="L51">
        <v>0.98219253811251594</v>
      </c>
      <c r="M51">
        <v>630611.75266311702</v>
      </c>
      <c r="N51">
        <v>2.3470733874448202</v>
      </c>
      <c r="O51">
        <v>27534.462371842299</v>
      </c>
      <c r="P51">
        <v>7.0849752811256099</v>
      </c>
      <c r="Q51">
        <v>0.19801216695763699</v>
      </c>
      <c r="R51">
        <v>4.46611303633909</v>
      </c>
      <c r="S51">
        <v>0</v>
      </c>
      <c r="T51">
        <v>0</v>
      </c>
      <c r="U51">
        <v>1.1984479469654401</v>
      </c>
      <c r="V51">
        <v>0</v>
      </c>
      <c r="W51">
        <v>0</v>
      </c>
      <c r="X51">
        <v>0</v>
      </c>
      <c r="Y51">
        <v>0</v>
      </c>
      <c r="Z51">
        <v>0.19496771617104899</v>
      </c>
      <c r="AA51">
        <v>0</v>
      </c>
      <c r="AB51">
        <v>0</v>
      </c>
      <c r="AC51">
        <v>3245218.1375352899</v>
      </c>
      <c r="AD51">
        <v>-3574790.8033517399</v>
      </c>
      <c r="AE51">
        <v>728522.26731735596</v>
      </c>
      <c r="AF51">
        <v>-4025478.5833811401</v>
      </c>
      <c r="AG51">
        <v>-895706.67368461704</v>
      </c>
      <c r="AH51">
        <v>-339058.91451919498</v>
      </c>
      <c r="AI51">
        <v>33170.8557471487</v>
      </c>
      <c r="AJ51">
        <v>-665306.00113139802</v>
      </c>
      <c r="AK51">
        <v>0</v>
      </c>
      <c r="AL51">
        <v>0</v>
      </c>
      <c r="AM51">
        <v>-3256548.0333306799</v>
      </c>
      <c r="AN51">
        <v>0</v>
      </c>
      <c r="AO51">
        <v>0</v>
      </c>
      <c r="AP51">
        <v>0</v>
      </c>
      <c r="AQ51">
        <v>0</v>
      </c>
      <c r="AR51">
        <v>-31939.763963202298</v>
      </c>
      <c r="AS51">
        <v>0</v>
      </c>
      <c r="AT51">
        <v>0</v>
      </c>
      <c r="AU51">
        <v>-8781917.5127621908</v>
      </c>
      <c r="AV51">
        <v>-8639730.5865252502</v>
      </c>
      <c r="AW51">
        <v>-9844701.7621747293</v>
      </c>
      <c r="AX51">
        <v>0</v>
      </c>
      <c r="AY51">
        <v>-18484432.348699901</v>
      </c>
    </row>
    <row r="52" spans="1:51" x14ac:dyDescent="0.2">
      <c r="A52">
        <v>3</v>
      </c>
      <c r="B52">
        <v>0</v>
      </c>
      <c r="C52">
        <v>2017</v>
      </c>
      <c r="D52">
        <v>4621</v>
      </c>
      <c r="E52">
        <v>246208593.63139999</v>
      </c>
      <c r="F52">
        <v>277078617.22539997</v>
      </c>
      <c r="G52">
        <v>267752620.78920001</v>
      </c>
      <c r="H52">
        <v>-8444672.7263999805</v>
      </c>
      <c r="I52">
        <v>273719478.23103303</v>
      </c>
      <c r="J52">
        <v>690015.08569008205</v>
      </c>
      <c r="K52">
        <v>2083811.5763713301</v>
      </c>
      <c r="L52">
        <v>0.97394827236000203</v>
      </c>
      <c r="M52">
        <v>634505.48248932394</v>
      </c>
      <c r="N52">
        <v>2.5561272442764702</v>
      </c>
      <c r="O52">
        <v>27675.5779624098</v>
      </c>
      <c r="P52">
        <v>7.0276298211477402</v>
      </c>
      <c r="Q52">
        <v>0.196715133915701</v>
      </c>
      <c r="R52">
        <v>4.7600328975599702</v>
      </c>
      <c r="S52">
        <v>0</v>
      </c>
      <c r="T52">
        <v>0</v>
      </c>
      <c r="U52">
        <v>1.89423543277638</v>
      </c>
      <c r="V52">
        <v>0</v>
      </c>
      <c r="W52">
        <v>0</v>
      </c>
      <c r="X52">
        <v>0</v>
      </c>
      <c r="Y52">
        <v>0</v>
      </c>
      <c r="Z52">
        <v>0.417026746766264</v>
      </c>
      <c r="AA52">
        <v>0</v>
      </c>
      <c r="AB52">
        <v>0</v>
      </c>
      <c r="AC52">
        <v>2535398.51121289</v>
      </c>
      <c r="AD52">
        <v>337184.77608285699</v>
      </c>
      <c r="AE52">
        <v>619571.270373445</v>
      </c>
      <c r="AF52">
        <v>2882563.46074023</v>
      </c>
      <c r="AG52">
        <v>-731156.51134366496</v>
      </c>
      <c r="AH52">
        <v>-126311.072463131</v>
      </c>
      <c r="AI52">
        <v>-4948.0464127578298</v>
      </c>
      <c r="AJ52">
        <v>-325042.03828271799</v>
      </c>
      <c r="AK52">
        <v>0</v>
      </c>
      <c r="AL52">
        <v>0</v>
      </c>
      <c r="AM52">
        <v>-4245432.87804827</v>
      </c>
      <c r="AN52">
        <v>0</v>
      </c>
      <c r="AO52">
        <v>0</v>
      </c>
      <c r="AP52">
        <v>0</v>
      </c>
      <c r="AQ52">
        <v>0</v>
      </c>
      <c r="AR52">
        <v>-74983.249087501099</v>
      </c>
      <c r="AS52">
        <v>0</v>
      </c>
      <c r="AT52">
        <v>0</v>
      </c>
      <c r="AU52">
        <v>866844.22277138301</v>
      </c>
      <c r="AV52">
        <v>792241.84509174095</v>
      </c>
      <c r="AW52">
        <v>-9236914.5714917202</v>
      </c>
      <c r="AX52">
        <v>0</v>
      </c>
      <c r="AY52">
        <v>-8444672.7263999805</v>
      </c>
    </row>
    <row r="53" spans="1:51" x14ac:dyDescent="0.2">
      <c r="A53">
        <v>3</v>
      </c>
      <c r="B53">
        <v>0</v>
      </c>
      <c r="C53">
        <v>2018</v>
      </c>
      <c r="D53">
        <v>4621</v>
      </c>
      <c r="E53">
        <v>246208593.63139999</v>
      </c>
      <c r="F53">
        <v>267752620.78920001</v>
      </c>
      <c r="G53">
        <v>265208624.1002</v>
      </c>
      <c r="H53">
        <v>-2962195.01700004</v>
      </c>
      <c r="I53">
        <v>271680630.89787698</v>
      </c>
      <c r="J53">
        <v>-2444797.4042949099</v>
      </c>
      <c r="K53">
        <v>2103256.9810699499</v>
      </c>
      <c r="L53">
        <v>0.97504667009234902</v>
      </c>
      <c r="M53">
        <v>640545.64602691995</v>
      </c>
      <c r="N53">
        <v>2.8143295078006498</v>
      </c>
      <c r="O53">
        <v>28058.512691707001</v>
      </c>
      <c r="P53">
        <v>6.9525148442720699</v>
      </c>
      <c r="Q53">
        <v>0.19621847015792099</v>
      </c>
      <c r="R53">
        <v>5.1331526117359898</v>
      </c>
      <c r="S53">
        <v>0</v>
      </c>
      <c r="T53">
        <v>0</v>
      </c>
      <c r="U53">
        <v>3.0937951386225402</v>
      </c>
      <c r="V53">
        <v>0</v>
      </c>
      <c r="W53">
        <v>0</v>
      </c>
      <c r="X53">
        <v>0</v>
      </c>
      <c r="Y53">
        <v>0</v>
      </c>
      <c r="Z53">
        <v>0.56823909967031005</v>
      </c>
      <c r="AA53">
        <v>6.6762144203660501E-2</v>
      </c>
      <c r="AB53">
        <v>0</v>
      </c>
      <c r="AC53">
        <v>2691015.81865709</v>
      </c>
      <c r="AD53">
        <v>570944.43504842999</v>
      </c>
      <c r="AE53">
        <v>646916.68045115506</v>
      </c>
      <c r="AF53">
        <v>3160234.0753775202</v>
      </c>
      <c r="AG53">
        <v>-859703.56713688001</v>
      </c>
      <c r="AH53">
        <v>-152184.41002777399</v>
      </c>
      <c r="AI53">
        <v>-7971.8496308726199</v>
      </c>
      <c r="AJ53">
        <v>-398165.243445331</v>
      </c>
      <c r="AK53">
        <v>0</v>
      </c>
      <c r="AL53">
        <v>0</v>
      </c>
      <c r="AM53">
        <v>-7016233.48912392</v>
      </c>
      <c r="AN53">
        <v>0</v>
      </c>
      <c r="AO53">
        <v>0</v>
      </c>
      <c r="AP53">
        <v>0</v>
      </c>
      <c r="AQ53">
        <v>0</v>
      </c>
      <c r="AR53">
        <v>-51295.376895387497</v>
      </c>
      <c r="AS53">
        <v>-1072636.1034327799</v>
      </c>
      <c r="AT53">
        <v>0</v>
      </c>
      <c r="AU53">
        <v>-2489079.03015874</v>
      </c>
      <c r="AV53">
        <v>-2542378.6748265899</v>
      </c>
      <c r="AW53">
        <v>-419816.34217344999</v>
      </c>
      <c r="AX53">
        <v>0</v>
      </c>
      <c r="AY53">
        <v>-2962195.01700004</v>
      </c>
    </row>
    <row r="54" spans="1:51" x14ac:dyDescent="0.2">
      <c r="A54">
        <v>10</v>
      </c>
      <c r="B54">
        <v>0</v>
      </c>
      <c r="C54">
        <v>2002</v>
      </c>
      <c r="D54">
        <v>100</v>
      </c>
      <c r="E54">
        <v>1201007994</v>
      </c>
      <c r="F54">
        <v>0</v>
      </c>
      <c r="G54">
        <v>1201007994</v>
      </c>
      <c r="H54">
        <v>0</v>
      </c>
      <c r="I54">
        <v>1098985248.54386</v>
      </c>
      <c r="J54">
        <v>0</v>
      </c>
      <c r="K54">
        <v>253905652.09999999</v>
      </c>
      <c r="L54">
        <v>0.97956348500000001</v>
      </c>
      <c r="M54">
        <v>25697520.3899999</v>
      </c>
      <c r="N54">
        <v>1.974</v>
      </c>
      <c r="O54">
        <v>42439.074999999903</v>
      </c>
      <c r="P54">
        <v>31.709999999999901</v>
      </c>
      <c r="Q54">
        <v>0.50002661492511502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1201007994</v>
      </c>
      <c r="AY54">
        <v>1201007994</v>
      </c>
    </row>
    <row r="55" spans="1:51" x14ac:dyDescent="0.2">
      <c r="A55">
        <v>10</v>
      </c>
      <c r="B55">
        <v>0</v>
      </c>
      <c r="C55">
        <v>2003</v>
      </c>
      <c r="D55">
        <v>100</v>
      </c>
      <c r="E55">
        <v>1201007994</v>
      </c>
      <c r="F55">
        <v>1201007994</v>
      </c>
      <c r="G55">
        <v>1127691152.99999</v>
      </c>
      <c r="H55">
        <v>-73316841.000001594</v>
      </c>
      <c r="I55">
        <v>1021157035.1000299</v>
      </c>
      <c r="J55">
        <v>-77828213.443831205</v>
      </c>
      <c r="K55">
        <v>232535029.09999901</v>
      </c>
      <c r="L55">
        <v>1.1512130359999899</v>
      </c>
      <c r="M55">
        <v>26042245.269999899</v>
      </c>
      <c r="N55">
        <v>2.2467999999999901</v>
      </c>
      <c r="O55">
        <v>41148.635000000002</v>
      </c>
      <c r="P55">
        <v>31.36</v>
      </c>
      <c r="Q55">
        <v>0.49949664564947699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-71966479.111769706</v>
      </c>
      <c r="AD55">
        <v>-40339874.425866403</v>
      </c>
      <c r="AE55">
        <v>4660243.5305182999</v>
      </c>
      <c r="AF55">
        <v>17895636.016598001</v>
      </c>
      <c r="AG55">
        <v>8994769.3089687508</v>
      </c>
      <c r="AH55">
        <v>-4320442.2960930904</v>
      </c>
      <c r="AI55">
        <v>-17237.866622588801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-85093384.844266698</v>
      </c>
      <c r="AV55">
        <v>-85053285.864053503</v>
      </c>
      <c r="AW55">
        <v>11736444.8640518</v>
      </c>
      <c r="AX55">
        <v>0</v>
      </c>
      <c r="AY55">
        <v>-73316841.000001594</v>
      </c>
    </row>
    <row r="56" spans="1:51" x14ac:dyDescent="0.2">
      <c r="A56">
        <v>10</v>
      </c>
      <c r="B56">
        <v>0</v>
      </c>
      <c r="C56">
        <v>2004</v>
      </c>
      <c r="D56">
        <v>100</v>
      </c>
      <c r="E56">
        <v>1201007994</v>
      </c>
      <c r="F56">
        <v>1127691152.99999</v>
      </c>
      <c r="G56">
        <v>1109237034</v>
      </c>
      <c r="H56">
        <v>-18454118.999998</v>
      </c>
      <c r="I56">
        <v>1071759254.17179</v>
      </c>
      <c r="J56">
        <v>50602219.0717614</v>
      </c>
      <c r="K56">
        <v>243107287.39999899</v>
      </c>
      <c r="L56">
        <v>1.20597552</v>
      </c>
      <c r="M56">
        <v>26563773.749999899</v>
      </c>
      <c r="N56">
        <v>2.5669</v>
      </c>
      <c r="O56">
        <v>39531.589999999997</v>
      </c>
      <c r="P56">
        <v>31</v>
      </c>
      <c r="Q56">
        <v>0.49415983310371703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35794676.7627794</v>
      </c>
      <c r="AD56">
        <v>-11587088.6854854</v>
      </c>
      <c r="AE56">
        <v>6517271.6997380201</v>
      </c>
      <c r="AF56">
        <v>18012209.380237501</v>
      </c>
      <c r="AG56">
        <v>10977444.389270199</v>
      </c>
      <c r="AH56">
        <v>-4172387.11320196</v>
      </c>
      <c r="AI56">
        <v>-162978.673606255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55379147.759731598</v>
      </c>
      <c r="AV56">
        <v>55881390.234757602</v>
      </c>
      <c r="AW56">
        <v>-74335509.234755695</v>
      </c>
      <c r="AX56">
        <v>0</v>
      </c>
      <c r="AY56">
        <v>-18454118.999998</v>
      </c>
    </row>
    <row r="57" spans="1:51" x14ac:dyDescent="0.2">
      <c r="A57">
        <v>10</v>
      </c>
      <c r="B57">
        <v>0</v>
      </c>
      <c r="C57">
        <v>2005</v>
      </c>
      <c r="D57">
        <v>100</v>
      </c>
      <c r="E57">
        <v>1201007994</v>
      </c>
      <c r="F57">
        <v>1109237034</v>
      </c>
      <c r="G57">
        <v>1185413968.99999</v>
      </c>
      <c r="H57">
        <v>76176934.999997601</v>
      </c>
      <c r="I57">
        <v>1148778540.5151401</v>
      </c>
      <c r="J57">
        <v>77019286.343341902</v>
      </c>
      <c r="K57">
        <v>254087771.40000001</v>
      </c>
      <c r="L57">
        <v>1.1702642379999899</v>
      </c>
      <c r="M57">
        <v>27081157.499999899</v>
      </c>
      <c r="N57">
        <v>3.0314999999999901</v>
      </c>
      <c r="O57">
        <v>38116.919999999896</v>
      </c>
      <c r="P57">
        <v>30.68</v>
      </c>
      <c r="Q57">
        <v>0.49018125488386599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34979644.088541202</v>
      </c>
      <c r="AD57">
        <v>7463122.5295316698</v>
      </c>
      <c r="AE57">
        <v>6236008.9626824697</v>
      </c>
      <c r="AF57">
        <v>23127084.311457701</v>
      </c>
      <c r="AG57">
        <v>9810703.8671857491</v>
      </c>
      <c r="AH57">
        <v>-3648846.9219902698</v>
      </c>
      <c r="AI57">
        <v>-119514.03421175999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77848202.803196803</v>
      </c>
      <c r="AV57">
        <v>79712532.839572594</v>
      </c>
      <c r="AW57">
        <v>-3535597.8395750299</v>
      </c>
      <c r="AX57">
        <v>0</v>
      </c>
      <c r="AY57">
        <v>76176934.999997601</v>
      </c>
    </row>
    <row r="58" spans="1:51" x14ac:dyDescent="0.2">
      <c r="A58">
        <v>10</v>
      </c>
      <c r="B58">
        <v>0</v>
      </c>
      <c r="C58">
        <v>2006</v>
      </c>
      <c r="D58">
        <v>100</v>
      </c>
      <c r="E58">
        <v>1201007994</v>
      </c>
      <c r="F58">
        <v>1185413968.99999</v>
      </c>
      <c r="G58">
        <v>1159540668.99999</v>
      </c>
      <c r="H58">
        <v>-25873299.999999501</v>
      </c>
      <c r="I58">
        <v>930900865.70494998</v>
      </c>
      <c r="J58">
        <v>-217877674.81018999</v>
      </c>
      <c r="K58">
        <v>252268420.80000001</v>
      </c>
      <c r="L58">
        <v>2.81626553899999</v>
      </c>
      <c r="M58">
        <v>27655014.75</v>
      </c>
      <c r="N58">
        <v>3.3499999999999899</v>
      </c>
      <c r="O58">
        <v>36028.75</v>
      </c>
      <c r="P58">
        <v>30.18</v>
      </c>
      <c r="Q58">
        <v>0.49297116336448898</v>
      </c>
      <c r="R58">
        <v>3.7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-5971759.10333288</v>
      </c>
      <c r="AD58">
        <v>-245350349.17400399</v>
      </c>
      <c r="AE58">
        <v>7246132.7221314199</v>
      </c>
      <c r="AF58">
        <v>15288374.9674382</v>
      </c>
      <c r="AG58">
        <v>16248610.584830601</v>
      </c>
      <c r="AH58">
        <v>-6087222.44407833</v>
      </c>
      <c r="AI58">
        <v>89570.798747578796</v>
      </c>
      <c r="AJ58">
        <v>-949756.64295398805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-219486398.29122201</v>
      </c>
      <c r="AV58">
        <v>-224825960.917952</v>
      </c>
      <c r="AW58">
        <v>198952660.917952</v>
      </c>
      <c r="AX58">
        <v>0</v>
      </c>
      <c r="AY58">
        <v>-25873299.999999501</v>
      </c>
    </row>
    <row r="59" spans="1:51" x14ac:dyDescent="0.2">
      <c r="A59">
        <v>10</v>
      </c>
      <c r="B59">
        <v>0</v>
      </c>
      <c r="C59">
        <v>2007</v>
      </c>
      <c r="D59">
        <v>100</v>
      </c>
      <c r="E59">
        <v>1201007994</v>
      </c>
      <c r="F59">
        <v>1159540668.99999</v>
      </c>
      <c r="G59">
        <v>1100711966.99999</v>
      </c>
      <c r="H59">
        <v>-58828702.000000402</v>
      </c>
      <c r="I59">
        <v>1177258521.1696501</v>
      </c>
      <c r="J59">
        <v>246357655.464699</v>
      </c>
      <c r="K59">
        <v>256261700.59999999</v>
      </c>
      <c r="L59">
        <v>1.2309854979999999</v>
      </c>
      <c r="M59">
        <v>27714120</v>
      </c>
      <c r="N59">
        <v>3.4605999999999901</v>
      </c>
      <c r="O59">
        <v>36660.58</v>
      </c>
      <c r="P59">
        <v>30.4</v>
      </c>
      <c r="Q59">
        <v>0.48830547590354001</v>
      </c>
      <c r="R59">
        <v>3.6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12869846.2640702</v>
      </c>
      <c r="AD59">
        <v>286148617.65041602</v>
      </c>
      <c r="AE59">
        <v>719691.04468794796</v>
      </c>
      <c r="AF59">
        <v>4916843.5321909701</v>
      </c>
      <c r="AG59">
        <v>-4860781.13970304</v>
      </c>
      <c r="AH59">
        <v>2629645.7649869798</v>
      </c>
      <c r="AI59">
        <v>-146508.975931322</v>
      </c>
      <c r="AJ59">
        <v>464792.75857146899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302742146.89928901</v>
      </c>
      <c r="AV59">
        <v>306865887.824139</v>
      </c>
      <c r="AW59">
        <v>-365694589.82414001</v>
      </c>
      <c r="AX59">
        <v>0</v>
      </c>
      <c r="AY59">
        <v>-58828702.000000402</v>
      </c>
    </row>
    <row r="60" spans="1:51" x14ac:dyDescent="0.2">
      <c r="A60">
        <v>10</v>
      </c>
      <c r="B60">
        <v>0</v>
      </c>
      <c r="C60">
        <v>2008</v>
      </c>
      <c r="D60">
        <v>100</v>
      </c>
      <c r="E60">
        <v>1201007994</v>
      </c>
      <c r="F60">
        <v>1100711966.99999</v>
      </c>
      <c r="G60">
        <v>1112567173.99999</v>
      </c>
      <c r="H60">
        <v>11855207.0000004</v>
      </c>
      <c r="I60">
        <v>1212033030.9071701</v>
      </c>
      <c r="J60">
        <v>34774509.737522602</v>
      </c>
      <c r="K60">
        <v>260943220.69999999</v>
      </c>
      <c r="L60">
        <v>1.2421328030000001</v>
      </c>
      <c r="M60">
        <v>27956797.669999901</v>
      </c>
      <c r="N60">
        <v>3.91949999999999</v>
      </c>
      <c r="O60">
        <v>36716.94</v>
      </c>
      <c r="P60">
        <v>30.42</v>
      </c>
      <c r="Q60">
        <v>0.48698388494219103</v>
      </c>
      <c r="R60">
        <v>3.7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14094247.455320699</v>
      </c>
      <c r="AD60">
        <v>-2251722.18104584</v>
      </c>
      <c r="AE60">
        <v>2792512.2217517402</v>
      </c>
      <c r="AF60">
        <v>18315907.901532099</v>
      </c>
      <c r="AG60">
        <v>-408500.581992828</v>
      </c>
      <c r="AH60">
        <v>226696.594665824</v>
      </c>
      <c r="AI60">
        <v>-39396.080648241601</v>
      </c>
      <c r="AJ60">
        <v>-441034.95061037299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32288710.378973201</v>
      </c>
      <c r="AV60">
        <v>32513435.516796902</v>
      </c>
      <c r="AW60">
        <v>-20658228.516796499</v>
      </c>
      <c r="AX60">
        <v>0</v>
      </c>
      <c r="AY60">
        <v>11855207.0000004</v>
      </c>
    </row>
    <row r="61" spans="1:51" x14ac:dyDescent="0.2">
      <c r="A61">
        <v>10</v>
      </c>
      <c r="B61">
        <v>0</v>
      </c>
      <c r="C61">
        <v>2009</v>
      </c>
      <c r="D61">
        <v>100</v>
      </c>
      <c r="E61">
        <v>1201007994</v>
      </c>
      <c r="F61">
        <v>1112567173.99999</v>
      </c>
      <c r="G61">
        <v>1079011273.99999</v>
      </c>
      <c r="H61">
        <v>-33555900.000001401</v>
      </c>
      <c r="I61">
        <v>1159696513.5697401</v>
      </c>
      <c r="J61">
        <v>-52336517.337428302</v>
      </c>
      <c r="K61">
        <v>261208990.799999</v>
      </c>
      <c r="L61">
        <v>1.298489488</v>
      </c>
      <c r="M61">
        <v>27734538</v>
      </c>
      <c r="N61">
        <v>2.84309999999999</v>
      </c>
      <c r="O61">
        <v>35494.29</v>
      </c>
      <c r="P61">
        <v>30.61</v>
      </c>
      <c r="Q61">
        <v>0.48475607204041099</v>
      </c>
      <c r="R61">
        <v>3.8999999999999901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796263.79028236703</v>
      </c>
      <c r="AD61">
        <v>-11289923.974348299</v>
      </c>
      <c r="AE61">
        <v>-2577892.6772799701</v>
      </c>
      <c r="AF61">
        <v>-45349176.186897397</v>
      </c>
      <c r="AG61">
        <v>9141863.1663941499</v>
      </c>
      <c r="AH61">
        <v>2178719.5266902298</v>
      </c>
      <c r="AI61">
        <v>-67124.628837655604</v>
      </c>
      <c r="AJ61">
        <v>-891391.60822479404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-48058662.592221402</v>
      </c>
      <c r="AV61">
        <v>-48041505.228221901</v>
      </c>
      <c r="AW61">
        <v>14485605.2282205</v>
      </c>
      <c r="AX61">
        <v>0</v>
      </c>
      <c r="AY61">
        <v>-33555900.000001401</v>
      </c>
    </row>
    <row r="62" spans="1:51" x14ac:dyDescent="0.2">
      <c r="A62">
        <v>10</v>
      </c>
      <c r="B62">
        <v>0</v>
      </c>
      <c r="C62">
        <v>2010</v>
      </c>
      <c r="D62">
        <v>100</v>
      </c>
      <c r="E62">
        <v>1201007994</v>
      </c>
      <c r="F62">
        <v>1079011273.99999</v>
      </c>
      <c r="G62">
        <v>1055804062.99999</v>
      </c>
      <c r="H62">
        <v>-23207211.000000101</v>
      </c>
      <c r="I62">
        <v>1092150737.35391</v>
      </c>
      <c r="J62">
        <v>-67545776.215828598</v>
      </c>
      <c r="K62">
        <v>234440206.99999899</v>
      </c>
      <c r="L62">
        <v>1.332862524</v>
      </c>
      <c r="M62">
        <v>27553600.749999899</v>
      </c>
      <c r="N62">
        <v>3.2889999999999899</v>
      </c>
      <c r="O62">
        <v>35213</v>
      </c>
      <c r="P62">
        <v>30.93</v>
      </c>
      <c r="Q62">
        <v>0.49441012262664702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-78953845.049834594</v>
      </c>
      <c r="AD62">
        <v>-6560632.5159224896</v>
      </c>
      <c r="AE62">
        <v>-2050583.3808191901</v>
      </c>
      <c r="AF62">
        <v>20147855.909850601</v>
      </c>
      <c r="AG62">
        <v>2076476.5365288099</v>
      </c>
      <c r="AH62">
        <v>3561133.3514094301</v>
      </c>
      <c r="AI62">
        <v>282151.504522359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-61497443.6442651</v>
      </c>
      <c r="AV62">
        <v>-62846316.424298599</v>
      </c>
      <c r="AW62">
        <v>39639105.424298398</v>
      </c>
      <c r="AX62">
        <v>0</v>
      </c>
      <c r="AY62">
        <v>-23207211.000000101</v>
      </c>
    </row>
    <row r="63" spans="1:51" x14ac:dyDescent="0.2">
      <c r="A63">
        <v>10</v>
      </c>
      <c r="B63">
        <v>0</v>
      </c>
      <c r="C63">
        <v>2011</v>
      </c>
      <c r="D63">
        <v>100</v>
      </c>
      <c r="E63">
        <v>1201007994</v>
      </c>
      <c r="F63">
        <v>1055804062.99999</v>
      </c>
      <c r="G63">
        <v>1024067732.99999</v>
      </c>
      <c r="H63">
        <v>-31736329.9999988</v>
      </c>
      <c r="I63">
        <v>1102183533.22069</v>
      </c>
      <c r="J63">
        <v>10032795.8667771</v>
      </c>
      <c r="K63">
        <v>228510747.49999899</v>
      </c>
      <c r="L63">
        <v>1.4103132359999999</v>
      </c>
      <c r="M63">
        <v>27682634.670000002</v>
      </c>
      <c r="N63">
        <v>4.0655999999999999</v>
      </c>
      <c r="O63">
        <v>34147.68</v>
      </c>
      <c r="P63">
        <v>31.299999999999901</v>
      </c>
      <c r="Q63">
        <v>0.49182096061092501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-18838653.608874898</v>
      </c>
      <c r="AD63">
        <v>-14073198.2030607</v>
      </c>
      <c r="AE63">
        <v>1434583.0881596899</v>
      </c>
      <c r="AF63">
        <v>30030979.0496177</v>
      </c>
      <c r="AG63">
        <v>7866617.11075712</v>
      </c>
      <c r="AH63">
        <v>4030038.4509822</v>
      </c>
      <c r="AI63">
        <v>-74031.640211676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10376334.2473692</v>
      </c>
      <c r="AV63">
        <v>9698905.3590322193</v>
      </c>
      <c r="AW63">
        <v>-41435235.359030999</v>
      </c>
      <c r="AX63">
        <v>0</v>
      </c>
      <c r="AY63">
        <v>-31736329.9999988</v>
      </c>
    </row>
    <row r="64" spans="1:51" x14ac:dyDescent="0.2">
      <c r="A64">
        <v>10</v>
      </c>
      <c r="B64">
        <v>0</v>
      </c>
      <c r="C64">
        <v>2012</v>
      </c>
      <c r="D64">
        <v>100</v>
      </c>
      <c r="E64">
        <v>1201007994</v>
      </c>
      <c r="F64">
        <v>1024067732.99999</v>
      </c>
      <c r="G64">
        <v>1032661299</v>
      </c>
      <c r="H64">
        <v>8593566.0000015497</v>
      </c>
      <c r="I64">
        <v>1113720652.6665299</v>
      </c>
      <c r="J64">
        <v>11537119.4458434</v>
      </c>
      <c r="K64">
        <v>227959423.99999899</v>
      </c>
      <c r="L64">
        <v>1.369100306</v>
      </c>
      <c r="M64">
        <v>27909105.420000002</v>
      </c>
      <c r="N64">
        <v>4.1093000000000002</v>
      </c>
      <c r="O64">
        <v>33963.31</v>
      </c>
      <c r="P64">
        <v>31.51</v>
      </c>
      <c r="Q64">
        <v>0.478498674131415</v>
      </c>
      <c r="R64">
        <v>4.0999999999999996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-1737083.59694847</v>
      </c>
      <c r="AD64">
        <v>7282210.6220320398</v>
      </c>
      <c r="AE64">
        <v>2427806.7440968798</v>
      </c>
      <c r="AF64">
        <v>1483562.4163474799</v>
      </c>
      <c r="AG64">
        <v>1340533.0925674301</v>
      </c>
      <c r="AH64">
        <v>2216737.1162921898</v>
      </c>
      <c r="AI64">
        <v>-369418.93161340198</v>
      </c>
      <c r="AJ64">
        <v>-820485.63429032895</v>
      </c>
      <c r="AK64">
        <v>0</v>
      </c>
      <c r="AL64">
        <v>0</v>
      </c>
      <c r="AM64">
        <v>0</v>
      </c>
      <c r="AN64">
        <v>-1124657.1657585099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10699204.6627253</v>
      </c>
      <c r="AV64">
        <v>10719441.3635731</v>
      </c>
      <c r="AW64">
        <v>-2125875.36357156</v>
      </c>
      <c r="AX64">
        <v>0</v>
      </c>
      <c r="AY64">
        <v>8593566.0000015497</v>
      </c>
    </row>
    <row r="65" spans="1:51" x14ac:dyDescent="0.2">
      <c r="A65">
        <v>10</v>
      </c>
      <c r="B65">
        <v>0</v>
      </c>
      <c r="C65">
        <v>2013</v>
      </c>
      <c r="D65">
        <v>100</v>
      </c>
      <c r="E65">
        <v>1201007994</v>
      </c>
      <c r="F65">
        <v>1032661299</v>
      </c>
      <c r="G65">
        <v>1031511812</v>
      </c>
      <c r="H65">
        <v>-1149486.9999998801</v>
      </c>
      <c r="I65">
        <v>1064857352.9074</v>
      </c>
      <c r="J65">
        <v>-48863299.759134203</v>
      </c>
      <c r="K65">
        <v>232024741.19999999</v>
      </c>
      <c r="L65">
        <v>1.6314814630000001</v>
      </c>
      <c r="M65">
        <v>28818049.079999998</v>
      </c>
      <c r="N65">
        <v>3.9420000000000002</v>
      </c>
      <c r="O65">
        <v>33700.32</v>
      </c>
      <c r="P65">
        <v>29.93</v>
      </c>
      <c r="Q65">
        <v>0.478248521277432</v>
      </c>
      <c r="R65">
        <v>4.2</v>
      </c>
      <c r="S65">
        <v>0</v>
      </c>
      <c r="T65">
        <v>0</v>
      </c>
      <c r="U65">
        <v>0</v>
      </c>
      <c r="V65">
        <v>2.6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12908848.918199901</v>
      </c>
      <c r="AD65">
        <v>-43617116.673553802</v>
      </c>
      <c r="AE65">
        <v>9663446.9371665996</v>
      </c>
      <c r="AF65">
        <v>-5777802.8102752101</v>
      </c>
      <c r="AG65">
        <v>1941522.9350047</v>
      </c>
      <c r="AH65">
        <v>-16664169.0050701</v>
      </c>
      <c r="AI65">
        <v>-6996.0343681525001</v>
      </c>
      <c r="AJ65">
        <v>-413768.305111658</v>
      </c>
      <c r="AK65">
        <v>0</v>
      </c>
      <c r="AL65">
        <v>0</v>
      </c>
      <c r="AM65">
        <v>0</v>
      </c>
      <c r="AN65">
        <v>-1813953.8171417301</v>
      </c>
      <c r="AO65">
        <v>0</v>
      </c>
      <c r="AP65">
        <v>0</v>
      </c>
      <c r="AQ65">
        <v>0</v>
      </c>
      <c r="AR65">
        <v>-1321505.4566184599</v>
      </c>
      <c r="AS65">
        <v>0</v>
      </c>
      <c r="AT65">
        <v>0</v>
      </c>
      <c r="AU65">
        <v>-45101493.311767898</v>
      </c>
      <c r="AV65">
        <v>-45306907.510318302</v>
      </c>
      <c r="AW65">
        <v>44157420.510318398</v>
      </c>
      <c r="AX65">
        <v>0</v>
      </c>
      <c r="AY65">
        <v>-1149486.9999998801</v>
      </c>
    </row>
    <row r="66" spans="1:51" x14ac:dyDescent="0.2">
      <c r="A66">
        <v>10</v>
      </c>
      <c r="B66">
        <v>0</v>
      </c>
      <c r="C66">
        <v>2014</v>
      </c>
      <c r="D66">
        <v>100</v>
      </c>
      <c r="E66">
        <v>1201007994</v>
      </c>
      <c r="F66">
        <v>1031511812</v>
      </c>
      <c r="G66">
        <v>1020949725.99999</v>
      </c>
      <c r="H66">
        <v>-10562086.0000026</v>
      </c>
      <c r="I66">
        <v>1062353484.0263</v>
      </c>
      <c r="J66">
        <v>-2503868.8810935002</v>
      </c>
      <c r="K66">
        <v>232003465.09999901</v>
      </c>
      <c r="L66">
        <v>1.627628074</v>
      </c>
      <c r="M66">
        <v>29110612.079999998</v>
      </c>
      <c r="N66">
        <v>3.75239999999999</v>
      </c>
      <c r="O66">
        <v>33580.799999999901</v>
      </c>
      <c r="P66">
        <v>30.2</v>
      </c>
      <c r="Q66">
        <v>0.47765666406466001</v>
      </c>
      <c r="R66">
        <v>4.2</v>
      </c>
      <c r="S66">
        <v>0</v>
      </c>
      <c r="T66">
        <v>0</v>
      </c>
      <c r="U66">
        <v>0</v>
      </c>
      <c r="V66">
        <v>5.2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-66477.4231758354</v>
      </c>
      <c r="AD66">
        <v>621242.24794298597</v>
      </c>
      <c r="AE66">
        <v>3032552.3434713501</v>
      </c>
      <c r="AF66">
        <v>-6778364.4763420196</v>
      </c>
      <c r="AG66">
        <v>885929.059597207</v>
      </c>
      <c r="AH66">
        <v>2871695.5449908301</v>
      </c>
      <c r="AI66">
        <v>-16533.9915553299</v>
      </c>
      <c r="AJ66">
        <v>0</v>
      </c>
      <c r="AK66">
        <v>0</v>
      </c>
      <c r="AL66">
        <v>0</v>
      </c>
      <c r="AM66">
        <v>0</v>
      </c>
      <c r="AN66">
        <v>-2942777.1790260798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-2392733.8740968802</v>
      </c>
      <c r="AV66">
        <v>-2425461.3254023399</v>
      </c>
      <c r="AW66">
        <v>-8136624.6746002696</v>
      </c>
      <c r="AX66">
        <v>0</v>
      </c>
      <c r="AY66">
        <v>-10562086.0000026</v>
      </c>
    </row>
    <row r="67" spans="1:51" x14ac:dyDescent="0.2">
      <c r="A67">
        <v>10</v>
      </c>
      <c r="B67">
        <v>0</v>
      </c>
      <c r="C67">
        <v>2015</v>
      </c>
      <c r="D67">
        <v>100</v>
      </c>
      <c r="E67">
        <v>1201007994</v>
      </c>
      <c r="F67">
        <v>1020949725.99999</v>
      </c>
      <c r="G67">
        <v>997331165.700001</v>
      </c>
      <c r="H67">
        <v>-23618560.299997199</v>
      </c>
      <c r="I67">
        <v>1009322059.93792</v>
      </c>
      <c r="J67">
        <v>-53031424.0883791</v>
      </c>
      <c r="K67">
        <v>232760764.59999999</v>
      </c>
      <c r="L67">
        <v>1.6811518780000001</v>
      </c>
      <c r="M67">
        <v>29378317.829999901</v>
      </c>
      <c r="N67">
        <v>2.7029999999999998</v>
      </c>
      <c r="O67">
        <v>34173.339999999902</v>
      </c>
      <c r="P67">
        <v>30.169999999999899</v>
      </c>
      <c r="Q67">
        <v>0.47613347078784202</v>
      </c>
      <c r="R67">
        <v>4.0999999999999996</v>
      </c>
      <c r="S67">
        <v>0</v>
      </c>
      <c r="T67">
        <v>0</v>
      </c>
      <c r="U67">
        <v>0</v>
      </c>
      <c r="V67">
        <v>6.7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2341011.1217775699</v>
      </c>
      <c r="AD67">
        <v>-8423620.9041304998</v>
      </c>
      <c r="AE67">
        <v>2719794.7734705899</v>
      </c>
      <c r="AF67">
        <v>-42040318.857113801</v>
      </c>
      <c r="AG67">
        <v>-4305963.8474736102</v>
      </c>
      <c r="AH67">
        <v>-315322.62297466898</v>
      </c>
      <c r="AI67">
        <v>-42115.353985152098</v>
      </c>
      <c r="AJ67">
        <v>409239.668945432</v>
      </c>
      <c r="AK67">
        <v>0</v>
      </c>
      <c r="AL67">
        <v>0</v>
      </c>
      <c r="AM67">
        <v>0</v>
      </c>
      <c r="AN67">
        <v>-1681387.4900897201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-51338683.511573799</v>
      </c>
      <c r="AV67">
        <v>-50964597.665949397</v>
      </c>
      <c r="AW67">
        <v>27346037.365952201</v>
      </c>
      <c r="AX67">
        <v>0</v>
      </c>
      <c r="AY67">
        <v>-23618560.299997199</v>
      </c>
    </row>
    <row r="68" spans="1:51" x14ac:dyDescent="0.2">
      <c r="A68">
        <v>10</v>
      </c>
      <c r="B68">
        <v>0</v>
      </c>
      <c r="C68">
        <v>2016</v>
      </c>
      <c r="D68">
        <v>100</v>
      </c>
      <c r="E68">
        <v>1201007994</v>
      </c>
      <c r="F68">
        <v>997331165.700001</v>
      </c>
      <c r="G68">
        <v>999255569.69999897</v>
      </c>
      <c r="H68">
        <v>1924403.9999979699</v>
      </c>
      <c r="I68">
        <v>976363724.65818906</v>
      </c>
      <c r="J68">
        <v>-32958335.279740501</v>
      </c>
      <c r="K68">
        <v>232107589.30000001</v>
      </c>
      <c r="L68">
        <v>1.687565261</v>
      </c>
      <c r="M68">
        <v>29437697.499999899</v>
      </c>
      <c r="N68">
        <v>2.4255</v>
      </c>
      <c r="O68">
        <v>35302.049999999901</v>
      </c>
      <c r="P68">
        <v>29.8799999999999</v>
      </c>
      <c r="Q68">
        <v>0.476654671743657</v>
      </c>
      <c r="R68">
        <v>4.5</v>
      </c>
      <c r="S68">
        <v>0</v>
      </c>
      <c r="T68">
        <v>0</v>
      </c>
      <c r="U68">
        <v>0</v>
      </c>
      <c r="V68">
        <v>11.5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-1967781.96555291</v>
      </c>
      <c r="AD68">
        <v>-978517.11842247995</v>
      </c>
      <c r="AE68">
        <v>585431.43561449402</v>
      </c>
      <c r="AF68">
        <v>-13007234.902300499</v>
      </c>
      <c r="AG68">
        <v>-7800383.2881629299</v>
      </c>
      <c r="AH68">
        <v>-2973621.8203769699</v>
      </c>
      <c r="AI68">
        <v>14077.8943362605</v>
      </c>
      <c r="AJ68">
        <v>-1597488.2468564999</v>
      </c>
      <c r="AK68">
        <v>0</v>
      </c>
      <c r="AL68">
        <v>0</v>
      </c>
      <c r="AM68">
        <v>0</v>
      </c>
      <c r="AN68">
        <v>-5246454.0409581196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-32971972.052679699</v>
      </c>
      <c r="AV68">
        <v>-32566785.418418899</v>
      </c>
      <c r="AW68">
        <v>34491189.418416798</v>
      </c>
      <c r="AX68">
        <v>0</v>
      </c>
      <c r="AY68">
        <v>1924403.9999979699</v>
      </c>
    </row>
    <row r="69" spans="1:51" x14ac:dyDescent="0.2">
      <c r="A69">
        <v>10</v>
      </c>
      <c r="B69">
        <v>0</v>
      </c>
      <c r="C69">
        <v>2017</v>
      </c>
      <c r="D69">
        <v>100</v>
      </c>
      <c r="E69">
        <v>1201007994</v>
      </c>
      <c r="F69">
        <v>999255569.69999897</v>
      </c>
      <c r="G69">
        <v>942661585.60000002</v>
      </c>
      <c r="H69">
        <v>-56593984.099998802</v>
      </c>
      <c r="I69">
        <v>971023997.05411005</v>
      </c>
      <c r="J69">
        <v>-5339727.6040787697</v>
      </c>
      <c r="K69">
        <v>230935447.40000001</v>
      </c>
      <c r="L69">
        <v>1.7337943709999999</v>
      </c>
      <c r="M69">
        <v>29668394.669999901</v>
      </c>
      <c r="N69">
        <v>2.6928000000000001</v>
      </c>
      <c r="O69">
        <v>35945.819999999898</v>
      </c>
      <c r="P69">
        <v>30</v>
      </c>
      <c r="Q69">
        <v>0.47605266805906399</v>
      </c>
      <c r="R69">
        <v>4.5</v>
      </c>
      <c r="S69">
        <v>0</v>
      </c>
      <c r="T69">
        <v>0</v>
      </c>
      <c r="U69">
        <v>0</v>
      </c>
      <c r="V69">
        <v>17.600000000000001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-3549198.1374394</v>
      </c>
      <c r="AD69">
        <v>-6977486.9605491497</v>
      </c>
      <c r="AE69">
        <v>2269595.3161873901</v>
      </c>
      <c r="AF69">
        <v>12734002.4254265</v>
      </c>
      <c r="AG69">
        <v>-4354021.3410084704</v>
      </c>
      <c r="AH69">
        <v>1235443.1118441999</v>
      </c>
      <c r="AI69">
        <v>-16291.5433636125</v>
      </c>
      <c r="AJ69">
        <v>0</v>
      </c>
      <c r="AK69">
        <v>0</v>
      </c>
      <c r="AL69">
        <v>0</v>
      </c>
      <c r="AM69">
        <v>0</v>
      </c>
      <c r="AN69">
        <v>-6675468.9031648496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-5333426.0320673399</v>
      </c>
      <c r="AV69">
        <v>-5464922.9731722297</v>
      </c>
      <c r="AW69">
        <v>-51129061.126826599</v>
      </c>
      <c r="AX69">
        <v>0</v>
      </c>
      <c r="AY69">
        <v>-56593984.099998802</v>
      </c>
    </row>
    <row r="70" spans="1:51" x14ac:dyDescent="0.2">
      <c r="A70">
        <v>10</v>
      </c>
      <c r="B70">
        <v>0</v>
      </c>
      <c r="C70">
        <v>2018</v>
      </c>
      <c r="D70">
        <v>100</v>
      </c>
      <c r="E70">
        <v>1201007994</v>
      </c>
      <c r="F70">
        <v>942661585.60000002</v>
      </c>
      <c r="G70">
        <v>935808062.59999895</v>
      </c>
      <c r="H70">
        <v>-6853523.0000007097</v>
      </c>
      <c r="I70">
        <v>913172344.11852598</v>
      </c>
      <c r="J70">
        <v>-57851652.9355838</v>
      </c>
      <c r="K70">
        <v>230662401.5</v>
      </c>
      <c r="L70">
        <v>1.7232403279999999</v>
      </c>
      <c r="M70">
        <v>29807700.839999899</v>
      </c>
      <c r="N70">
        <v>2.9199999999999902</v>
      </c>
      <c r="O70">
        <v>36801.5</v>
      </c>
      <c r="P70">
        <v>30.01</v>
      </c>
      <c r="Q70">
        <v>0.47627332414381301</v>
      </c>
      <c r="R70">
        <v>4.5999999999999996</v>
      </c>
      <c r="S70">
        <v>0</v>
      </c>
      <c r="T70">
        <v>0</v>
      </c>
      <c r="U70">
        <v>0</v>
      </c>
      <c r="V70">
        <v>28.6</v>
      </c>
      <c r="W70">
        <v>0</v>
      </c>
      <c r="X70">
        <v>0</v>
      </c>
      <c r="Y70">
        <v>0</v>
      </c>
      <c r="Z70">
        <v>1</v>
      </c>
      <c r="AA70">
        <v>1</v>
      </c>
      <c r="AB70">
        <v>0</v>
      </c>
      <c r="AC70">
        <v>-783454.05228140298</v>
      </c>
      <c r="AD70">
        <v>1499301.4253511</v>
      </c>
      <c r="AE70">
        <v>1284242.55298487</v>
      </c>
      <c r="AF70">
        <v>9533324.0216289405</v>
      </c>
      <c r="AG70">
        <v>-5343524.9689308498</v>
      </c>
      <c r="AH70">
        <v>97067.705217933806</v>
      </c>
      <c r="AI70">
        <v>5633.3022962243203</v>
      </c>
      <c r="AJ70">
        <v>-377707.08260809898</v>
      </c>
      <c r="AK70">
        <v>0</v>
      </c>
      <c r="AL70">
        <v>0</v>
      </c>
      <c r="AM70">
        <v>0</v>
      </c>
      <c r="AN70">
        <v>-11325477.2593257</v>
      </c>
      <c r="AO70">
        <v>0</v>
      </c>
      <c r="AP70">
        <v>0</v>
      </c>
      <c r="AQ70">
        <v>0</v>
      </c>
      <c r="AR70">
        <v>0</v>
      </c>
      <c r="AS70">
        <v>-50932120.045904003</v>
      </c>
      <c r="AT70">
        <v>0</v>
      </c>
      <c r="AU70">
        <v>-56342714.401571102</v>
      </c>
      <c r="AV70">
        <v>-56161877.617118597</v>
      </c>
      <c r="AW70">
        <v>49308354.617117897</v>
      </c>
      <c r="AX70">
        <v>0</v>
      </c>
      <c r="AY70">
        <v>-6853523.0000007097</v>
      </c>
    </row>
    <row r="74" spans="1:51" s="6" customFormat="1" x14ac:dyDescent="0.2">
      <c r="A74" t="s">
        <v>77</v>
      </c>
      <c r="B74" t="s">
        <v>0</v>
      </c>
      <c r="C74" t="s">
        <v>1</v>
      </c>
      <c r="D74" t="s">
        <v>2</v>
      </c>
      <c r="E74" t="s">
        <v>62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18</v>
      </c>
      <c r="M74" t="s">
        <v>9</v>
      </c>
      <c r="N74" t="s">
        <v>17</v>
      </c>
      <c r="O74" t="s">
        <v>16</v>
      </c>
      <c r="P74" t="s">
        <v>10</v>
      </c>
      <c r="Q74" t="s">
        <v>78</v>
      </c>
      <c r="R74" t="s">
        <v>32</v>
      </c>
      <c r="S74" t="s">
        <v>84</v>
      </c>
      <c r="T74" t="s">
        <v>85</v>
      </c>
      <c r="U74" t="s">
        <v>79</v>
      </c>
      <c r="V74" t="s">
        <v>86</v>
      </c>
      <c r="W74" t="s">
        <v>87</v>
      </c>
      <c r="Z74" t="s">
        <v>49</v>
      </c>
      <c r="AA74" t="s">
        <v>50</v>
      </c>
      <c r="AB74" t="s">
        <v>11</v>
      </c>
      <c r="AC74" t="s">
        <v>33</v>
      </c>
      <c r="AD74" t="s">
        <v>12</v>
      </c>
      <c r="AE74" t="s">
        <v>34</v>
      </c>
      <c r="AF74" t="s">
        <v>35</v>
      </c>
      <c r="AG74" t="s">
        <v>13</v>
      </c>
      <c r="AH74" t="s">
        <v>80</v>
      </c>
      <c r="AI74" t="s">
        <v>36</v>
      </c>
      <c r="AJ74" t="s">
        <v>88</v>
      </c>
      <c r="AK74" t="s">
        <v>89</v>
      </c>
      <c r="AL74" t="s">
        <v>81</v>
      </c>
      <c r="AM74" t="s">
        <v>90</v>
      </c>
      <c r="AN74" t="s">
        <v>91</v>
      </c>
      <c r="AO74" t="s">
        <v>51</v>
      </c>
      <c r="AP74" t="s">
        <v>52</v>
      </c>
      <c r="AQ74" t="s">
        <v>44</v>
      </c>
      <c r="AR74" t="s">
        <v>45</v>
      </c>
      <c r="AS74" t="s">
        <v>46</v>
      </c>
      <c r="AT74" t="s">
        <v>47</v>
      </c>
      <c r="AU74" t="s">
        <v>48</v>
      </c>
    </row>
    <row r="75" spans="1:51" x14ac:dyDescent="0.2">
      <c r="A75">
        <v>1</v>
      </c>
      <c r="B75">
        <v>1</v>
      </c>
      <c r="C75">
        <v>2002</v>
      </c>
      <c r="D75">
        <v>150</v>
      </c>
      <c r="E75">
        <v>1070048354.19499</v>
      </c>
      <c r="F75">
        <v>0</v>
      </c>
      <c r="G75">
        <v>1070048354.19499</v>
      </c>
      <c r="H75">
        <v>0</v>
      </c>
      <c r="I75">
        <v>969972054.67205405</v>
      </c>
      <c r="J75">
        <v>0</v>
      </c>
      <c r="K75">
        <v>50630619.350497201</v>
      </c>
      <c r="L75">
        <v>1.70098333246208</v>
      </c>
      <c r="M75">
        <v>8931963.5543981306</v>
      </c>
      <c r="N75">
        <v>1.9530200296998701</v>
      </c>
      <c r="O75">
        <v>43203.832605207703</v>
      </c>
      <c r="P75">
        <v>10.996109797993601</v>
      </c>
      <c r="Q75">
        <v>0.52013628927242705</v>
      </c>
      <c r="R75">
        <v>3.9670413483897802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1070048354.19499</v>
      </c>
      <c r="AY75">
        <v>1070048354.19499</v>
      </c>
    </row>
    <row r="76" spans="1:51" x14ac:dyDescent="0.2">
      <c r="A76">
        <v>1</v>
      </c>
      <c r="B76">
        <v>1</v>
      </c>
      <c r="C76">
        <v>2003</v>
      </c>
      <c r="D76">
        <v>150</v>
      </c>
      <c r="E76">
        <v>1070048354.19499</v>
      </c>
      <c r="F76">
        <v>1070048354.19499</v>
      </c>
      <c r="G76">
        <v>1278422091.681</v>
      </c>
      <c r="H76">
        <v>-9832136.4139993694</v>
      </c>
      <c r="I76">
        <v>1268915968.88574</v>
      </c>
      <c r="J76">
        <v>73445210.034837201</v>
      </c>
      <c r="K76">
        <v>55040049.389920503</v>
      </c>
      <c r="L76">
        <v>1.6955059367984</v>
      </c>
      <c r="M76">
        <v>9077626.6969268508</v>
      </c>
      <c r="N76">
        <v>2.2322392207921302</v>
      </c>
      <c r="O76">
        <v>42311.435598968703</v>
      </c>
      <c r="P76">
        <v>10.833765488694</v>
      </c>
      <c r="Q76">
        <v>0.51829079142389201</v>
      </c>
      <c r="R76">
        <v>3.9670413483897802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56726810.322985299</v>
      </c>
      <c r="AD76">
        <v>-56390.763152486303</v>
      </c>
      <c r="AE76">
        <v>5493224.7449022802</v>
      </c>
      <c r="AF76">
        <v>16281211.961699</v>
      </c>
      <c r="AG76">
        <v>5557698.9318098202</v>
      </c>
      <c r="AH76">
        <v>-1785569.8848857901</v>
      </c>
      <c r="AI76">
        <v>-53466.563916080602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82163518.749442101</v>
      </c>
      <c r="AV76">
        <v>83547089.479103595</v>
      </c>
      <c r="AW76">
        <v>-93379225.893103004</v>
      </c>
      <c r="AX76">
        <v>0</v>
      </c>
      <c r="AY76">
        <v>-9832136.4139993694</v>
      </c>
    </row>
    <row r="77" spans="1:51" x14ac:dyDescent="0.2">
      <c r="A77">
        <v>1</v>
      </c>
      <c r="B77">
        <v>1</v>
      </c>
      <c r="C77">
        <v>2004</v>
      </c>
      <c r="D77">
        <v>160</v>
      </c>
      <c r="E77">
        <v>1077744241.1949899</v>
      </c>
      <c r="F77">
        <v>1278422091.681</v>
      </c>
      <c r="G77">
        <v>1357509236.6500001</v>
      </c>
      <c r="H77">
        <v>71391257.969000101</v>
      </c>
      <c r="I77">
        <v>1342591509.6773</v>
      </c>
      <c r="J77">
        <v>65906890.484732203</v>
      </c>
      <c r="K77">
        <v>55161207.2730304</v>
      </c>
      <c r="L77">
        <v>1.6859005309337001</v>
      </c>
      <c r="M77">
        <v>9249438.4908986501</v>
      </c>
      <c r="N77">
        <v>2.5573733425189702</v>
      </c>
      <c r="O77">
        <v>41009.767637154197</v>
      </c>
      <c r="P77">
        <v>10.646937007165301</v>
      </c>
      <c r="Q77">
        <v>0.51519398839934205</v>
      </c>
      <c r="R77">
        <v>3.9594218879207199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21337424.8844519</v>
      </c>
      <c r="AD77">
        <v>7710201.4402598497</v>
      </c>
      <c r="AE77">
        <v>8210460.8927940996</v>
      </c>
      <c r="AF77">
        <v>20760840.954352099</v>
      </c>
      <c r="AG77">
        <v>10106960.033637</v>
      </c>
      <c r="AH77">
        <v>-1154112.88185957</v>
      </c>
      <c r="AI77">
        <v>-47607.957491588197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66924167.3661438</v>
      </c>
      <c r="AV77">
        <v>68828073.792073101</v>
      </c>
      <c r="AW77">
        <v>2563184.1769270101</v>
      </c>
      <c r="AX77">
        <v>7695887</v>
      </c>
      <c r="AY77">
        <v>79087144.969000205</v>
      </c>
    </row>
    <row r="78" spans="1:51" x14ac:dyDescent="0.2">
      <c r="A78">
        <v>1</v>
      </c>
      <c r="B78">
        <v>1</v>
      </c>
      <c r="C78">
        <v>2005</v>
      </c>
      <c r="D78">
        <v>170</v>
      </c>
      <c r="E78">
        <v>1085645909.1949899</v>
      </c>
      <c r="F78">
        <v>1357509236.6500001</v>
      </c>
      <c r="G78">
        <v>1408403512.1489899</v>
      </c>
      <c r="H78">
        <v>42992607.498998299</v>
      </c>
      <c r="I78">
        <v>1401427674.2440701</v>
      </c>
      <c r="J78">
        <v>50790537.147076398</v>
      </c>
      <c r="K78">
        <v>55477113.713554397</v>
      </c>
      <c r="L78">
        <v>1.68324223135352</v>
      </c>
      <c r="M78">
        <v>9411742.0381873306</v>
      </c>
      <c r="N78">
        <v>3.0205011960554198</v>
      </c>
      <c r="O78">
        <v>39929.349148331297</v>
      </c>
      <c r="P78">
        <v>10.449613759152999</v>
      </c>
      <c r="Q78">
        <v>0.51225884233601904</v>
      </c>
      <c r="R78">
        <v>3.9611728901154701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8815434.9401722793</v>
      </c>
      <c r="AD78">
        <v>-3631568.4582036198</v>
      </c>
      <c r="AE78">
        <v>8910613.9821332507</v>
      </c>
      <c r="AF78">
        <v>28129933.762329999</v>
      </c>
      <c r="AG78">
        <v>9849566.3822920304</v>
      </c>
      <c r="AH78">
        <v>-1286166.82040726</v>
      </c>
      <c r="AI78">
        <v>-59654.128573758499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50728159.659742899</v>
      </c>
      <c r="AV78">
        <v>51176547.810915403</v>
      </c>
      <c r="AW78">
        <v>-8183940.3119171001</v>
      </c>
      <c r="AX78">
        <v>7901667.9999999898</v>
      </c>
      <c r="AY78">
        <v>50894275.498998299</v>
      </c>
    </row>
    <row r="79" spans="1:51" x14ac:dyDescent="0.2">
      <c r="A79">
        <v>1</v>
      </c>
      <c r="B79">
        <v>1</v>
      </c>
      <c r="C79">
        <v>2006</v>
      </c>
      <c r="D79">
        <v>170</v>
      </c>
      <c r="E79">
        <v>1085645909.1949899</v>
      </c>
      <c r="F79">
        <v>1408403512.1489899</v>
      </c>
      <c r="G79">
        <v>1469130428.756</v>
      </c>
      <c r="H79">
        <v>60726916.607001603</v>
      </c>
      <c r="I79">
        <v>1470133251.50087</v>
      </c>
      <c r="J79">
        <v>68705577.256801695</v>
      </c>
      <c r="K79">
        <v>57547634.511482</v>
      </c>
      <c r="L79">
        <v>1.76160522864267</v>
      </c>
      <c r="M79">
        <v>9671952.1670634095</v>
      </c>
      <c r="N79">
        <v>3.30641171439536</v>
      </c>
      <c r="O79">
        <v>38246.994658776799</v>
      </c>
      <c r="P79">
        <v>10.3060469655064</v>
      </c>
      <c r="Q79">
        <v>0.51029272781572299</v>
      </c>
      <c r="R79">
        <v>4.2622068146463796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40739552.4040213</v>
      </c>
      <c r="AD79">
        <v>-12276073.1990158</v>
      </c>
      <c r="AE79">
        <v>11762435.2545611</v>
      </c>
      <c r="AF79">
        <v>16752910.707046701</v>
      </c>
      <c r="AG79">
        <v>15761455.985233201</v>
      </c>
      <c r="AH79">
        <v>-1039399.81147411</v>
      </c>
      <c r="AI79">
        <v>-81569.577003670303</v>
      </c>
      <c r="AJ79">
        <v>-1521215.59273068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70098096.170637995</v>
      </c>
      <c r="AV79">
        <v>70872292.521683902</v>
      </c>
      <c r="AW79">
        <v>-10145375.9146822</v>
      </c>
      <c r="AX79">
        <v>0</v>
      </c>
      <c r="AY79">
        <v>60726916.607001603</v>
      </c>
    </row>
    <row r="80" spans="1:51" x14ac:dyDescent="0.2">
      <c r="A80">
        <v>1</v>
      </c>
      <c r="B80">
        <v>1</v>
      </c>
      <c r="C80">
        <v>2007</v>
      </c>
      <c r="D80">
        <v>170</v>
      </c>
      <c r="E80">
        <v>1085645909.1949899</v>
      </c>
      <c r="F80">
        <v>1469130428.756</v>
      </c>
      <c r="G80">
        <v>1495052842.849</v>
      </c>
      <c r="H80">
        <v>25922414.092999801</v>
      </c>
      <c r="I80">
        <v>1543623982.7761199</v>
      </c>
      <c r="J80">
        <v>73490731.275251895</v>
      </c>
      <c r="K80">
        <v>61720132.888317198</v>
      </c>
      <c r="L80">
        <v>1.7099778837816699</v>
      </c>
      <c r="M80">
        <v>9738276.6219938193</v>
      </c>
      <c r="N80">
        <v>3.4794531254701799</v>
      </c>
      <c r="O80">
        <v>38878.140593913799</v>
      </c>
      <c r="P80">
        <v>10.097501767209399</v>
      </c>
      <c r="Q80">
        <v>0.50405355567622001</v>
      </c>
      <c r="R80">
        <v>4.4189140018427597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71361279.990398601</v>
      </c>
      <c r="AD80">
        <v>2242237.7473153998</v>
      </c>
      <c r="AE80">
        <v>3374093.5400529401</v>
      </c>
      <c r="AF80">
        <v>9284473.8663006499</v>
      </c>
      <c r="AG80">
        <v>-4738132.3420266798</v>
      </c>
      <c r="AH80">
        <v>-2057283.13133242</v>
      </c>
      <c r="AI80">
        <v>-197317.85327454601</v>
      </c>
      <c r="AJ80">
        <v>-1269900.58823923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77999451.229194701</v>
      </c>
      <c r="AV80">
        <v>78060625.669642702</v>
      </c>
      <c r="AW80">
        <v>-52138211.576642796</v>
      </c>
      <c r="AX80">
        <v>0</v>
      </c>
      <c r="AY80">
        <v>25922414.092999801</v>
      </c>
    </row>
    <row r="81" spans="1:51" x14ac:dyDescent="0.2">
      <c r="A81">
        <v>1</v>
      </c>
      <c r="B81">
        <v>1</v>
      </c>
      <c r="C81">
        <v>2008</v>
      </c>
      <c r="D81">
        <v>170</v>
      </c>
      <c r="E81">
        <v>1085645909.1949899</v>
      </c>
      <c r="F81">
        <v>1495052842.849</v>
      </c>
      <c r="G81">
        <v>1569203375.2909999</v>
      </c>
      <c r="H81">
        <v>74150532.442000106</v>
      </c>
      <c r="I81">
        <v>1591318459.67593</v>
      </c>
      <c r="J81">
        <v>47694476.899803303</v>
      </c>
      <c r="K81">
        <v>63076388.573313199</v>
      </c>
      <c r="L81">
        <v>1.75208602425864</v>
      </c>
      <c r="M81">
        <v>9781980.0117689297</v>
      </c>
      <c r="N81">
        <v>3.9118471982860501</v>
      </c>
      <c r="O81">
        <v>38828.815694442303</v>
      </c>
      <c r="P81">
        <v>10.2758563957987</v>
      </c>
      <c r="Q81">
        <v>0.50974252731672098</v>
      </c>
      <c r="R81">
        <v>4.5546937491544801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0.22766394669443299</v>
      </c>
      <c r="AA81">
        <v>0</v>
      </c>
      <c r="AB81">
        <v>0</v>
      </c>
      <c r="AC81">
        <v>31682567.939541601</v>
      </c>
      <c r="AD81">
        <v>-13091864.016505901</v>
      </c>
      <c r="AE81">
        <v>2856970.4548386</v>
      </c>
      <c r="AF81">
        <v>23500350.5188017</v>
      </c>
      <c r="AG81">
        <v>259193.889033243</v>
      </c>
      <c r="AH81">
        <v>2228387.4108382799</v>
      </c>
      <c r="AI81">
        <v>158124.48898395</v>
      </c>
      <c r="AJ81">
        <v>-539747.06812680699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-363750.825065827</v>
      </c>
      <c r="AS81">
        <v>0</v>
      </c>
      <c r="AT81">
        <v>0</v>
      </c>
      <c r="AU81">
        <v>46690232.7923389</v>
      </c>
      <c r="AV81">
        <v>46749217.332040899</v>
      </c>
      <c r="AW81">
        <v>27401315.109959099</v>
      </c>
      <c r="AX81">
        <v>0</v>
      </c>
      <c r="AY81">
        <v>74150532.442000106</v>
      </c>
    </row>
    <row r="82" spans="1:51" x14ac:dyDescent="0.2">
      <c r="A82">
        <v>1</v>
      </c>
      <c r="B82">
        <v>1</v>
      </c>
      <c r="C82">
        <v>2009</v>
      </c>
      <c r="D82">
        <v>180</v>
      </c>
      <c r="E82">
        <v>1096994250.1949899</v>
      </c>
      <c r="F82">
        <v>1569203375.2909999</v>
      </c>
      <c r="G82">
        <v>1550224964.1730001</v>
      </c>
      <c r="H82">
        <v>-30326752.118000001</v>
      </c>
      <c r="I82">
        <v>1540074470.63943</v>
      </c>
      <c r="J82">
        <v>-66698617.134310603</v>
      </c>
      <c r="K82">
        <v>62101948.470310301</v>
      </c>
      <c r="L82">
        <v>1.8577473691761099</v>
      </c>
      <c r="M82">
        <v>9691475.2473905496</v>
      </c>
      <c r="N82">
        <v>2.8547052815284899</v>
      </c>
      <c r="O82">
        <v>37005.3833967026</v>
      </c>
      <c r="P82">
        <v>10.4152202064123</v>
      </c>
      <c r="Q82">
        <v>0.51008378904963403</v>
      </c>
      <c r="R82">
        <v>4.7094114635039901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0.225308776555633</v>
      </c>
      <c r="AA82">
        <v>0</v>
      </c>
      <c r="AB82">
        <v>0</v>
      </c>
      <c r="AC82">
        <v>7875051.7938974397</v>
      </c>
      <c r="AD82">
        <v>-27757557.8042114</v>
      </c>
      <c r="AE82">
        <v>-923907.61605379102</v>
      </c>
      <c r="AF82">
        <v>-63129611.431857102</v>
      </c>
      <c r="AG82">
        <v>16832374.6714008</v>
      </c>
      <c r="AH82">
        <v>1973128.5699215201</v>
      </c>
      <c r="AI82">
        <v>20203.5446052361</v>
      </c>
      <c r="AJ82">
        <v>-1045127.4784021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-66155445.750699401</v>
      </c>
      <c r="AV82">
        <v>-66323315.577009298</v>
      </c>
      <c r="AW82">
        <v>35996563.459009297</v>
      </c>
      <c r="AX82">
        <v>11348341</v>
      </c>
      <c r="AY82">
        <v>-18978411.118000001</v>
      </c>
    </row>
    <row r="83" spans="1:51" x14ac:dyDescent="0.2">
      <c r="A83">
        <v>1</v>
      </c>
      <c r="B83">
        <v>1</v>
      </c>
      <c r="C83">
        <v>2010</v>
      </c>
      <c r="D83">
        <v>190</v>
      </c>
      <c r="E83">
        <v>1126493827.81499</v>
      </c>
      <c r="F83">
        <v>1550224964.1730001</v>
      </c>
      <c r="G83">
        <v>1584263531.9619999</v>
      </c>
      <c r="H83">
        <v>4538990.1689996095</v>
      </c>
      <c r="I83">
        <v>1614631692.06216</v>
      </c>
      <c r="J83">
        <v>46340201.001838699</v>
      </c>
      <c r="K83">
        <v>60446989.516744599</v>
      </c>
      <c r="L83">
        <v>1.8776720284756001</v>
      </c>
      <c r="M83">
        <v>9546987.2678638604</v>
      </c>
      <c r="N83">
        <v>3.3060939847440798</v>
      </c>
      <c r="O83">
        <v>36093.023124418898</v>
      </c>
      <c r="P83">
        <v>10.601050039223299</v>
      </c>
      <c r="Q83">
        <v>0.61388004574354904</v>
      </c>
      <c r="R83">
        <v>4.9513084332475303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0.23567587065696699</v>
      </c>
      <c r="AA83">
        <v>0</v>
      </c>
      <c r="AB83">
        <v>0</v>
      </c>
      <c r="AC83">
        <v>-775842.88359150605</v>
      </c>
      <c r="AD83">
        <v>-495451.63688295003</v>
      </c>
      <c r="AE83">
        <v>1240497.6593120201</v>
      </c>
      <c r="AF83">
        <v>29586546.5540087</v>
      </c>
      <c r="AG83">
        <v>9159868.3136918806</v>
      </c>
      <c r="AH83">
        <v>4573553.9326248299</v>
      </c>
      <c r="AI83">
        <v>3894697.2586489599</v>
      </c>
      <c r="AJ83">
        <v>-1439234.9471378301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-37998.203667119502</v>
      </c>
      <c r="AS83">
        <v>0</v>
      </c>
      <c r="AT83">
        <v>0</v>
      </c>
      <c r="AU83">
        <v>45706636.047007002</v>
      </c>
      <c r="AV83">
        <v>45894144.326113597</v>
      </c>
      <c r="AW83">
        <v>-41355154.157113999</v>
      </c>
      <c r="AX83">
        <v>29499577.620000001</v>
      </c>
      <c r="AY83">
        <v>34038567.788999602</v>
      </c>
    </row>
    <row r="84" spans="1:51" x14ac:dyDescent="0.2">
      <c r="A84">
        <v>1</v>
      </c>
      <c r="B84">
        <v>1</v>
      </c>
      <c r="C84">
        <v>2011</v>
      </c>
      <c r="D84">
        <v>190</v>
      </c>
      <c r="E84">
        <v>1126493827.81499</v>
      </c>
      <c r="F84">
        <v>1584263531.9619999</v>
      </c>
      <c r="G84">
        <v>1649966415.23</v>
      </c>
      <c r="H84">
        <v>65702883.268000901</v>
      </c>
      <c r="I84">
        <v>1677609819.92784</v>
      </c>
      <c r="J84">
        <v>62978127.865678102</v>
      </c>
      <c r="K84">
        <v>60666073.860419802</v>
      </c>
      <c r="L84">
        <v>1.9253256728389201</v>
      </c>
      <c r="M84">
        <v>9637228.0154622309</v>
      </c>
      <c r="N84">
        <v>4.0461063850782297</v>
      </c>
      <c r="O84">
        <v>35579.855550729299</v>
      </c>
      <c r="P84">
        <v>10.9679570675763</v>
      </c>
      <c r="Q84">
        <v>0.61073387525933398</v>
      </c>
      <c r="R84">
        <v>4.8493303407538297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0.23567587065696699</v>
      </c>
      <c r="AA84">
        <v>0</v>
      </c>
      <c r="AB84">
        <v>0</v>
      </c>
      <c r="AC84">
        <v>5514810.25102075</v>
      </c>
      <c r="AD84">
        <v>-3783565.1699048802</v>
      </c>
      <c r="AE84">
        <v>4749750.8331056498</v>
      </c>
      <c r="AF84">
        <v>43437799.245962501</v>
      </c>
      <c r="AG84">
        <v>6435352.7389350301</v>
      </c>
      <c r="AH84">
        <v>4884432.2050123699</v>
      </c>
      <c r="AI84">
        <v>-143439.029935584</v>
      </c>
      <c r="AJ84">
        <v>247021.78884852701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-303718.407566635</v>
      </c>
      <c r="AS84">
        <v>0</v>
      </c>
      <c r="AT84">
        <v>0</v>
      </c>
      <c r="AU84">
        <v>61038444.455477796</v>
      </c>
      <c r="AV84">
        <v>61720536.355643801</v>
      </c>
      <c r="AW84">
        <v>3982346.9123570798</v>
      </c>
      <c r="AX84">
        <v>0</v>
      </c>
      <c r="AY84">
        <v>65702883.268000901</v>
      </c>
    </row>
    <row r="85" spans="1:51" x14ac:dyDescent="0.2">
      <c r="A85">
        <v>1</v>
      </c>
      <c r="B85">
        <v>1</v>
      </c>
      <c r="C85">
        <v>2012</v>
      </c>
      <c r="D85">
        <v>190</v>
      </c>
      <c r="E85">
        <v>1126493827.81499</v>
      </c>
      <c r="F85">
        <v>1649966415.23</v>
      </c>
      <c r="G85">
        <v>1684310468.9199901</v>
      </c>
      <c r="H85">
        <v>34344053.689999297</v>
      </c>
      <c r="I85">
        <v>1717115286.84606</v>
      </c>
      <c r="J85">
        <v>39505466.9182202</v>
      </c>
      <c r="K85">
        <v>62745841.878348701</v>
      </c>
      <c r="L85">
        <v>1.9471072922743899</v>
      </c>
      <c r="M85">
        <v>9748238.1939888895</v>
      </c>
      <c r="N85">
        <v>4.07378123547866</v>
      </c>
      <c r="O85">
        <v>35261.352835851299</v>
      </c>
      <c r="P85">
        <v>10.8946309682562</v>
      </c>
      <c r="Q85">
        <v>0.60563992749806195</v>
      </c>
      <c r="R85">
        <v>4.9764747850006401</v>
      </c>
      <c r="S85">
        <v>0</v>
      </c>
      <c r="T85">
        <v>0</v>
      </c>
      <c r="U85">
        <v>0</v>
      </c>
      <c r="V85">
        <v>0</v>
      </c>
      <c r="W85">
        <v>0.46481473981514798</v>
      </c>
      <c r="X85">
        <v>0</v>
      </c>
      <c r="Y85">
        <v>0</v>
      </c>
      <c r="Z85">
        <v>0.24250758762689201</v>
      </c>
      <c r="AA85">
        <v>0</v>
      </c>
      <c r="AB85">
        <v>0</v>
      </c>
      <c r="AC85">
        <v>35242327.161792502</v>
      </c>
      <c r="AD85">
        <v>-2347727.0608584699</v>
      </c>
      <c r="AE85">
        <v>6025526.5384688899</v>
      </c>
      <c r="AF85">
        <v>1609589.5214647599</v>
      </c>
      <c r="AG85">
        <v>3653174.78904759</v>
      </c>
      <c r="AH85">
        <v>-1916087.77659047</v>
      </c>
      <c r="AI85">
        <v>-198533.36734774499</v>
      </c>
      <c r="AJ85">
        <v>-397589.98034048901</v>
      </c>
      <c r="AK85">
        <v>0</v>
      </c>
      <c r="AL85">
        <v>0</v>
      </c>
      <c r="AM85">
        <v>0</v>
      </c>
      <c r="AN85">
        <v>0</v>
      </c>
      <c r="AO85">
        <v>-1049324.5373781701</v>
      </c>
      <c r="AP85">
        <v>0</v>
      </c>
      <c r="AQ85">
        <v>0</v>
      </c>
      <c r="AR85">
        <v>-13805.362361538901</v>
      </c>
      <c r="AS85">
        <v>0</v>
      </c>
      <c r="AT85">
        <v>0</v>
      </c>
      <c r="AU85">
        <v>40607549.925896898</v>
      </c>
      <c r="AV85">
        <v>41024339.106393099</v>
      </c>
      <c r="AW85">
        <v>-6680285.4163937801</v>
      </c>
      <c r="AX85">
        <v>0</v>
      </c>
      <c r="AY85">
        <v>34344053.689999297</v>
      </c>
    </row>
    <row r="86" spans="1:51" x14ac:dyDescent="0.2">
      <c r="A86">
        <v>1</v>
      </c>
      <c r="B86">
        <v>1</v>
      </c>
      <c r="C86">
        <v>2013</v>
      </c>
      <c r="D86">
        <v>190</v>
      </c>
      <c r="E86">
        <v>1126493827.81499</v>
      </c>
      <c r="F86">
        <v>1684310468.9199901</v>
      </c>
      <c r="G86">
        <v>1692923428.03</v>
      </c>
      <c r="H86">
        <v>8612959.1100002695</v>
      </c>
      <c r="I86">
        <v>1703731828.437</v>
      </c>
      <c r="J86">
        <v>-13383458.4090527</v>
      </c>
      <c r="K86">
        <v>64351843.702246398</v>
      </c>
      <c r="L86">
        <v>2.0523402908952102</v>
      </c>
      <c r="M86">
        <v>9848500.8639771994</v>
      </c>
      <c r="N86">
        <v>3.91309086432778</v>
      </c>
      <c r="O86">
        <v>35456.821539439501</v>
      </c>
      <c r="P86">
        <v>10.526769929997</v>
      </c>
      <c r="Q86">
        <v>0.60666809582472903</v>
      </c>
      <c r="R86">
        <v>4.9595283427024803</v>
      </c>
      <c r="S86">
        <v>0</v>
      </c>
      <c r="T86">
        <v>0</v>
      </c>
      <c r="U86">
        <v>0</v>
      </c>
      <c r="V86">
        <v>0</v>
      </c>
      <c r="W86">
        <v>1.40861339741738</v>
      </c>
      <c r="X86">
        <v>0</v>
      </c>
      <c r="Y86">
        <v>0</v>
      </c>
      <c r="Z86">
        <v>0.24250758762689201</v>
      </c>
      <c r="AA86">
        <v>0</v>
      </c>
      <c r="AB86">
        <v>0</v>
      </c>
      <c r="AC86">
        <v>32878338.311335102</v>
      </c>
      <c r="AD86">
        <v>-30094836.770559002</v>
      </c>
      <c r="AE86">
        <v>5459441.9320676802</v>
      </c>
      <c r="AF86">
        <v>-9035204.4207492992</v>
      </c>
      <c r="AG86">
        <v>-3505380.7783057499</v>
      </c>
      <c r="AH86">
        <v>-5775588.2552456399</v>
      </c>
      <c r="AI86">
        <v>38010.646562655602</v>
      </c>
      <c r="AJ86">
        <v>-20001.447788719099</v>
      </c>
      <c r="AK86">
        <v>0</v>
      </c>
      <c r="AL86">
        <v>0</v>
      </c>
      <c r="AM86">
        <v>0</v>
      </c>
      <c r="AN86">
        <v>0</v>
      </c>
      <c r="AO86">
        <v>-2167177.2690731902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-12222398.051756101</v>
      </c>
      <c r="AV86">
        <v>-12645123.146930801</v>
      </c>
      <c r="AW86">
        <v>21258082.256930999</v>
      </c>
      <c r="AX86">
        <v>0</v>
      </c>
      <c r="AY86">
        <v>8612959.1100002695</v>
      </c>
    </row>
    <row r="87" spans="1:51" x14ac:dyDescent="0.2">
      <c r="A87">
        <v>1</v>
      </c>
      <c r="B87">
        <v>1</v>
      </c>
      <c r="C87">
        <v>2014</v>
      </c>
      <c r="D87">
        <v>190</v>
      </c>
      <c r="E87">
        <v>1126493827.81499</v>
      </c>
      <c r="F87">
        <v>1692923428.03</v>
      </c>
      <c r="G87">
        <v>1741056553.21</v>
      </c>
      <c r="H87">
        <v>48133125.180000402</v>
      </c>
      <c r="I87">
        <v>1740937802.8187799</v>
      </c>
      <c r="J87">
        <v>37205974.381776199</v>
      </c>
      <c r="K87">
        <v>66541512.576604001</v>
      </c>
      <c r="L87">
        <v>2.0152791024558701</v>
      </c>
      <c r="M87">
        <v>9961099.9793734495</v>
      </c>
      <c r="N87">
        <v>3.7049113016746298</v>
      </c>
      <c r="O87">
        <v>35500.020030105101</v>
      </c>
      <c r="P87">
        <v>10.448470320799499</v>
      </c>
      <c r="Q87">
        <v>0.60493024536746998</v>
      </c>
      <c r="R87">
        <v>5.1434641921986097</v>
      </c>
      <c r="S87">
        <v>0</v>
      </c>
      <c r="T87">
        <v>0</v>
      </c>
      <c r="U87">
        <v>0</v>
      </c>
      <c r="V87">
        <v>0</v>
      </c>
      <c r="W87">
        <v>2.9111639280266499</v>
      </c>
      <c r="X87">
        <v>0</v>
      </c>
      <c r="Y87">
        <v>0</v>
      </c>
      <c r="Z87">
        <v>0.51632543449986801</v>
      </c>
      <c r="AA87">
        <v>0</v>
      </c>
      <c r="AB87">
        <v>0</v>
      </c>
      <c r="AC87">
        <v>45212383.096880898</v>
      </c>
      <c r="AD87">
        <v>5652512.6575567797</v>
      </c>
      <c r="AE87">
        <v>6442281.0493253199</v>
      </c>
      <c r="AF87">
        <v>-12395798.715025701</v>
      </c>
      <c r="AG87">
        <v>-2121595.9348510099</v>
      </c>
      <c r="AH87">
        <v>-650623.26433146</v>
      </c>
      <c r="AI87">
        <v>-58677.208091604502</v>
      </c>
      <c r="AJ87">
        <v>-1649174.7387838101</v>
      </c>
      <c r="AK87">
        <v>0</v>
      </c>
      <c r="AL87">
        <v>0</v>
      </c>
      <c r="AM87">
        <v>0</v>
      </c>
      <c r="AN87">
        <v>0</v>
      </c>
      <c r="AO87">
        <v>-3413092.5801637899</v>
      </c>
      <c r="AP87">
        <v>0</v>
      </c>
      <c r="AQ87">
        <v>0</v>
      </c>
      <c r="AR87">
        <v>-517037.78337334603</v>
      </c>
      <c r="AS87">
        <v>0</v>
      </c>
      <c r="AT87">
        <v>0</v>
      </c>
      <c r="AU87">
        <v>36501176.579142198</v>
      </c>
      <c r="AV87">
        <v>36599406.489858299</v>
      </c>
      <c r="AW87">
        <v>11533718.690142</v>
      </c>
      <c r="AX87">
        <v>0</v>
      </c>
      <c r="AY87">
        <v>48133125.180000402</v>
      </c>
    </row>
    <row r="88" spans="1:51" x14ac:dyDescent="0.2">
      <c r="A88">
        <v>1</v>
      </c>
      <c r="B88">
        <v>1</v>
      </c>
      <c r="C88">
        <v>2015</v>
      </c>
      <c r="D88">
        <v>190</v>
      </c>
      <c r="E88">
        <v>1126493827.81499</v>
      </c>
      <c r="F88">
        <v>1741056553.21</v>
      </c>
      <c r="G88">
        <v>1722971062.70999</v>
      </c>
      <c r="H88">
        <v>-18085490.500001099</v>
      </c>
      <c r="I88">
        <v>1660274688.2460001</v>
      </c>
      <c r="J88">
        <v>-80663114.572780296</v>
      </c>
      <c r="K88">
        <v>67552136.040327698</v>
      </c>
      <c r="L88">
        <v>2.15478072707546</v>
      </c>
      <c r="M88">
        <v>10061379.965482401</v>
      </c>
      <c r="N88">
        <v>2.74906013746648</v>
      </c>
      <c r="O88">
        <v>36526.003443979404</v>
      </c>
      <c r="P88">
        <v>10.442568001222799</v>
      </c>
      <c r="Q88">
        <v>0.60614519773903397</v>
      </c>
      <c r="R88">
        <v>5.21098779542299</v>
      </c>
      <c r="S88">
        <v>0</v>
      </c>
      <c r="T88">
        <v>0</v>
      </c>
      <c r="U88">
        <v>0</v>
      </c>
      <c r="V88">
        <v>0</v>
      </c>
      <c r="W88">
        <v>3.8841343619953301</v>
      </c>
      <c r="X88">
        <v>0</v>
      </c>
      <c r="Y88">
        <v>0</v>
      </c>
      <c r="Z88">
        <v>0.88053444368351996</v>
      </c>
      <c r="AA88">
        <v>0</v>
      </c>
      <c r="AB88">
        <v>0</v>
      </c>
      <c r="AC88">
        <v>22680151.315575302</v>
      </c>
      <c r="AD88">
        <v>-29358871.2736164</v>
      </c>
      <c r="AE88">
        <v>5966027.2824224196</v>
      </c>
      <c r="AF88">
        <v>-66350578.411790103</v>
      </c>
      <c r="AG88">
        <v>-12284830.8969908</v>
      </c>
      <c r="AH88">
        <v>-212056.51340163601</v>
      </c>
      <c r="AI88">
        <v>48828.6566913356</v>
      </c>
      <c r="AJ88">
        <v>-217671.902382053</v>
      </c>
      <c r="AK88">
        <v>0</v>
      </c>
      <c r="AL88">
        <v>0</v>
      </c>
      <c r="AM88">
        <v>0</v>
      </c>
      <c r="AN88">
        <v>0</v>
      </c>
      <c r="AO88">
        <v>-2307627.1753374301</v>
      </c>
      <c r="AP88">
        <v>0</v>
      </c>
      <c r="AQ88">
        <v>0</v>
      </c>
      <c r="AR88">
        <v>-661781.97932422895</v>
      </c>
      <c r="AS88">
        <v>0</v>
      </c>
      <c r="AT88">
        <v>0</v>
      </c>
      <c r="AU88">
        <v>-82698410.898153707</v>
      </c>
      <c r="AV88">
        <v>-82253682.241133094</v>
      </c>
      <c r="AW88">
        <v>64168191.741131999</v>
      </c>
      <c r="AX88">
        <v>0</v>
      </c>
      <c r="AY88">
        <v>-18085490.500001099</v>
      </c>
    </row>
    <row r="89" spans="1:51" x14ac:dyDescent="0.2">
      <c r="A89">
        <v>1</v>
      </c>
      <c r="B89">
        <v>1</v>
      </c>
      <c r="C89">
        <v>2016</v>
      </c>
      <c r="D89">
        <v>190</v>
      </c>
      <c r="E89">
        <v>1126493827.81499</v>
      </c>
      <c r="F89">
        <v>1722971062.70999</v>
      </c>
      <c r="G89">
        <v>1698078950.2549901</v>
      </c>
      <c r="H89">
        <v>-24892112.454999998</v>
      </c>
      <c r="I89">
        <v>1637602308.15589</v>
      </c>
      <c r="J89">
        <v>-22672380.090109199</v>
      </c>
      <c r="K89">
        <v>67641291.371357501</v>
      </c>
      <c r="L89">
        <v>2.20575660462121</v>
      </c>
      <c r="M89">
        <v>10136171.168559</v>
      </c>
      <c r="N89">
        <v>2.4423730807431001</v>
      </c>
      <c r="O89">
        <v>37276.116361561697</v>
      </c>
      <c r="P89">
        <v>10.357341054280299</v>
      </c>
      <c r="Q89">
        <v>0.60540304123049704</v>
      </c>
      <c r="R89">
        <v>5.7595366484470496</v>
      </c>
      <c r="S89">
        <v>0</v>
      </c>
      <c r="T89">
        <v>0</v>
      </c>
      <c r="U89">
        <v>0</v>
      </c>
      <c r="V89">
        <v>0</v>
      </c>
      <c r="W89">
        <v>6.6280695326386496</v>
      </c>
      <c r="X89">
        <v>0</v>
      </c>
      <c r="Y89">
        <v>0</v>
      </c>
      <c r="Z89">
        <v>0.99388556192947797</v>
      </c>
      <c r="AA89">
        <v>0</v>
      </c>
      <c r="AB89">
        <v>0</v>
      </c>
      <c r="AC89">
        <v>28832574.996252</v>
      </c>
      <c r="AD89">
        <v>-9363125.1135873497</v>
      </c>
      <c r="AE89">
        <v>4494121.7163969697</v>
      </c>
      <c r="AF89">
        <v>-24595117.772169702</v>
      </c>
      <c r="AG89">
        <v>-8970400.6132503003</v>
      </c>
      <c r="AH89">
        <v>-1757843.03684798</v>
      </c>
      <c r="AI89">
        <v>-23275.678830706001</v>
      </c>
      <c r="AJ89">
        <v>-3444000.5425816299</v>
      </c>
      <c r="AK89">
        <v>0</v>
      </c>
      <c r="AL89">
        <v>0</v>
      </c>
      <c r="AM89">
        <v>0</v>
      </c>
      <c r="AN89">
        <v>0</v>
      </c>
      <c r="AO89">
        <v>-6384011.1127503701</v>
      </c>
      <c r="AP89">
        <v>0</v>
      </c>
      <c r="AQ89">
        <v>0</v>
      </c>
      <c r="AR89">
        <v>-238444.09633496401</v>
      </c>
      <c r="AS89">
        <v>0</v>
      </c>
      <c r="AT89">
        <v>0</v>
      </c>
      <c r="AU89">
        <v>-21449521.253704101</v>
      </c>
      <c r="AV89">
        <v>-21950104.6648627</v>
      </c>
      <c r="AW89">
        <v>-2942007.7901372798</v>
      </c>
      <c r="AX89">
        <v>0</v>
      </c>
      <c r="AY89">
        <v>-24892112.454999998</v>
      </c>
    </row>
    <row r="90" spans="1:51" x14ac:dyDescent="0.2">
      <c r="A90">
        <v>1</v>
      </c>
      <c r="B90">
        <v>1</v>
      </c>
      <c r="C90">
        <v>2017</v>
      </c>
      <c r="D90">
        <v>190</v>
      </c>
      <c r="E90">
        <v>1126493827.81499</v>
      </c>
      <c r="F90">
        <v>1698078950.2549901</v>
      </c>
      <c r="G90">
        <v>1666633095.7720001</v>
      </c>
      <c r="H90">
        <v>-31445854.4829996</v>
      </c>
      <c r="I90">
        <v>1681268852.2502301</v>
      </c>
      <c r="J90">
        <v>43666544.094338402</v>
      </c>
      <c r="K90">
        <v>69855585.814507797</v>
      </c>
      <c r="L90">
        <v>2.1304537749558801</v>
      </c>
      <c r="M90">
        <v>10235763.298901901</v>
      </c>
      <c r="N90">
        <v>2.6574799179301798</v>
      </c>
      <c r="O90">
        <v>38048.312197706298</v>
      </c>
      <c r="P90">
        <v>10.202495140141</v>
      </c>
      <c r="Q90">
        <v>0.60351036138241598</v>
      </c>
      <c r="R90">
        <v>5.9214657645831901</v>
      </c>
      <c r="S90">
        <v>0</v>
      </c>
      <c r="T90">
        <v>0</v>
      </c>
      <c r="U90">
        <v>0</v>
      </c>
      <c r="V90">
        <v>0</v>
      </c>
      <c r="W90">
        <v>10.246319933015499</v>
      </c>
      <c r="X90">
        <v>0</v>
      </c>
      <c r="Y90">
        <v>0</v>
      </c>
      <c r="Z90">
        <v>0.99388556192947797</v>
      </c>
      <c r="AA90">
        <v>0</v>
      </c>
      <c r="AB90">
        <v>0</v>
      </c>
      <c r="AC90">
        <v>36686602.979943998</v>
      </c>
      <c r="AD90">
        <v>6925917.3127012998</v>
      </c>
      <c r="AE90">
        <v>5499026.4435296496</v>
      </c>
      <c r="AF90">
        <v>17423382.8921372</v>
      </c>
      <c r="AG90">
        <v>-9075428.3362001404</v>
      </c>
      <c r="AH90">
        <v>-2909680.5932468502</v>
      </c>
      <c r="AI90">
        <v>-76953.426235065504</v>
      </c>
      <c r="AJ90">
        <v>-1019436.45018252</v>
      </c>
      <c r="AK90">
        <v>0</v>
      </c>
      <c r="AL90">
        <v>0</v>
      </c>
      <c r="AM90">
        <v>0</v>
      </c>
      <c r="AN90">
        <v>0</v>
      </c>
      <c r="AO90">
        <v>-8221503.9414188601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45231926.881028801</v>
      </c>
      <c r="AV90">
        <v>45223943.084182099</v>
      </c>
      <c r="AW90">
        <v>-76669797.567181796</v>
      </c>
      <c r="AX90">
        <v>0</v>
      </c>
      <c r="AY90">
        <v>-31445854.4829996</v>
      </c>
    </row>
    <row r="91" spans="1:51" x14ac:dyDescent="0.2">
      <c r="A91">
        <v>1</v>
      </c>
      <c r="B91">
        <v>1</v>
      </c>
      <c r="C91">
        <v>2018</v>
      </c>
      <c r="D91">
        <v>190</v>
      </c>
      <c r="E91">
        <v>1126493827.81499</v>
      </c>
      <c r="F91">
        <v>1666633095.7720001</v>
      </c>
      <c r="G91">
        <v>1636184633.7979901</v>
      </c>
      <c r="H91">
        <v>-30448461.9740007</v>
      </c>
      <c r="I91">
        <v>1700800060.4590099</v>
      </c>
      <c r="J91">
        <v>19531208.208775599</v>
      </c>
      <c r="K91">
        <v>70841490.929246098</v>
      </c>
      <c r="L91">
        <v>2.08687793775696</v>
      </c>
      <c r="M91">
        <v>10308804.210226901</v>
      </c>
      <c r="N91">
        <v>2.92983999319934</v>
      </c>
      <c r="O91">
        <v>38913.811951356198</v>
      </c>
      <c r="P91">
        <v>10.0685876344187</v>
      </c>
      <c r="Q91">
        <v>0.60498335359032396</v>
      </c>
      <c r="R91">
        <v>6.1800498149413103</v>
      </c>
      <c r="S91">
        <v>0</v>
      </c>
      <c r="T91">
        <v>0</v>
      </c>
      <c r="U91">
        <v>0</v>
      </c>
      <c r="V91">
        <v>0</v>
      </c>
      <c r="W91">
        <v>16.656166916833101</v>
      </c>
      <c r="X91">
        <v>0</v>
      </c>
      <c r="Y91">
        <v>0</v>
      </c>
      <c r="Z91">
        <v>1</v>
      </c>
      <c r="AA91">
        <v>0</v>
      </c>
      <c r="AB91">
        <v>0.57067875217916897</v>
      </c>
      <c r="AC91">
        <v>13713323.696942599</v>
      </c>
      <c r="AD91">
        <v>295516.541532289</v>
      </c>
      <c r="AE91">
        <v>4798345.1205377895</v>
      </c>
      <c r="AF91">
        <v>20848050.021916799</v>
      </c>
      <c r="AG91">
        <v>-9588200.2731273901</v>
      </c>
      <c r="AH91">
        <v>-2498794.8906620699</v>
      </c>
      <c r="AI91">
        <v>56005.099209872002</v>
      </c>
      <c r="AJ91">
        <v>-1583906.0039343999</v>
      </c>
      <c r="AK91">
        <v>0</v>
      </c>
      <c r="AL91">
        <v>0</v>
      </c>
      <c r="AM91">
        <v>0</v>
      </c>
      <c r="AN91">
        <v>0</v>
      </c>
      <c r="AO91">
        <v>-14152229.8685467</v>
      </c>
      <c r="AP91">
        <v>0</v>
      </c>
      <c r="AQ91">
        <v>0</v>
      </c>
      <c r="AR91">
        <v>-11077.581867105901</v>
      </c>
      <c r="AS91">
        <v>0</v>
      </c>
      <c r="AT91">
        <v>5501617.8869621698</v>
      </c>
      <c r="AU91">
        <v>17378649.7489639</v>
      </c>
      <c r="AV91">
        <v>17183272.224339701</v>
      </c>
      <c r="AW91">
        <v>-47631734.198340401</v>
      </c>
      <c r="AX91">
        <v>0</v>
      </c>
      <c r="AY91">
        <v>-30448461.9740007</v>
      </c>
    </row>
    <row r="92" spans="1:51" x14ac:dyDescent="0.2">
      <c r="A92">
        <v>2</v>
      </c>
      <c r="B92">
        <v>1</v>
      </c>
      <c r="C92">
        <v>2002</v>
      </c>
      <c r="D92">
        <v>177</v>
      </c>
      <c r="E92">
        <v>47452824.656399898</v>
      </c>
      <c r="F92">
        <v>0</v>
      </c>
      <c r="G92">
        <v>47452824.656399898</v>
      </c>
      <c r="H92">
        <v>0</v>
      </c>
      <c r="I92">
        <v>43061373.289476603</v>
      </c>
      <c r="J92">
        <v>0</v>
      </c>
      <c r="K92">
        <v>2968147.6581053999</v>
      </c>
      <c r="L92">
        <v>1.21544787410374</v>
      </c>
      <c r="M92">
        <v>2770542.68335594</v>
      </c>
      <c r="N92">
        <v>1.9581685986983099</v>
      </c>
      <c r="O92">
        <v>35531.351161575498</v>
      </c>
      <c r="P92">
        <v>7.67514166030643</v>
      </c>
      <c r="Q92">
        <v>0.32387406215139197</v>
      </c>
      <c r="R92">
        <v>3.5465972047693799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0.314908313850703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47452824.656399898</v>
      </c>
      <c r="AY92">
        <v>47452824.656399898</v>
      </c>
    </row>
    <row r="93" spans="1:51" x14ac:dyDescent="0.2">
      <c r="A93">
        <v>2</v>
      </c>
      <c r="B93">
        <v>1</v>
      </c>
      <c r="C93">
        <v>2003</v>
      </c>
      <c r="D93">
        <v>177</v>
      </c>
      <c r="E93">
        <v>47452824.656399898</v>
      </c>
      <c r="F93">
        <v>47452824.656399898</v>
      </c>
      <c r="G93">
        <v>47755010.070099898</v>
      </c>
      <c r="H93">
        <v>302185.41369997902</v>
      </c>
      <c r="I93">
        <v>46500940.141548</v>
      </c>
      <c r="J93">
        <v>3439566.8520713798</v>
      </c>
      <c r="K93">
        <v>3075048.9974624901</v>
      </c>
      <c r="L93">
        <v>0.94663226469010398</v>
      </c>
      <c r="M93">
        <v>2814945.3613983602</v>
      </c>
      <c r="N93">
        <v>2.2252878842732202</v>
      </c>
      <c r="O93">
        <v>34839.277997744699</v>
      </c>
      <c r="P93">
        <v>7.7188093537887097</v>
      </c>
      <c r="Q93">
        <v>0.32249013667131299</v>
      </c>
      <c r="R93">
        <v>3.5465972047693799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0.314908313850703</v>
      </c>
      <c r="AA93">
        <v>0</v>
      </c>
      <c r="AB93">
        <v>0</v>
      </c>
      <c r="AC93">
        <v>845349.97005825501</v>
      </c>
      <c r="AD93">
        <v>2309827.6290997802</v>
      </c>
      <c r="AE93">
        <v>251292.320975832</v>
      </c>
      <c r="AF93">
        <v>691999.76766724</v>
      </c>
      <c r="AG93">
        <v>221220.09986171799</v>
      </c>
      <c r="AH93">
        <v>21539.390261128101</v>
      </c>
      <c r="AI93">
        <v>-1778.2891824312401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4339450.8887415202</v>
      </c>
      <c r="AV93">
        <v>4533564.3879202995</v>
      </c>
      <c r="AW93">
        <v>-4231378.9742203197</v>
      </c>
      <c r="AX93">
        <v>0</v>
      </c>
      <c r="AY93">
        <v>302185.41369997902</v>
      </c>
    </row>
    <row r="94" spans="1:51" x14ac:dyDescent="0.2">
      <c r="A94">
        <v>2</v>
      </c>
      <c r="B94">
        <v>1</v>
      </c>
      <c r="C94">
        <v>2004</v>
      </c>
      <c r="D94">
        <v>199</v>
      </c>
      <c r="E94">
        <v>48097598.656399898</v>
      </c>
      <c r="F94">
        <v>47755010.070099898</v>
      </c>
      <c r="G94">
        <v>53869702.5578999</v>
      </c>
      <c r="H94">
        <v>5469918.4878000198</v>
      </c>
      <c r="I94">
        <v>49680899.172933698</v>
      </c>
      <c r="J94">
        <v>2807919.6105408799</v>
      </c>
      <c r="K94">
        <v>2932927.6381247998</v>
      </c>
      <c r="L94">
        <v>0.94516200312426002</v>
      </c>
      <c r="M94">
        <v>2834174.9588307198</v>
      </c>
      <c r="N94">
        <v>2.5351971551250299</v>
      </c>
      <c r="O94">
        <v>33792.657754273001</v>
      </c>
      <c r="P94">
        <v>7.7608804735369104</v>
      </c>
      <c r="Q94">
        <v>0.32168014309482601</v>
      </c>
      <c r="R94">
        <v>3.5352481170528098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0.310686799703909</v>
      </c>
      <c r="AA94">
        <v>0</v>
      </c>
      <c r="AB94">
        <v>0</v>
      </c>
      <c r="AC94">
        <v>1040488.96482192</v>
      </c>
      <c r="AD94">
        <v>696274.65462162904</v>
      </c>
      <c r="AE94">
        <v>272400.66697500699</v>
      </c>
      <c r="AF94">
        <v>736629.02841169701</v>
      </c>
      <c r="AG94">
        <v>318558.29550339503</v>
      </c>
      <c r="AH94">
        <v>22825.0146330034</v>
      </c>
      <c r="AI94">
        <v>-5038.3570099151202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3082138.2679567402</v>
      </c>
      <c r="AV94">
        <v>3155149.7168221502</v>
      </c>
      <c r="AW94">
        <v>2314768.7709778599</v>
      </c>
      <c r="AX94">
        <v>644773.99999999895</v>
      </c>
      <c r="AY94">
        <v>6114692.4878000198</v>
      </c>
    </row>
    <row r="95" spans="1:51" x14ac:dyDescent="0.2">
      <c r="A95">
        <v>2</v>
      </c>
      <c r="B95">
        <v>1</v>
      </c>
      <c r="C95">
        <v>2005</v>
      </c>
      <c r="D95">
        <v>199</v>
      </c>
      <c r="E95">
        <v>48097598.656399898</v>
      </c>
      <c r="F95">
        <v>53869702.5578999</v>
      </c>
      <c r="G95">
        <v>61106761.726399899</v>
      </c>
      <c r="H95">
        <v>7237059.1684999699</v>
      </c>
      <c r="I95">
        <v>54662311.039033897</v>
      </c>
      <c r="J95">
        <v>4981411.8661001204</v>
      </c>
      <c r="K95">
        <v>3081301.5118340198</v>
      </c>
      <c r="L95">
        <v>0.90840373464651303</v>
      </c>
      <c r="M95">
        <v>2886878.18725305</v>
      </c>
      <c r="N95">
        <v>2.9903854557888701</v>
      </c>
      <c r="O95">
        <v>32948.835104152502</v>
      </c>
      <c r="P95">
        <v>7.7759631790255197</v>
      </c>
      <c r="Q95">
        <v>0.317766419529938</v>
      </c>
      <c r="R95">
        <v>3.5352481170528098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0.310686799703909</v>
      </c>
      <c r="AA95">
        <v>0</v>
      </c>
      <c r="AB95">
        <v>0</v>
      </c>
      <c r="AC95">
        <v>2833199.3430405599</v>
      </c>
      <c r="AD95">
        <v>414067.86906356702</v>
      </c>
      <c r="AE95">
        <v>349418.73602909799</v>
      </c>
      <c r="AF95">
        <v>1105112.0335168</v>
      </c>
      <c r="AG95">
        <v>308598.56263752998</v>
      </c>
      <c r="AH95">
        <v>8827.2000403632101</v>
      </c>
      <c r="AI95">
        <v>-5695.5686496982398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5013528.1756782299</v>
      </c>
      <c r="AV95">
        <v>5146904.2112718401</v>
      </c>
      <c r="AW95">
        <v>2090154.95722812</v>
      </c>
      <c r="AX95">
        <v>0</v>
      </c>
      <c r="AY95">
        <v>7237059.1684999699</v>
      </c>
    </row>
    <row r="96" spans="1:51" x14ac:dyDescent="0.2">
      <c r="A96">
        <v>2</v>
      </c>
      <c r="B96">
        <v>1</v>
      </c>
      <c r="C96">
        <v>2006</v>
      </c>
      <c r="D96">
        <v>199</v>
      </c>
      <c r="E96">
        <v>48097598.656399898</v>
      </c>
      <c r="F96">
        <v>61106761.726399899</v>
      </c>
      <c r="G96">
        <v>67460493.815999895</v>
      </c>
      <c r="H96">
        <v>6353732.0895999903</v>
      </c>
      <c r="I96">
        <v>59322652.742528498</v>
      </c>
      <c r="J96">
        <v>4660341.7034946298</v>
      </c>
      <c r="K96">
        <v>3340081.7579764002</v>
      </c>
      <c r="L96">
        <v>0.89131797908268795</v>
      </c>
      <c r="M96">
        <v>2953629.6232218998</v>
      </c>
      <c r="N96">
        <v>3.2763914189790002</v>
      </c>
      <c r="O96">
        <v>31637.036304327601</v>
      </c>
      <c r="P96">
        <v>7.8675883854929101</v>
      </c>
      <c r="Q96">
        <v>0.31745603214374302</v>
      </c>
      <c r="R96">
        <v>3.59240461891559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0.310686799703909</v>
      </c>
      <c r="AA96">
        <v>0</v>
      </c>
      <c r="AB96">
        <v>0</v>
      </c>
      <c r="AC96">
        <v>3010756.0436293501</v>
      </c>
      <c r="AD96">
        <v>308590.60659585497</v>
      </c>
      <c r="AE96">
        <v>453442.31925082701</v>
      </c>
      <c r="AF96">
        <v>714678.43276979495</v>
      </c>
      <c r="AG96">
        <v>588449.56271703099</v>
      </c>
      <c r="AH96">
        <v>67343.132582405902</v>
      </c>
      <c r="AI96">
        <v>-71.528523705070896</v>
      </c>
      <c r="AJ96">
        <v>-18490.077369342998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5124698.4916522196</v>
      </c>
      <c r="AV96">
        <v>5239978.3310430497</v>
      </c>
      <c r="AW96">
        <v>1113753.7585569301</v>
      </c>
      <c r="AX96">
        <v>0</v>
      </c>
      <c r="AY96">
        <v>6353732.0895999903</v>
      </c>
    </row>
    <row r="97" spans="1:51" x14ac:dyDescent="0.2">
      <c r="A97">
        <v>2</v>
      </c>
      <c r="B97">
        <v>1</v>
      </c>
      <c r="C97">
        <v>2007</v>
      </c>
      <c r="D97">
        <v>267</v>
      </c>
      <c r="E97">
        <v>49915575.145399898</v>
      </c>
      <c r="F97">
        <v>67460493.815999895</v>
      </c>
      <c r="G97">
        <v>73228318.371399999</v>
      </c>
      <c r="H97">
        <v>3949848.06640012</v>
      </c>
      <c r="I97">
        <v>64729665.871758603</v>
      </c>
      <c r="J97">
        <v>2717114.0781808998</v>
      </c>
      <c r="K97">
        <v>3697437.6534001702</v>
      </c>
      <c r="L97">
        <v>1.0340992575368</v>
      </c>
      <c r="M97">
        <v>2913069.5127626299</v>
      </c>
      <c r="N97">
        <v>3.4746087310801799</v>
      </c>
      <c r="O97">
        <v>31981.1445402301</v>
      </c>
      <c r="P97">
        <v>7.6534265247235096</v>
      </c>
      <c r="Q97">
        <v>0.31592092269112998</v>
      </c>
      <c r="R97">
        <v>3.9465082867933998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0.299371267514626</v>
      </c>
      <c r="AA97">
        <v>0</v>
      </c>
      <c r="AB97">
        <v>0</v>
      </c>
      <c r="AC97">
        <v>4045171.8905806202</v>
      </c>
      <c r="AD97">
        <v>-1014119.17474131</v>
      </c>
      <c r="AE97">
        <v>138619.851781851</v>
      </c>
      <c r="AF97">
        <v>538921.82465881598</v>
      </c>
      <c r="AG97">
        <v>-248254.35082429301</v>
      </c>
      <c r="AH97">
        <v>-180136.91056493501</v>
      </c>
      <c r="AI97">
        <v>-9743.7624744453806</v>
      </c>
      <c r="AJ97">
        <v>-93266.307403438899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3177193.0610128702</v>
      </c>
      <c r="AV97">
        <v>3206725.2429487798</v>
      </c>
      <c r="AW97">
        <v>743122.823451331</v>
      </c>
      <c r="AX97">
        <v>1817976.4890000001</v>
      </c>
      <c r="AY97">
        <v>5767824.5554001201</v>
      </c>
    </row>
    <row r="98" spans="1:51" x14ac:dyDescent="0.2">
      <c r="A98">
        <v>2</v>
      </c>
      <c r="B98">
        <v>1</v>
      </c>
      <c r="C98">
        <v>2008</v>
      </c>
      <c r="D98">
        <v>291</v>
      </c>
      <c r="E98">
        <v>54402213.7383999</v>
      </c>
      <c r="F98">
        <v>73228318.371399999</v>
      </c>
      <c r="G98">
        <v>86665209.449200004</v>
      </c>
      <c r="H98">
        <v>8950252.4847999308</v>
      </c>
      <c r="I98">
        <v>77784461.247034907</v>
      </c>
      <c r="J98">
        <v>9353599.7450844906</v>
      </c>
      <c r="K98">
        <v>3853125.22490355</v>
      </c>
      <c r="L98">
        <v>0.99626595759696301</v>
      </c>
      <c r="M98">
        <v>2880700.39977221</v>
      </c>
      <c r="N98">
        <v>3.8661371819019901</v>
      </c>
      <c r="O98">
        <v>31976.599704053398</v>
      </c>
      <c r="P98">
        <v>7.6325647008758297</v>
      </c>
      <c r="Q98">
        <v>0.29855982081607901</v>
      </c>
      <c r="R98">
        <v>3.9789498326879298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0.274681634682307</v>
      </c>
      <c r="AA98">
        <v>0</v>
      </c>
      <c r="AB98">
        <v>0</v>
      </c>
      <c r="AC98">
        <v>7877429.3855418796</v>
      </c>
      <c r="AD98">
        <v>-423949.70544775098</v>
      </c>
      <c r="AE98">
        <v>29350.133420602899</v>
      </c>
      <c r="AF98">
        <v>1035146.46828591</v>
      </c>
      <c r="AG98">
        <v>174307.281274851</v>
      </c>
      <c r="AH98">
        <v>121212.69661950901</v>
      </c>
      <c r="AI98">
        <v>-1140.51800069197</v>
      </c>
      <c r="AJ98">
        <v>4209.2660250277004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8816565.0077193398</v>
      </c>
      <c r="AV98">
        <v>8863238.1687823106</v>
      </c>
      <c r="AW98">
        <v>87014.316017616395</v>
      </c>
      <c r="AX98">
        <v>4486638.5929999901</v>
      </c>
      <c r="AY98">
        <v>13436891.0777999</v>
      </c>
    </row>
    <row r="99" spans="1:51" x14ac:dyDescent="0.2">
      <c r="A99">
        <v>2</v>
      </c>
      <c r="B99">
        <v>1</v>
      </c>
      <c r="C99">
        <v>2009</v>
      </c>
      <c r="D99">
        <v>313</v>
      </c>
      <c r="E99">
        <v>55753300.7383999</v>
      </c>
      <c r="F99">
        <v>86665209.449200004</v>
      </c>
      <c r="G99">
        <v>78047144.006999999</v>
      </c>
      <c r="H99">
        <v>-9969152.4421999902</v>
      </c>
      <c r="I99">
        <v>74286101.556279093</v>
      </c>
      <c r="J99">
        <v>-4254266.2574986499</v>
      </c>
      <c r="K99">
        <v>3745933.3881009701</v>
      </c>
      <c r="L99">
        <v>1.2319343301235799</v>
      </c>
      <c r="M99">
        <v>2819079.6536156498</v>
      </c>
      <c r="N99">
        <v>2.8002629584386098</v>
      </c>
      <c r="O99">
        <v>30659.1686468851</v>
      </c>
      <c r="P99">
        <v>7.8948707398241798</v>
      </c>
      <c r="Q99">
        <v>0.30628795620731702</v>
      </c>
      <c r="R99">
        <v>4.06145232748597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0.26802518957784</v>
      </c>
      <c r="AA99">
        <v>0</v>
      </c>
      <c r="AB99">
        <v>0</v>
      </c>
      <c r="AC99">
        <v>455652.51358345803</v>
      </c>
      <c r="AD99">
        <v>-3125772.85088591</v>
      </c>
      <c r="AE99">
        <v>-156755.425672924</v>
      </c>
      <c r="AF99">
        <v>-3517867.35020561</v>
      </c>
      <c r="AG99">
        <v>816736.218715069</v>
      </c>
      <c r="AH99">
        <v>299179.72735870199</v>
      </c>
      <c r="AI99">
        <v>12081.1401303072</v>
      </c>
      <c r="AJ99">
        <v>-25149.2671707845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-5241895.2941477001</v>
      </c>
      <c r="AV99">
        <v>-5121594.4127360098</v>
      </c>
      <c r="AW99">
        <v>-4847558.0294639701</v>
      </c>
      <c r="AX99">
        <v>1351087</v>
      </c>
      <c r="AY99">
        <v>-8618065.4421999902</v>
      </c>
    </row>
    <row r="100" spans="1:51" x14ac:dyDescent="0.2">
      <c r="A100">
        <v>2</v>
      </c>
      <c r="B100">
        <v>1</v>
      </c>
      <c r="C100">
        <v>2010</v>
      </c>
      <c r="D100">
        <v>313</v>
      </c>
      <c r="E100">
        <v>55753300.7383999</v>
      </c>
      <c r="F100">
        <v>78047144.006999999</v>
      </c>
      <c r="G100">
        <v>73994753.898399904</v>
      </c>
      <c r="H100">
        <v>-4052390.10860004</v>
      </c>
      <c r="I100">
        <v>75934567.239925697</v>
      </c>
      <c r="J100">
        <v>1648465.68364659</v>
      </c>
      <c r="K100">
        <v>3607222.7706852499</v>
      </c>
      <c r="L100">
        <v>1.23415066140242</v>
      </c>
      <c r="M100">
        <v>2831384.6703997999</v>
      </c>
      <c r="N100">
        <v>3.26862160478818</v>
      </c>
      <c r="O100">
        <v>29919.4486095873</v>
      </c>
      <c r="P100">
        <v>7.90827099481732</v>
      </c>
      <c r="Q100">
        <v>0.30773184723609898</v>
      </c>
      <c r="R100">
        <v>4.0137733852060702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0.26802518957784</v>
      </c>
      <c r="AA100">
        <v>0</v>
      </c>
      <c r="AB100">
        <v>0</v>
      </c>
      <c r="AC100">
        <v>496002.53677706397</v>
      </c>
      <c r="AD100">
        <v>-342016.508151185</v>
      </c>
      <c r="AE100">
        <v>60841.802246106701</v>
      </c>
      <c r="AF100">
        <v>1540597.40388526</v>
      </c>
      <c r="AG100">
        <v>470995.97557087999</v>
      </c>
      <c r="AH100">
        <v>36160.215702214497</v>
      </c>
      <c r="AI100">
        <v>4895.6124565742102</v>
      </c>
      <c r="AJ100">
        <v>25321.936269209102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2292798.97475613</v>
      </c>
      <c r="AV100">
        <v>2443830.9388589198</v>
      </c>
      <c r="AW100">
        <v>-6496221.0474589597</v>
      </c>
      <c r="AX100">
        <v>0</v>
      </c>
      <c r="AY100">
        <v>-4052390.10860004</v>
      </c>
    </row>
    <row r="101" spans="1:51" x14ac:dyDescent="0.2">
      <c r="A101">
        <v>2</v>
      </c>
      <c r="B101">
        <v>1</v>
      </c>
      <c r="C101">
        <v>2011</v>
      </c>
      <c r="D101">
        <v>336</v>
      </c>
      <c r="E101">
        <v>56222628.7383999</v>
      </c>
      <c r="F101">
        <v>73994753.898399904</v>
      </c>
      <c r="G101">
        <v>78590940.598599896</v>
      </c>
      <c r="H101">
        <v>4126858.7002000101</v>
      </c>
      <c r="I101">
        <v>83178206.776383802</v>
      </c>
      <c r="J101">
        <v>6571072.69274865</v>
      </c>
      <c r="K101">
        <v>3832466.2446029498</v>
      </c>
      <c r="L101">
        <v>1.25622660123012</v>
      </c>
      <c r="M101">
        <v>2844276.08615644</v>
      </c>
      <c r="N101">
        <v>3.99510321437783</v>
      </c>
      <c r="O101">
        <v>29380.209129056599</v>
      </c>
      <c r="P101">
        <v>8.3409894747503994</v>
      </c>
      <c r="Q101">
        <v>0.30406846672235599</v>
      </c>
      <c r="R101">
        <v>4.0712609821465602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0.26578780351110998</v>
      </c>
      <c r="AA101">
        <v>0</v>
      </c>
      <c r="AB101">
        <v>0</v>
      </c>
      <c r="AC101">
        <v>3927243.7897652201</v>
      </c>
      <c r="AD101">
        <v>-509636.78306257998</v>
      </c>
      <c r="AE101">
        <v>137474.13011281201</v>
      </c>
      <c r="AF101">
        <v>1974432.8445596599</v>
      </c>
      <c r="AG101">
        <v>379108.44789552601</v>
      </c>
      <c r="AH101">
        <v>361414.18281886401</v>
      </c>
      <c r="AI101">
        <v>-8857.6655566696609</v>
      </c>
      <c r="AJ101">
        <v>-28351.116431001799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6232827.8301018402</v>
      </c>
      <c r="AV101">
        <v>6352090.1345793502</v>
      </c>
      <c r="AW101">
        <v>-2225231.4343793299</v>
      </c>
      <c r="AX101">
        <v>469328</v>
      </c>
      <c r="AY101">
        <v>4596186.7002000101</v>
      </c>
    </row>
    <row r="102" spans="1:51" x14ac:dyDescent="0.2">
      <c r="A102">
        <v>2</v>
      </c>
      <c r="B102">
        <v>1</v>
      </c>
      <c r="C102">
        <v>2012</v>
      </c>
      <c r="D102">
        <v>358</v>
      </c>
      <c r="E102">
        <v>57873938.7383999</v>
      </c>
      <c r="F102">
        <v>78590940.598599896</v>
      </c>
      <c r="G102">
        <v>85082647.231399998</v>
      </c>
      <c r="H102">
        <v>4840396.6328000501</v>
      </c>
      <c r="I102">
        <v>90523552.349475697</v>
      </c>
      <c r="J102">
        <v>5588763.5395580102</v>
      </c>
      <c r="K102">
        <v>4096197.6434289999</v>
      </c>
      <c r="L102">
        <v>1.21706972710773</v>
      </c>
      <c r="M102">
        <v>2853386.61830761</v>
      </c>
      <c r="N102">
        <v>4.0068507408446496</v>
      </c>
      <c r="O102">
        <v>29034.511545110399</v>
      </c>
      <c r="P102">
        <v>8.3458946785161405</v>
      </c>
      <c r="Q102">
        <v>0.29893717489980298</v>
      </c>
      <c r="R102">
        <v>4.4038369355734304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0.33572844732110801</v>
      </c>
      <c r="AA102">
        <v>0</v>
      </c>
      <c r="AB102">
        <v>0</v>
      </c>
      <c r="AC102">
        <v>4695502.5893719196</v>
      </c>
      <c r="AD102">
        <v>228131.08844220499</v>
      </c>
      <c r="AE102">
        <v>219986.97220145701</v>
      </c>
      <c r="AF102">
        <v>33348.2907788839</v>
      </c>
      <c r="AG102">
        <v>252424.04017806301</v>
      </c>
      <c r="AH102">
        <v>1368.7309457143799</v>
      </c>
      <c r="AI102">
        <v>-17716.289788178801</v>
      </c>
      <c r="AJ102">
        <v>-89632.146986817199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-5527.0353519823002</v>
      </c>
      <c r="AS102">
        <v>0</v>
      </c>
      <c r="AT102">
        <v>0</v>
      </c>
      <c r="AU102">
        <v>5317886.2397912601</v>
      </c>
      <c r="AV102">
        <v>5267042.5347913196</v>
      </c>
      <c r="AW102">
        <v>-426645.90199126798</v>
      </c>
      <c r="AX102">
        <v>1651310</v>
      </c>
      <c r="AY102">
        <v>6491706.6328000501</v>
      </c>
    </row>
    <row r="103" spans="1:51" x14ac:dyDescent="0.2">
      <c r="A103">
        <v>2</v>
      </c>
      <c r="B103">
        <v>1</v>
      </c>
      <c r="C103">
        <v>2013</v>
      </c>
      <c r="D103">
        <v>358</v>
      </c>
      <c r="E103">
        <v>57873938.7383999</v>
      </c>
      <c r="F103">
        <v>85082647.231399998</v>
      </c>
      <c r="G103">
        <v>89235248.020399898</v>
      </c>
      <c r="H103">
        <v>4152600.7889999398</v>
      </c>
      <c r="I103">
        <v>96854592.733635396</v>
      </c>
      <c r="J103">
        <v>6331040.3841596898</v>
      </c>
      <c r="K103">
        <v>4807944.9761902699</v>
      </c>
      <c r="L103">
        <v>1.3088528299884801</v>
      </c>
      <c r="M103">
        <v>2896677.1325422898</v>
      </c>
      <c r="N103">
        <v>3.8570740558323302</v>
      </c>
      <c r="O103">
        <v>29661.407587213202</v>
      </c>
      <c r="P103">
        <v>8.1782051648507004</v>
      </c>
      <c r="Q103">
        <v>0.29776495976216499</v>
      </c>
      <c r="R103">
        <v>4.36432699191786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0.50493269307434496</v>
      </c>
      <c r="AA103">
        <v>0</v>
      </c>
      <c r="AB103">
        <v>0</v>
      </c>
      <c r="AC103">
        <v>7793337.7997760996</v>
      </c>
      <c r="AD103">
        <v>-1253060.24018894</v>
      </c>
      <c r="AE103">
        <v>328322.86923819</v>
      </c>
      <c r="AF103">
        <v>-434774.59242842399</v>
      </c>
      <c r="AG103">
        <v>-419446.09645145503</v>
      </c>
      <c r="AH103">
        <v>-140293.66017966601</v>
      </c>
      <c r="AI103">
        <v>-3582.3905517951698</v>
      </c>
      <c r="AJ103">
        <v>-4774.3768517918497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-25170.590029120001</v>
      </c>
      <c r="AS103">
        <v>0</v>
      </c>
      <c r="AT103">
        <v>0</v>
      </c>
      <c r="AU103">
        <v>5840558.7223330997</v>
      </c>
      <c r="AV103">
        <v>5610978.2998677604</v>
      </c>
      <c r="AW103">
        <v>-1458377.5108678101</v>
      </c>
      <c r="AX103">
        <v>0</v>
      </c>
      <c r="AY103">
        <v>4152600.7889999398</v>
      </c>
    </row>
    <row r="104" spans="1:51" x14ac:dyDescent="0.2">
      <c r="A104">
        <v>2</v>
      </c>
      <c r="B104">
        <v>1</v>
      </c>
      <c r="C104">
        <v>2014</v>
      </c>
      <c r="D104">
        <v>358</v>
      </c>
      <c r="E104">
        <v>57873938.7383999</v>
      </c>
      <c r="F104">
        <v>89235248.020399898</v>
      </c>
      <c r="G104">
        <v>87881510.080799907</v>
      </c>
      <c r="H104">
        <v>-1353737.9396000199</v>
      </c>
      <c r="I104">
        <v>96790292.992549598</v>
      </c>
      <c r="J104">
        <v>-64299.7410858562</v>
      </c>
      <c r="K104">
        <v>4849260.3041690905</v>
      </c>
      <c r="L104">
        <v>1.3208912164053801</v>
      </c>
      <c r="M104">
        <v>2923729.8086590199</v>
      </c>
      <c r="N104">
        <v>3.6477574977821501</v>
      </c>
      <c r="O104">
        <v>29628.579943926201</v>
      </c>
      <c r="P104">
        <v>8.1859103751946094</v>
      </c>
      <c r="Q104">
        <v>0.29642544509965602</v>
      </c>
      <c r="R104">
        <v>4.4170277836380603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0.45071786952513798</v>
      </c>
      <c r="Y104">
        <v>0</v>
      </c>
      <c r="Z104">
        <v>0.50622944255495705</v>
      </c>
      <c r="AA104">
        <v>0</v>
      </c>
      <c r="AB104">
        <v>0</v>
      </c>
      <c r="AC104">
        <v>1730084.9978428001</v>
      </c>
      <c r="AD104">
        <v>67729.490696653302</v>
      </c>
      <c r="AE104">
        <v>276608.75875717698</v>
      </c>
      <c r="AF104">
        <v>-648278.65230056096</v>
      </c>
      <c r="AG104">
        <v>-54309.858450655804</v>
      </c>
      <c r="AH104">
        <v>-10692.8834077786</v>
      </c>
      <c r="AI104">
        <v>-3703.9657660893399</v>
      </c>
      <c r="AJ104">
        <v>-23352.581255356399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-1175490.2518605499</v>
      </c>
      <c r="AQ104">
        <v>0</v>
      </c>
      <c r="AR104">
        <v>-379.72790741952298</v>
      </c>
      <c r="AS104">
        <v>0</v>
      </c>
      <c r="AT104">
        <v>0</v>
      </c>
      <c r="AU104">
        <v>158215.32634821901</v>
      </c>
      <c r="AV104">
        <v>111941.391780316</v>
      </c>
      <c r="AW104">
        <v>-1465679.33138033</v>
      </c>
      <c r="AX104">
        <v>0</v>
      </c>
      <c r="AY104">
        <v>-1353737.9396000199</v>
      </c>
    </row>
    <row r="105" spans="1:51" x14ac:dyDescent="0.2">
      <c r="A105">
        <v>2</v>
      </c>
      <c r="B105">
        <v>1</v>
      </c>
      <c r="C105">
        <v>2015</v>
      </c>
      <c r="D105">
        <v>405</v>
      </c>
      <c r="E105">
        <v>59829539.892599903</v>
      </c>
      <c r="F105">
        <v>87881510.080799907</v>
      </c>
      <c r="G105">
        <v>88649529.186599895</v>
      </c>
      <c r="H105">
        <v>-1187582.04839999</v>
      </c>
      <c r="I105">
        <v>92546153.657586306</v>
      </c>
      <c r="J105">
        <v>-6110025.8242734196</v>
      </c>
      <c r="K105">
        <v>4774727.3943753801</v>
      </c>
      <c r="L105">
        <v>1.3495851473365299</v>
      </c>
      <c r="M105">
        <v>2939215.01719489</v>
      </c>
      <c r="N105">
        <v>2.68213731153554</v>
      </c>
      <c r="O105">
        <v>31002.367966660298</v>
      </c>
      <c r="P105">
        <v>7.9337230169681296</v>
      </c>
      <c r="Q105">
        <v>0.29513548437936699</v>
      </c>
      <c r="R105">
        <v>4.5764703249674401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1.1523287157962401</v>
      </c>
      <c r="Y105">
        <v>0</v>
      </c>
      <c r="Z105">
        <v>0.66282614260760697</v>
      </c>
      <c r="AA105">
        <v>0</v>
      </c>
      <c r="AB105">
        <v>0</v>
      </c>
      <c r="AC105">
        <v>855505.665275621</v>
      </c>
      <c r="AD105">
        <v>-460145.59436420002</v>
      </c>
      <c r="AE105">
        <v>304540.18864440499</v>
      </c>
      <c r="AF105">
        <v>-3431310.9597034398</v>
      </c>
      <c r="AG105">
        <v>-1080479.39362176</v>
      </c>
      <c r="AH105">
        <v>-193102.48825392901</v>
      </c>
      <c r="AI105">
        <v>-1534.9104243013501</v>
      </c>
      <c r="AJ105">
        <v>-67574.617050582397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-1713302.5545356299</v>
      </c>
      <c r="AQ105">
        <v>0</v>
      </c>
      <c r="AR105">
        <v>-13152.7660019715</v>
      </c>
      <c r="AS105">
        <v>0</v>
      </c>
      <c r="AT105">
        <v>0</v>
      </c>
      <c r="AU105">
        <v>-5800557.4300357997</v>
      </c>
      <c r="AV105">
        <v>-5678819.9968920499</v>
      </c>
      <c r="AW105">
        <v>4491237.9484920604</v>
      </c>
      <c r="AX105">
        <v>1955601.15419999</v>
      </c>
      <c r="AY105">
        <v>768019.105800002</v>
      </c>
    </row>
    <row r="106" spans="1:51" x14ac:dyDescent="0.2">
      <c r="A106">
        <v>2</v>
      </c>
      <c r="B106">
        <v>1</v>
      </c>
      <c r="C106">
        <v>2016</v>
      </c>
      <c r="D106">
        <v>429</v>
      </c>
      <c r="E106">
        <v>60160277.892599903</v>
      </c>
      <c r="F106">
        <v>88649529.186599895</v>
      </c>
      <c r="G106">
        <v>87510522.039000005</v>
      </c>
      <c r="H106">
        <v>-1469745.14759994</v>
      </c>
      <c r="I106">
        <v>90821691.490805596</v>
      </c>
      <c r="J106">
        <v>-1994634.0238347</v>
      </c>
      <c r="K106">
        <v>4817895.9460500497</v>
      </c>
      <c r="L106">
        <v>1.3011721840032799</v>
      </c>
      <c r="M106">
        <v>2963657.0597378798</v>
      </c>
      <c r="N106">
        <v>2.3770832298586999</v>
      </c>
      <c r="O106">
        <v>31764.619517120602</v>
      </c>
      <c r="P106">
        <v>7.4541800250748604</v>
      </c>
      <c r="Q106">
        <v>0.29156885483314998</v>
      </c>
      <c r="R106">
        <v>5.2511998500635002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2.1956997470789301</v>
      </c>
      <c r="Y106">
        <v>0</v>
      </c>
      <c r="Z106">
        <v>0.76405703865031505</v>
      </c>
      <c r="AA106">
        <v>0</v>
      </c>
      <c r="AB106">
        <v>0</v>
      </c>
      <c r="AC106">
        <v>2075276.47608956</v>
      </c>
      <c r="AD106">
        <v>827470.25438783702</v>
      </c>
      <c r="AE106">
        <v>264361.82574312499</v>
      </c>
      <c r="AF106">
        <v>-1275290.6598438399</v>
      </c>
      <c r="AG106">
        <v>-416674.36319963401</v>
      </c>
      <c r="AH106">
        <v>-290666.201671599</v>
      </c>
      <c r="AI106">
        <v>-7584.7288983314902</v>
      </c>
      <c r="AJ106">
        <v>-232684.842605324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-2614584.8936682302</v>
      </c>
      <c r="AQ106">
        <v>0</v>
      </c>
      <c r="AR106">
        <v>-9754.3916511937696</v>
      </c>
      <c r="AS106">
        <v>0</v>
      </c>
      <c r="AT106">
        <v>0</v>
      </c>
      <c r="AU106">
        <v>-1680131.52531763</v>
      </c>
      <c r="AV106">
        <v>-1713732.0424607701</v>
      </c>
      <c r="AW106">
        <v>243986.89486082899</v>
      </c>
      <c r="AX106">
        <v>330737.99999999901</v>
      </c>
      <c r="AY106">
        <v>-1139007.14759994</v>
      </c>
    </row>
    <row r="107" spans="1:51" x14ac:dyDescent="0.2">
      <c r="A107">
        <v>2</v>
      </c>
      <c r="B107">
        <v>1</v>
      </c>
      <c r="C107">
        <v>2017</v>
      </c>
      <c r="D107">
        <v>453</v>
      </c>
      <c r="E107">
        <v>62217600.892599903</v>
      </c>
      <c r="F107">
        <v>87510522.039000005</v>
      </c>
      <c r="G107">
        <v>87595005.085199997</v>
      </c>
      <c r="H107">
        <v>-1972839.95380002</v>
      </c>
      <c r="I107">
        <v>91047543.998194501</v>
      </c>
      <c r="J107">
        <v>-1771474.45028063</v>
      </c>
      <c r="K107">
        <v>4654993.2255382696</v>
      </c>
      <c r="L107">
        <v>1.28121144446698</v>
      </c>
      <c r="M107">
        <v>2995739.8425040501</v>
      </c>
      <c r="N107">
        <v>2.5881753828031901</v>
      </c>
      <c r="O107">
        <v>31626.367296606499</v>
      </c>
      <c r="P107">
        <v>7.3003272134456099</v>
      </c>
      <c r="Q107">
        <v>0.28927955318800702</v>
      </c>
      <c r="R107">
        <v>5.46653368027747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3.44413874432832</v>
      </c>
      <c r="Y107">
        <v>0</v>
      </c>
      <c r="Z107">
        <v>0.81148288731597396</v>
      </c>
      <c r="AA107">
        <v>0</v>
      </c>
      <c r="AB107">
        <v>0</v>
      </c>
      <c r="AC107">
        <v>909723.38830152899</v>
      </c>
      <c r="AD107">
        <v>-110385.200120416</v>
      </c>
      <c r="AE107">
        <v>275995.17370252497</v>
      </c>
      <c r="AF107">
        <v>928698.12108489301</v>
      </c>
      <c r="AG107">
        <v>77767.103487901593</v>
      </c>
      <c r="AH107">
        <v>-221414.423533836</v>
      </c>
      <c r="AI107">
        <v>-5234.8582314099103</v>
      </c>
      <c r="AJ107">
        <v>-110311.403979408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-3061526.3275431301</v>
      </c>
      <c r="AQ107">
        <v>0</v>
      </c>
      <c r="AR107">
        <v>-11486.6180986255</v>
      </c>
      <c r="AS107">
        <v>0</v>
      </c>
      <c r="AT107">
        <v>0</v>
      </c>
      <c r="AU107">
        <v>-1328175.0449299701</v>
      </c>
      <c r="AV107">
        <v>-1342335.30114786</v>
      </c>
      <c r="AW107">
        <v>-630504.65265215305</v>
      </c>
      <c r="AX107">
        <v>2057323</v>
      </c>
      <c r="AY107">
        <v>84483.046199978504</v>
      </c>
    </row>
    <row r="108" spans="1:51" x14ac:dyDescent="0.2">
      <c r="A108">
        <v>2</v>
      </c>
      <c r="B108">
        <v>1</v>
      </c>
      <c r="C108">
        <v>2018</v>
      </c>
      <c r="D108">
        <v>475</v>
      </c>
      <c r="E108">
        <v>62285153.877399899</v>
      </c>
      <c r="F108">
        <v>87595005.085199997</v>
      </c>
      <c r="G108">
        <v>86439003.468199894</v>
      </c>
      <c r="H108">
        <v>-1223554.6018000101</v>
      </c>
      <c r="I108">
        <v>97839346.504834205</v>
      </c>
      <c r="J108">
        <v>6724249.5218397304</v>
      </c>
      <c r="K108">
        <v>4695661.0425002202</v>
      </c>
      <c r="L108">
        <v>1.26628028874803</v>
      </c>
      <c r="M108">
        <v>3019143.1376897702</v>
      </c>
      <c r="N108">
        <v>2.87203408888473</v>
      </c>
      <c r="O108">
        <v>31762.885083581201</v>
      </c>
      <c r="P108">
        <v>7.1012674860654199</v>
      </c>
      <c r="Q108">
        <v>0.291487746063889</v>
      </c>
      <c r="R108">
        <v>5.7922780322356298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2.7366334617153099</v>
      </c>
      <c r="Y108">
        <v>0</v>
      </c>
      <c r="Z108">
        <v>0.84355013364531795</v>
      </c>
      <c r="AA108">
        <v>0</v>
      </c>
      <c r="AB108">
        <v>0.54596322332180602</v>
      </c>
      <c r="AC108">
        <v>2527757.55000515</v>
      </c>
      <c r="AD108">
        <v>295718.05359728797</v>
      </c>
      <c r="AE108">
        <v>248672.58085261099</v>
      </c>
      <c r="AF108">
        <v>1163659.2161932201</v>
      </c>
      <c r="AG108">
        <v>-126634.964653152</v>
      </c>
      <c r="AH108">
        <v>-238241.44537413801</v>
      </c>
      <c r="AI108">
        <v>5942.4660688589402</v>
      </c>
      <c r="AJ108">
        <v>-139174.99056985701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1977346.4379416299</v>
      </c>
      <c r="AQ108">
        <v>0</v>
      </c>
      <c r="AR108">
        <v>-2779.76953582136</v>
      </c>
      <c r="AS108">
        <v>0</v>
      </c>
      <c r="AT108">
        <v>265925.955434712</v>
      </c>
      <c r="AU108">
        <v>5978191.0899605202</v>
      </c>
      <c r="AV108">
        <v>6404224.2450828198</v>
      </c>
      <c r="AW108">
        <v>-7627778.8468828397</v>
      </c>
      <c r="AX108">
        <v>67552.984799999904</v>
      </c>
      <c r="AY108">
        <v>-1156001.6170000101</v>
      </c>
    </row>
    <row r="109" spans="1:51" x14ac:dyDescent="0.2">
      <c r="A109">
        <v>10</v>
      </c>
      <c r="B109">
        <v>1</v>
      </c>
      <c r="C109">
        <v>2002</v>
      </c>
      <c r="D109">
        <v>100</v>
      </c>
      <c r="E109">
        <v>2028458449</v>
      </c>
      <c r="F109">
        <v>0</v>
      </c>
      <c r="G109">
        <v>2028458449</v>
      </c>
      <c r="H109">
        <v>0</v>
      </c>
      <c r="I109">
        <v>2146167468.3624401</v>
      </c>
      <c r="J109">
        <v>0</v>
      </c>
      <c r="K109">
        <v>474570591.5</v>
      </c>
      <c r="L109">
        <v>1.7610024580000001</v>
      </c>
      <c r="M109">
        <v>25697520.3899999</v>
      </c>
      <c r="N109">
        <v>1.974</v>
      </c>
      <c r="O109">
        <v>42439.074999999903</v>
      </c>
      <c r="P109">
        <v>31.71</v>
      </c>
      <c r="Q109">
        <v>0.50002661492511502</v>
      </c>
      <c r="R109">
        <v>3.5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2028458449</v>
      </c>
      <c r="AY109">
        <v>2028458449</v>
      </c>
    </row>
    <row r="110" spans="1:51" x14ac:dyDescent="0.2">
      <c r="A110">
        <v>10</v>
      </c>
      <c r="B110">
        <v>1</v>
      </c>
      <c r="C110">
        <v>2003</v>
      </c>
      <c r="D110">
        <v>100</v>
      </c>
      <c r="E110">
        <v>2028458449</v>
      </c>
      <c r="F110">
        <v>2028458449</v>
      </c>
      <c r="G110">
        <v>1999850729.99999</v>
      </c>
      <c r="H110">
        <v>-28607719.0000019</v>
      </c>
      <c r="I110">
        <v>2233461882.1297798</v>
      </c>
      <c r="J110">
        <v>87294413.767342001</v>
      </c>
      <c r="K110">
        <v>503552796.69999999</v>
      </c>
      <c r="L110">
        <v>1.9292153139999999</v>
      </c>
      <c r="M110">
        <v>26042245.269999899</v>
      </c>
      <c r="N110">
        <v>2.2467999999999901</v>
      </c>
      <c r="O110">
        <v>41148.635000000002</v>
      </c>
      <c r="P110">
        <v>31.36</v>
      </c>
      <c r="Q110">
        <v>0.49949664564947699</v>
      </c>
      <c r="R110">
        <v>3.5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86292962.908353195</v>
      </c>
      <c r="AD110">
        <v>-48694799.799684301</v>
      </c>
      <c r="AE110">
        <v>7870980.3857287504</v>
      </c>
      <c r="AF110">
        <v>30225072.8217026</v>
      </c>
      <c r="AG110">
        <v>15191835.4355129</v>
      </c>
      <c r="AH110">
        <v>-7297068.5646635098</v>
      </c>
      <c r="AI110">
        <v>-29114.1244421437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83559869.062507495</v>
      </c>
      <c r="AV110">
        <v>82506651.3993783</v>
      </c>
      <c r="AW110">
        <v>-111114370.39938</v>
      </c>
      <c r="AX110">
        <v>0</v>
      </c>
      <c r="AY110">
        <v>-28607719.0000019</v>
      </c>
    </row>
    <row r="111" spans="1:51" x14ac:dyDescent="0.2">
      <c r="A111">
        <v>10</v>
      </c>
      <c r="B111">
        <v>1</v>
      </c>
      <c r="C111">
        <v>2004</v>
      </c>
      <c r="D111">
        <v>100</v>
      </c>
      <c r="E111">
        <v>2028458449</v>
      </c>
      <c r="F111">
        <v>1999850729.99999</v>
      </c>
      <c r="G111">
        <v>2115153451.99999</v>
      </c>
      <c r="H111">
        <v>115302722</v>
      </c>
      <c r="I111">
        <v>2363001613.6306701</v>
      </c>
      <c r="J111">
        <v>129539731.50088499</v>
      </c>
      <c r="K111">
        <v>521860484</v>
      </c>
      <c r="L111">
        <v>1.9019918869999899</v>
      </c>
      <c r="M111">
        <v>26563773.749999899</v>
      </c>
      <c r="N111">
        <v>2.5669</v>
      </c>
      <c r="O111">
        <v>39531.589999999997</v>
      </c>
      <c r="P111">
        <v>31</v>
      </c>
      <c r="Q111">
        <v>0.49415983310371703</v>
      </c>
      <c r="R111">
        <v>3.5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50828356.219195098</v>
      </c>
      <c r="AD111">
        <v>7686766.3759349203</v>
      </c>
      <c r="AE111">
        <v>11557748.353045201</v>
      </c>
      <c r="AF111">
        <v>31942903.854616702</v>
      </c>
      <c r="AG111">
        <v>19467431.412416499</v>
      </c>
      <c r="AH111">
        <v>-7399323.2916491004</v>
      </c>
      <c r="AI111">
        <v>-289026.84792624298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113794856.075633</v>
      </c>
      <c r="AV111">
        <v>115990395.304626</v>
      </c>
      <c r="AW111">
        <v>-687673.30462638999</v>
      </c>
      <c r="AX111">
        <v>0</v>
      </c>
      <c r="AY111">
        <v>115302722</v>
      </c>
    </row>
    <row r="112" spans="1:51" x14ac:dyDescent="0.2">
      <c r="A112">
        <v>10</v>
      </c>
      <c r="B112">
        <v>1</v>
      </c>
      <c r="C112">
        <v>2005</v>
      </c>
      <c r="D112">
        <v>100</v>
      </c>
      <c r="E112">
        <v>2028458449</v>
      </c>
      <c r="F112">
        <v>2115153451.99999</v>
      </c>
      <c r="G112">
        <v>2507212522.99999</v>
      </c>
      <c r="H112">
        <v>392059070.99999601</v>
      </c>
      <c r="I112">
        <v>2569139534.3634801</v>
      </c>
      <c r="J112">
        <v>206137920.732813</v>
      </c>
      <c r="K112">
        <v>527998936.69999999</v>
      </c>
      <c r="L112">
        <v>1.608699594</v>
      </c>
      <c r="M112">
        <v>27081157.499999899</v>
      </c>
      <c r="N112">
        <v>3.0314999999999901</v>
      </c>
      <c r="O112">
        <v>38116.919999999896</v>
      </c>
      <c r="P112">
        <v>30.68</v>
      </c>
      <c r="Q112">
        <v>0.49018125488386599</v>
      </c>
      <c r="R112">
        <v>3.5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17455278.857452501</v>
      </c>
      <c r="AD112">
        <v>94648276.028161794</v>
      </c>
      <c r="AE112">
        <v>11891160.7526807</v>
      </c>
      <c r="AF112">
        <v>44099981.083100803</v>
      </c>
      <c r="AG112">
        <v>18707583.244311001</v>
      </c>
      <c r="AH112">
        <v>-6957819.5879702996</v>
      </c>
      <c r="AI112">
        <v>-227895.854787563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179616564.52294901</v>
      </c>
      <c r="AV112">
        <v>184516731.648013</v>
      </c>
      <c r="AW112">
        <v>207542339.351982</v>
      </c>
      <c r="AX112">
        <v>0</v>
      </c>
      <c r="AY112">
        <v>392059070.99999601</v>
      </c>
    </row>
    <row r="113" spans="1:51" x14ac:dyDescent="0.2">
      <c r="A113">
        <v>10</v>
      </c>
      <c r="B113">
        <v>1</v>
      </c>
      <c r="C113">
        <v>2006</v>
      </c>
      <c r="D113">
        <v>100</v>
      </c>
      <c r="E113">
        <v>2028458449</v>
      </c>
      <c r="F113">
        <v>2507212522.99999</v>
      </c>
      <c r="G113">
        <v>2603647774.99999</v>
      </c>
      <c r="H113">
        <v>96435252.000002801</v>
      </c>
      <c r="I113">
        <v>2689339310.7162199</v>
      </c>
      <c r="J113">
        <v>120199776.352734</v>
      </c>
      <c r="K113">
        <v>539962610.09999895</v>
      </c>
      <c r="L113">
        <v>1.587646779</v>
      </c>
      <c r="M113">
        <v>27655014.75</v>
      </c>
      <c r="N113">
        <v>3.3499999999999899</v>
      </c>
      <c r="O113">
        <v>36028.75</v>
      </c>
      <c r="P113">
        <v>30.18</v>
      </c>
      <c r="Q113">
        <v>0.49297116336448898</v>
      </c>
      <c r="R113">
        <v>3.7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39793161.3910347</v>
      </c>
      <c r="AD113">
        <v>8360919.6313885897</v>
      </c>
      <c r="AE113">
        <v>15325949.5664404</v>
      </c>
      <c r="AF113">
        <v>32335712.398442999</v>
      </c>
      <c r="AG113">
        <v>34366660.934495501</v>
      </c>
      <c r="AH113">
        <v>-12874793.735520599</v>
      </c>
      <c r="AI113">
        <v>189446.922499562</v>
      </c>
      <c r="AJ113">
        <v>-2008784.9572292899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115488272.15155099</v>
      </c>
      <c r="AV113">
        <v>117302458.85926101</v>
      </c>
      <c r="AW113">
        <v>-20867206.859258302</v>
      </c>
      <c r="AX113">
        <v>0</v>
      </c>
      <c r="AY113">
        <v>96435252.000002801</v>
      </c>
    </row>
    <row r="114" spans="1:51" x14ac:dyDescent="0.2">
      <c r="A114">
        <v>10</v>
      </c>
      <c r="B114">
        <v>1</v>
      </c>
      <c r="C114">
        <v>2007</v>
      </c>
      <c r="D114">
        <v>100</v>
      </c>
      <c r="E114">
        <v>2028458449</v>
      </c>
      <c r="F114">
        <v>2603647774.99999</v>
      </c>
      <c r="G114">
        <v>2751026060</v>
      </c>
      <c r="H114">
        <v>147378285.00000399</v>
      </c>
      <c r="I114">
        <v>2736856894.9296899</v>
      </c>
      <c r="J114">
        <v>47517584.213468</v>
      </c>
      <c r="K114">
        <v>543107372.799999</v>
      </c>
      <c r="L114">
        <v>1.5239354949999999</v>
      </c>
      <c r="M114">
        <v>27714120</v>
      </c>
      <c r="N114">
        <v>3.4605999999999901</v>
      </c>
      <c r="O114">
        <v>36660.58</v>
      </c>
      <c r="P114">
        <v>30.4</v>
      </c>
      <c r="Q114">
        <v>0.48830547590354001</v>
      </c>
      <c r="R114">
        <v>3.6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10647991.1603847</v>
      </c>
      <c r="AD114">
        <v>26805078.555220801</v>
      </c>
      <c r="AE114">
        <v>1616003.6791164901</v>
      </c>
      <c r="AF114">
        <v>11040344.7372419</v>
      </c>
      <c r="AG114">
        <v>-10914461.508335199</v>
      </c>
      <c r="AH114">
        <v>5904640.9738704301</v>
      </c>
      <c r="AI114">
        <v>-328973.169634566</v>
      </c>
      <c r="AJ114">
        <v>1043651.73559144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45814276.163456097</v>
      </c>
      <c r="AV114">
        <v>46003511.686973803</v>
      </c>
      <c r="AW114">
        <v>101374773.31303</v>
      </c>
      <c r="AX114">
        <v>0</v>
      </c>
      <c r="AY114">
        <v>147378285.00000399</v>
      </c>
    </row>
    <row r="115" spans="1:51" x14ac:dyDescent="0.2">
      <c r="A115">
        <v>10</v>
      </c>
      <c r="B115">
        <v>1</v>
      </c>
      <c r="C115">
        <v>2008</v>
      </c>
      <c r="D115">
        <v>100</v>
      </c>
      <c r="E115">
        <v>2028458449</v>
      </c>
      <c r="F115">
        <v>2751026060</v>
      </c>
      <c r="G115">
        <v>2818659238.99999</v>
      </c>
      <c r="H115">
        <v>67633178.999994695</v>
      </c>
      <c r="I115">
        <v>2831261760.56916</v>
      </c>
      <c r="J115">
        <v>94404865.639478594</v>
      </c>
      <c r="K115">
        <v>558408346.89999902</v>
      </c>
      <c r="L115">
        <v>1.54893287999999</v>
      </c>
      <c r="M115">
        <v>27956797.669999901</v>
      </c>
      <c r="N115">
        <v>3.9195000000000002</v>
      </c>
      <c r="O115">
        <v>36716.94</v>
      </c>
      <c r="P115">
        <v>30.42</v>
      </c>
      <c r="Q115">
        <v>0.48698388494219103</v>
      </c>
      <c r="R115">
        <v>3.7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54245579.446703397</v>
      </c>
      <c r="AD115">
        <v>-11116947.200185699</v>
      </c>
      <c r="AE115">
        <v>6979368.01381897</v>
      </c>
      <c r="AF115">
        <v>45777225.523409799</v>
      </c>
      <c r="AG115">
        <v>-1020971.68040278</v>
      </c>
      <c r="AH115">
        <v>566586.22631195595</v>
      </c>
      <c r="AI115">
        <v>-98463.219965314202</v>
      </c>
      <c r="AJ115">
        <v>-1102285.3197524501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94230091.789937794</v>
      </c>
      <c r="AV115">
        <v>94893615.390028194</v>
      </c>
      <c r="AW115">
        <v>-27260436.390033498</v>
      </c>
      <c r="AX115">
        <v>0</v>
      </c>
      <c r="AY115">
        <v>67633178.999994695</v>
      </c>
    </row>
    <row r="116" spans="1:51" x14ac:dyDescent="0.2">
      <c r="A116">
        <v>10</v>
      </c>
      <c r="B116">
        <v>1</v>
      </c>
      <c r="C116">
        <v>2009</v>
      </c>
      <c r="D116">
        <v>100</v>
      </c>
      <c r="E116">
        <v>2028458449</v>
      </c>
      <c r="F116">
        <v>2818659238.99999</v>
      </c>
      <c r="G116">
        <v>2717269399.99999</v>
      </c>
      <c r="H116">
        <v>-101389838.999999</v>
      </c>
      <c r="I116">
        <v>2711601524.9454198</v>
      </c>
      <c r="J116">
        <v>-119660235.62374499</v>
      </c>
      <c r="K116">
        <v>562176551.29999995</v>
      </c>
      <c r="L116">
        <v>1.632493051</v>
      </c>
      <c r="M116">
        <v>27734538</v>
      </c>
      <c r="N116">
        <v>2.84309999999999</v>
      </c>
      <c r="O116">
        <v>35494.29</v>
      </c>
      <c r="P116">
        <v>30.61</v>
      </c>
      <c r="Q116">
        <v>0.48475607204041099</v>
      </c>
      <c r="R116">
        <v>3.9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13354481.064151701</v>
      </c>
      <c r="AD116">
        <v>-37109141.237297997</v>
      </c>
      <c r="AE116">
        <v>-6531022.2895050403</v>
      </c>
      <c r="AF116">
        <v>-114890927.422093</v>
      </c>
      <c r="AG116">
        <v>23160666.3200281</v>
      </c>
      <c r="AH116">
        <v>5519727.7671030099</v>
      </c>
      <c r="AI116">
        <v>-170058.45548855199</v>
      </c>
      <c r="AJ116">
        <v>-2258316.8466642899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-118924591.099766</v>
      </c>
      <c r="AV116">
        <v>-119127603.59324101</v>
      </c>
      <c r="AW116">
        <v>17737764.593242299</v>
      </c>
      <c r="AX116">
        <v>0</v>
      </c>
      <c r="AY116">
        <v>-101389838.999999</v>
      </c>
    </row>
    <row r="117" spans="1:51" x14ac:dyDescent="0.2">
      <c r="A117">
        <v>10</v>
      </c>
      <c r="B117">
        <v>1</v>
      </c>
      <c r="C117">
        <v>2010</v>
      </c>
      <c r="D117">
        <v>100</v>
      </c>
      <c r="E117">
        <v>2028458449</v>
      </c>
      <c r="F117">
        <v>2717269399.99999</v>
      </c>
      <c r="G117">
        <v>2812782058</v>
      </c>
      <c r="H117">
        <v>95512658.000002801</v>
      </c>
      <c r="I117">
        <v>2737723948.9847298</v>
      </c>
      <c r="J117">
        <v>26122424.039307099</v>
      </c>
      <c r="K117">
        <v>552453534.09999895</v>
      </c>
      <c r="L117">
        <v>1.6339541179999999</v>
      </c>
      <c r="M117">
        <v>27553600.749999899</v>
      </c>
      <c r="N117">
        <v>3.2889999999999899</v>
      </c>
      <c r="O117">
        <v>35213</v>
      </c>
      <c r="P117">
        <v>30.93</v>
      </c>
      <c r="Q117">
        <v>0.49441012262664702</v>
      </c>
      <c r="R117">
        <v>3.9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-33114673.4031187</v>
      </c>
      <c r="AD117">
        <v>-619385.34046876</v>
      </c>
      <c r="AE117">
        <v>-5163975.2124114903</v>
      </c>
      <c r="AF117">
        <v>50738257.939134702</v>
      </c>
      <c r="AG117">
        <v>5229181.8338570297</v>
      </c>
      <c r="AH117">
        <v>8967986.63579515</v>
      </c>
      <c r="AI117">
        <v>710540.90710322896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26747933.359891001</v>
      </c>
      <c r="AV117">
        <v>26177025.9541592</v>
      </c>
      <c r="AW117">
        <v>69335632.045843601</v>
      </c>
      <c r="AX117">
        <v>0</v>
      </c>
      <c r="AY117">
        <v>95512658.000002801</v>
      </c>
    </row>
    <row r="118" spans="1:51" x14ac:dyDescent="0.2">
      <c r="A118">
        <v>10</v>
      </c>
      <c r="B118">
        <v>1</v>
      </c>
      <c r="C118">
        <v>2011</v>
      </c>
      <c r="D118">
        <v>100</v>
      </c>
      <c r="E118">
        <v>2028458449</v>
      </c>
      <c r="F118">
        <v>2812782058</v>
      </c>
      <c r="G118">
        <v>2875478446.99999</v>
      </c>
      <c r="H118">
        <v>62696388.999994203</v>
      </c>
      <c r="I118">
        <v>2770900338.6784601</v>
      </c>
      <c r="J118">
        <v>33176389.6937356</v>
      </c>
      <c r="K118">
        <v>542784230.60000002</v>
      </c>
      <c r="L118">
        <v>1.739298416</v>
      </c>
      <c r="M118">
        <v>27682634.670000002</v>
      </c>
      <c r="N118">
        <v>4.0655999999999999</v>
      </c>
      <c r="O118">
        <v>34147.68</v>
      </c>
      <c r="P118">
        <v>31.299999999999901</v>
      </c>
      <c r="Q118">
        <v>0.49182096061092501</v>
      </c>
      <c r="R118">
        <v>3.9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-34690336.160053097</v>
      </c>
      <c r="AD118">
        <v>-44956946.970748097</v>
      </c>
      <c r="AE118">
        <v>3821892.4443425098</v>
      </c>
      <c r="AF118">
        <v>80005942.404617101</v>
      </c>
      <c r="AG118">
        <v>20957562.337296501</v>
      </c>
      <c r="AH118">
        <v>10736480.607740199</v>
      </c>
      <c r="AI118">
        <v>-197228.70616734301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35677365.9570278</v>
      </c>
      <c r="AV118">
        <v>34085961.703466304</v>
      </c>
      <c r="AW118">
        <v>28610427.296527799</v>
      </c>
      <c r="AX118">
        <v>0</v>
      </c>
      <c r="AY118">
        <v>62696388.999994203</v>
      </c>
    </row>
    <row r="119" spans="1:51" x14ac:dyDescent="0.2">
      <c r="A119">
        <v>10</v>
      </c>
      <c r="B119">
        <v>1</v>
      </c>
      <c r="C119">
        <v>2012</v>
      </c>
      <c r="D119">
        <v>100</v>
      </c>
      <c r="E119">
        <v>2028458449</v>
      </c>
      <c r="F119">
        <v>2875478446.99999</v>
      </c>
      <c r="G119">
        <v>2929500930.99999</v>
      </c>
      <c r="H119">
        <v>54022483.999999501</v>
      </c>
      <c r="I119">
        <v>2827504063.5974102</v>
      </c>
      <c r="J119">
        <v>56603724.918946199</v>
      </c>
      <c r="K119">
        <v>542311539.39999902</v>
      </c>
      <c r="L119">
        <v>1.6964752679999999</v>
      </c>
      <c r="M119">
        <v>27909105.420000002</v>
      </c>
      <c r="N119">
        <v>4.1093000000000002</v>
      </c>
      <c r="O119">
        <v>33963.31</v>
      </c>
      <c r="P119">
        <v>31.51</v>
      </c>
      <c r="Q119">
        <v>0.478498674131415</v>
      </c>
      <c r="R119">
        <v>4.0999999999999996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-1760163.2900930899</v>
      </c>
      <c r="AD119">
        <v>18675323.817648601</v>
      </c>
      <c r="AE119">
        <v>6817035.3787837001</v>
      </c>
      <c r="AF119">
        <v>4165692.96689911</v>
      </c>
      <c r="AG119">
        <v>3764081.1158805499</v>
      </c>
      <c r="AH119">
        <v>6224373.2471581697</v>
      </c>
      <c r="AI119">
        <v>-1037290.93451292</v>
      </c>
      <c r="AJ119">
        <v>-2303840.5385193001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23783025.254525699</v>
      </c>
      <c r="AR119">
        <v>0</v>
      </c>
      <c r="AS119">
        <v>0</v>
      </c>
      <c r="AT119">
        <v>0</v>
      </c>
      <c r="AU119">
        <v>58328237.017770499</v>
      </c>
      <c r="AV119">
        <v>58740037.940871097</v>
      </c>
      <c r="AW119">
        <v>-4717553.9408716401</v>
      </c>
      <c r="AX119">
        <v>0</v>
      </c>
      <c r="AY119">
        <v>54022483.999999501</v>
      </c>
    </row>
    <row r="120" spans="1:51" x14ac:dyDescent="0.2">
      <c r="A120">
        <v>10</v>
      </c>
      <c r="B120">
        <v>1</v>
      </c>
      <c r="C120">
        <v>2013</v>
      </c>
      <c r="D120">
        <v>100</v>
      </c>
      <c r="E120">
        <v>2028458449</v>
      </c>
      <c r="F120">
        <v>2929500930.99999</v>
      </c>
      <c r="G120">
        <v>3028731445.99999</v>
      </c>
      <c r="H120">
        <v>99230515.0000038</v>
      </c>
      <c r="I120">
        <v>2847627196.15026</v>
      </c>
      <c r="J120">
        <v>20123132.552851599</v>
      </c>
      <c r="K120">
        <v>554417452.20000005</v>
      </c>
      <c r="L120">
        <v>1.75772764399999</v>
      </c>
      <c r="M120">
        <v>28818049.079999998</v>
      </c>
      <c r="N120">
        <v>3.9420000000000002</v>
      </c>
      <c r="O120">
        <v>33700.32</v>
      </c>
      <c r="P120">
        <v>29.93</v>
      </c>
      <c r="Q120">
        <v>0.478248521277432</v>
      </c>
      <c r="R120">
        <v>4.2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2.6</v>
      </c>
      <c r="Z120">
        <v>1</v>
      </c>
      <c r="AA120">
        <v>0</v>
      </c>
      <c r="AB120">
        <v>0</v>
      </c>
      <c r="AC120">
        <v>45808856.725748397</v>
      </c>
      <c r="AD120">
        <v>-26910789.6845375</v>
      </c>
      <c r="AE120">
        <v>27413709.438430801</v>
      </c>
      <c r="AF120">
        <v>-16390735.983062699</v>
      </c>
      <c r="AG120">
        <v>5507801.3005444398</v>
      </c>
      <c r="AH120">
        <v>-47273678.854787998</v>
      </c>
      <c r="AI120">
        <v>-19846.6711347247</v>
      </c>
      <c r="AJ120">
        <v>-1173796.90341517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38863839.051058903</v>
      </c>
      <c r="AR120">
        <v>-3748907.28376697</v>
      </c>
      <c r="AS120">
        <v>0</v>
      </c>
      <c r="AT120">
        <v>0</v>
      </c>
      <c r="AU120">
        <v>22076451.135077499</v>
      </c>
      <c r="AV120">
        <v>20849036.5432803</v>
      </c>
      <c r="AW120">
        <v>78381478.456723407</v>
      </c>
      <c r="AX120">
        <v>0</v>
      </c>
      <c r="AY120">
        <v>99230515.0000038</v>
      </c>
    </row>
    <row r="121" spans="1:51" x14ac:dyDescent="0.2">
      <c r="A121">
        <v>10</v>
      </c>
      <c r="B121">
        <v>1</v>
      </c>
      <c r="C121">
        <v>2014</v>
      </c>
      <c r="D121">
        <v>100</v>
      </c>
      <c r="E121">
        <v>2028458449</v>
      </c>
      <c r="F121">
        <v>3028731445.99999</v>
      </c>
      <c r="G121">
        <v>3137384053.99999</v>
      </c>
      <c r="H121">
        <v>108652607.999998</v>
      </c>
      <c r="I121">
        <v>2938681369.0447302</v>
      </c>
      <c r="J121">
        <v>91054172.894469202</v>
      </c>
      <c r="K121">
        <v>561346639.09999895</v>
      </c>
      <c r="L121">
        <v>1.7485859420000001</v>
      </c>
      <c r="M121">
        <v>29110612.079999998</v>
      </c>
      <c r="N121">
        <v>3.75239999999999</v>
      </c>
      <c r="O121">
        <v>33580.799999999901</v>
      </c>
      <c r="P121">
        <v>30.2</v>
      </c>
      <c r="Q121">
        <v>0.47765666406466001</v>
      </c>
      <c r="R121">
        <v>4.2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5.2</v>
      </c>
      <c r="Z121">
        <v>1</v>
      </c>
      <c r="AA121">
        <v>0</v>
      </c>
      <c r="AB121">
        <v>0</v>
      </c>
      <c r="AC121">
        <v>26554583.999179099</v>
      </c>
      <c r="AD121">
        <v>4134746.3784591998</v>
      </c>
      <c r="AE121">
        <v>8904199.19332215</v>
      </c>
      <c r="AF121">
        <v>-19902676.249669898</v>
      </c>
      <c r="AG121">
        <v>2601270.4561518501</v>
      </c>
      <c r="AH121">
        <v>8431890.4536711592</v>
      </c>
      <c r="AI121">
        <v>-48547.209609196703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65563175.605354004</v>
      </c>
      <c r="AR121">
        <v>0</v>
      </c>
      <c r="AS121">
        <v>0</v>
      </c>
      <c r="AT121">
        <v>0</v>
      </c>
      <c r="AU121">
        <v>96238642.626858398</v>
      </c>
      <c r="AV121">
        <v>96845063.534941405</v>
      </c>
      <c r="AW121">
        <v>11807544.465057099</v>
      </c>
      <c r="AX121">
        <v>0</v>
      </c>
      <c r="AY121">
        <v>108652607.999998</v>
      </c>
    </row>
    <row r="122" spans="1:51" x14ac:dyDescent="0.2">
      <c r="A122">
        <v>10</v>
      </c>
      <c r="B122">
        <v>1</v>
      </c>
      <c r="C122">
        <v>2015</v>
      </c>
      <c r="D122">
        <v>100</v>
      </c>
      <c r="E122">
        <v>2028458449</v>
      </c>
      <c r="F122">
        <v>3137384053.99999</v>
      </c>
      <c r="G122">
        <v>3049980992.99999</v>
      </c>
      <c r="H122">
        <v>-87403061.000001401</v>
      </c>
      <c r="I122">
        <v>2796801224.0016398</v>
      </c>
      <c r="J122">
        <v>-141880145.043089</v>
      </c>
      <c r="K122">
        <v>562540968.5</v>
      </c>
      <c r="L122">
        <v>1.8840690440000001</v>
      </c>
      <c r="M122">
        <v>29378317.829999901</v>
      </c>
      <c r="N122">
        <v>2.7029999999999998</v>
      </c>
      <c r="O122">
        <v>34173.339999999902</v>
      </c>
      <c r="P122">
        <v>30.17</v>
      </c>
      <c r="Q122">
        <v>0.47613347078784202</v>
      </c>
      <c r="R122">
        <v>4.0999999999999996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6.7</v>
      </c>
      <c r="Z122">
        <v>1</v>
      </c>
      <c r="AA122">
        <v>0</v>
      </c>
      <c r="AB122">
        <v>0</v>
      </c>
      <c r="AC122">
        <v>4689859.2568100002</v>
      </c>
      <c r="AD122">
        <v>-61413391.3577848</v>
      </c>
      <c r="AE122">
        <v>8357944.1133413697</v>
      </c>
      <c r="AF122">
        <v>-129190128.219285</v>
      </c>
      <c r="AG122">
        <v>-13232250.2941385</v>
      </c>
      <c r="AH122">
        <v>-968988.13329637097</v>
      </c>
      <c r="AI122">
        <v>-129420.71157535299</v>
      </c>
      <c r="AJ122">
        <v>1257595.7257405999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39004236.027891196</v>
      </c>
      <c r="AR122">
        <v>0</v>
      </c>
      <c r="AS122">
        <v>0</v>
      </c>
      <c r="AT122">
        <v>0</v>
      </c>
      <c r="AU122">
        <v>-151624543.59229699</v>
      </c>
      <c r="AV122">
        <v>-151473551.82031599</v>
      </c>
      <c r="AW122">
        <v>64070490.820315197</v>
      </c>
      <c r="AX122">
        <v>0</v>
      </c>
      <c r="AY122">
        <v>-87403061.000001401</v>
      </c>
    </row>
    <row r="123" spans="1:51" x14ac:dyDescent="0.2">
      <c r="A123">
        <v>10</v>
      </c>
      <c r="B123">
        <v>1</v>
      </c>
      <c r="C123">
        <v>2016</v>
      </c>
      <c r="D123">
        <v>100</v>
      </c>
      <c r="E123">
        <v>2028458449</v>
      </c>
      <c r="F123">
        <v>3049980992.99999</v>
      </c>
      <c r="G123">
        <v>3072351667.99999</v>
      </c>
      <c r="H123">
        <v>22370675.000002801</v>
      </c>
      <c r="I123">
        <v>2832035139.0422502</v>
      </c>
      <c r="J123">
        <v>35233915.040612198</v>
      </c>
      <c r="K123">
        <v>562018756.29999995</v>
      </c>
      <c r="L123">
        <v>1.8938954429999999</v>
      </c>
      <c r="M123">
        <v>29437697.499999899</v>
      </c>
      <c r="N123">
        <v>2.4255</v>
      </c>
      <c r="O123">
        <v>35302.049999999901</v>
      </c>
      <c r="P123">
        <v>29.88</v>
      </c>
      <c r="Q123">
        <v>0.476654671743657</v>
      </c>
      <c r="R123">
        <v>4.5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11.5</v>
      </c>
      <c r="Z123">
        <v>1</v>
      </c>
      <c r="AA123">
        <v>0</v>
      </c>
      <c r="AB123">
        <v>0</v>
      </c>
      <c r="AC123">
        <v>-1990151.99622489</v>
      </c>
      <c r="AD123">
        <v>-4259307.25413696</v>
      </c>
      <c r="AE123">
        <v>1790332.85305555</v>
      </c>
      <c r="AF123">
        <v>-39777980.061074503</v>
      </c>
      <c r="AG123">
        <v>-23854684.968471199</v>
      </c>
      <c r="AH123">
        <v>-9093759.7705112994</v>
      </c>
      <c r="AI123">
        <v>43052.209360087698</v>
      </c>
      <c r="AJ123">
        <v>-4885346.9710168801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123003995.33348</v>
      </c>
      <c r="AR123">
        <v>0</v>
      </c>
      <c r="AS123">
        <v>0</v>
      </c>
      <c r="AT123">
        <v>0</v>
      </c>
      <c r="AU123">
        <v>40976149.374460101</v>
      </c>
      <c r="AV123">
        <v>38423456.862296298</v>
      </c>
      <c r="AW123">
        <v>-16052781.8622934</v>
      </c>
      <c r="AX123">
        <v>0</v>
      </c>
      <c r="AY123">
        <v>22370675.000002801</v>
      </c>
    </row>
    <row r="124" spans="1:51" x14ac:dyDescent="0.2">
      <c r="A124">
        <v>10</v>
      </c>
      <c r="B124">
        <v>1</v>
      </c>
      <c r="C124">
        <v>2017</v>
      </c>
      <c r="D124">
        <v>100</v>
      </c>
      <c r="E124">
        <v>2028458449</v>
      </c>
      <c r="F124">
        <v>3072351667.99999</v>
      </c>
      <c r="G124">
        <v>3093336562</v>
      </c>
      <c r="H124">
        <v>20984894.000001401</v>
      </c>
      <c r="I124">
        <v>3023749569.3543901</v>
      </c>
      <c r="J124">
        <v>191714430.31213999</v>
      </c>
      <c r="K124">
        <v>565251751.29999995</v>
      </c>
      <c r="L124">
        <v>1.89783476999999</v>
      </c>
      <c r="M124">
        <v>29668394.669999901</v>
      </c>
      <c r="N124">
        <v>2.6928000000000001</v>
      </c>
      <c r="O124">
        <v>35945.819999999898</v>
      </c>
      <c r="P124">
        <v>30</v>
      </c>
      <c r="Q124">
        <v>0.47605266805906399</v>
      </c>
      <c r="R124">
        <v>4.5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17.600000000000001</v>
      </c>
      <c r="Z124">
        <v>1</v>
      </c>
      <c r="AA124">
        <v>0</v>
      </c>
      <c r="AB124">
        <v>0</v>
      </c>
      <c r="AC124">
        <v>12410549.3507715</v>
      </c>
      <c r="AD124">
        <v>-1716677.26873589</v>
      </c>
      <c r="AE124">
        <v>6978189.7312484197</v>
      </c>
      <c r="AF124">
        <v>39152479.884421498</v>
      </c>
      <c r="AG124">
        <v>-13387050.4555417</v>
      </c>
      <c r="AH124">
        <v>3798543.4562383299</v>
      </c>
      <c r="AI124">
        <v>-50090.639417218001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158315788.32606199</v>
      </c>
      <c r="AR124">
        <v>0</v>
      </c>
      <c r="AS124">
        <v>0</v>
      </c>
      <c r="AT124">
        <v>0</v>
      </c>
      <c r="AU124">
        <v>205501732.38504699</v>
      </c>
      <c r="AV124">
        <v>207982641.750826</v>
      </c>
      <c r="AW124">
        <v>-186997747.750824</v>
      </c>
      <c r="AX124">
        <v>0</v>
      </c>
      <c r="AY124">
        <v>20984894.000001401</v>
      </c>
    </row>
    <row r="125" spans="1:51" x14ac:dyDescent="0.2">
      <c r="A125">
        <v>10</v>
      </c>
      <c r="B125">
        <v>1</v>
      </c>
      <c r="C125">
        <v>2018</v>
      </c>
      <c r="D125">
        <v>100</v>
      </c>
      <c r="E125">
        <v>2028458449</v>
      </c>
      <c r="F125">
        <v>3093336562</v>
      </c>
      <c r="G125">
        <v>3028681761</v>
      </c>
      <c r="H125">
        <v>-64654800.999999002</v>
      </c>
      <c r="I125">
        <v>3299994133.1388898</v>
      </c>
      <c r="J125">
        <v>276244563.78449702</v>
      </c>
      <c r="K125">
        <v>560645667.79999995</v>
      </c>
      <c r="L125">
        <v>1.9555512669999999</v>
      </c>
      <c r="M125">
        <v>29807700.839999899</v>
      </c>
      <c r="N125">
        <v>2.9199999999999902</v>
      </c>
      <c r="O125">
        <v>36801.5</v>
      </c>
      <c r="P125">
        <v>30.01</v>
      </c>
      <c r="Q125">
        <v>0.47627332414381301</v>
      </c>
      <c r="R125">
        <v>4.5999999999999996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28.6</v>
      </c>
      <c r="Z125">
        <v>1</v>
      </c>
      <c r="AA125">
        <v>0</v>
      </c>
      <c r="AB125">
        <v>1</v>
      </c>
      <c r="AC125">
        <v>-17737026.272868901</v>
      </c>
      <c r="AD125">
        <v>-24963246.327342499</v>
      </c>
      <c r="AE125">
        <v>4214231.8137381095</v>
      </c>
      <c r="AF125">
        <v>31283527.624314401</v>
      </c>
      <c r="AG125">
        <v>-17534735.061716601</v>
      </c>
      <c r="AH125">
        <v>318526.90947298601</v>
      </c>
      <c r="AI125">
        <v>18485.6370768708</v>
      </c>
      <c r="AJ125">
        <v>-1239442.81405539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293366484.94821298</v>
      </c>
      <c r="AR125">
        <v>0</v>
      </c>
      <c r="AS125">
        <v>0</v>
      </c>
      <c r="AT125">
        <v>16196629.9147263</v>
      </c>
      <c r="AU125">
        <v>283923436.37155801</v>
      </c>
      <c r="AV125">
        <v>282601911.83450902</v>
      </c>
      <c r="AW125">
        <v>-347256712.834508</v>
      </c>
      <c r="AX125">
        <v>0</v>
      </c>
      <c r="AY125">
        <v>-64654800.999999002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2020-05-12T16:41:03Z</dcterms:modified>
</cp:coreProperties>
</file>