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KY\Projects\TCRP A-43\REPO\transit_ridership_decline2\transit_ridership_decline\Factors and Ridership Data\Model Estimation\Est11\"/>
    </mc:Choice>
  </mc:AlternateContent>
  <xr:revisionPtr revIDLastSave="0" documentId="13_ncr:1_{974BC7A7-2FEA-4977-ABE6-0E0730BC8B8E}" xr6:coauthVersionLast="45" xr6:coauthVersionMax="45" xr10:uidLastSave="{00000000-0000-0000-0000-000000000000}"/>
  <bookViews>
    <workbookView xWindow="-110" yWindow="-110" windowWidth="19420" windowHeight="10420" tabRatio="818" activeTab="1" xr2:uid="{00000000-000D-0000-FFFF-FFFF00000000}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FAC_TOTALS_APTA!$C$2:$AT$126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J100" i="26"/>
  <c r="K100" i="26" s="1"/>
  <c r="L100" i="26" s="1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 s="1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 s="1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I109" i="20" l="1"/>
  <c r="V83" i="26"/>
  <c r="U83" i="26"/>
  <c r="T83" i="26"/>
  <c r="S83" i="26"/>
  <c r="AC99" i="20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AD43" i="26" s="1"/>
  <c r="H8" i="22" s="1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<sst xmlns="http://schemas.openxmlformats.org/spreadsheetml/2006/main" count="1060" uniqueCount="95">
  <si>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</si>
  <si>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</si>
  <si>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</si>
  <si>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</si>
  <si>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</si>
  <si>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</si>
  <si>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</si>
  <si>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</si>
  <si>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</si>
  <si>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</si>
  <si>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</si>
  <si>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</si>
  <si>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</si>
  <si>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</si>
  <si>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</si>
  <si>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</si>
  <si>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</si>
  <si>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</si>
  <si>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</si>
  <si>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</si>
  <si>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</si>
  <si>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</si>
  <si>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</si>
  <si>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</si>
  <si>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</si>
  <si>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</si>
  <si>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</si>
  <si>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</si>
  <si>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</si>
  <si>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</si>
  <si>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</si>
  <si>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</si>
  <si>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</si>
  <si>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</si>
  <si>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</si>
  <si>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</si>
  <si>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</si>
  <si>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</si>
  <si>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</si>
  <si>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</si>
  <si>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</si>
  <si>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</si>
  <si>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</si>
  <si>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</si>
  <si>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</si>
  <si>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</si>
  <si>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</si>
  <si>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</si>
  <si>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</si>
  <si>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</si>
  <si>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</si>
  <si>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</si>
  <si>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</si>
  <si>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</si>
  <si>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</si>
  <si>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</si>
  <si>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</si>
  <si>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</si>
  <si>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</si>
  <si>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</si>
  <si>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</si>
  <si>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</si>
  <si>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</si>
  <si>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</si>
  <si>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</si>
  <si>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</si>
  <si>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</si>
  <si>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</si>
  <si>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</si>
  <si>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</si>
  <si>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</si>
  <si>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</si>
  <si>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</si>
  <si>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</si>
  <si>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</si>
  <si>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</si>
  <si>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</si>
  <si>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</si>
  <si>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</si>
  <si>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</si>
  <si>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</si>
  <si>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</si>
  <si>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</si>
  <si>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</si>
  <si>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Years Since Ride-Hail Start</t>
  </si>
  <si>
    <t>YEARS_SINCE_TNC_BUS_HINY</t>
  </si>
  <si>
    <t>YEARS_SINCE_TNC_BUS_MIDLOW</t>
  </si>
  <si>
    <t>YEARS_SINCE_TNC_RAIL_HINY</t>
  </si>
  <si>
    <t>YEARS_SINCE_TNC_BUS_HINY_FAC</t>
  </si>
  <si>
    <t>YEARS_SINCE_TNC_BUS_MIDLOW_FAC</t>
  </si>
  <si>
    <t>YEARS_SINCE_TNC_RAIL_HINY_FAC</t>
  </si>
  <si>
    <t>VRM_ADJ</t>
  </si>
  <si>
    <t>FARE_per_UPT_cleaned_2018</t>
  </si>
  <si>
    <t>VRM_ADJ_log_FAC</t>
  </si>
  <si>
    <t>FARE_per_UPT_cleaned_2018_log_FAC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</si>
</sst>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5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4" borderId="0" xfId="0" applyNumberFormat="1" applyFill="1"/>
    <xf numFmtId="2" fontId="0" fillId="4" borderId="0" xfId="1" applyNumberFormat="1" applyFont="1" applyFill="1"/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showGridLines="0" topLeftCell="F5" workbookViewId="0">
      <selection activeCell="P16" sqref="P16"/>
    </sheetView>
  </sheetViews>
  <sheetFormatPr defaultColWidth="8.83203125" defaultRowHeight="15.5" x14ac:dyDescent="0.35"/>
  <cols>
    <col min="1" max="1" width="4.08203125" customWidth="1"/>
    <col min="2" max="2" width="32.58203125" bestFit="1" customWidth="1"/>
    <col min="3" max="9" width="8" customWidth="1"/>
    <col min="10" max="10" width="8" style="165" customWidth="1"/>
    <col min="11" max="11" width="5.08203125" customWidth="1"/>
    <col min="12" max="12" width="32.582031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style="165" bestFit="1" customWidth="1"/>
  </cols>
  <sheetData>
    <row r="1" spans="2:20" x14ac:dyDescent="0.35">
      <c r="B1" s="67" t="s">
        <v>70</v>
      </c>
      <c r="L1" s="67" t="s">
        <v>59</v>
      </c>
    </row>
    <row r="2" spans="2:20" ht="16" thickBot="1" x14ac:dyDescent="0.4"/>
    <row r="3" spans="2:20" ht="16" thickTop="1" x14ac:dyDescent="0.35">
      <c r="B3" s="60"/>
      <c r="C3" s="173" t="s">
        <v>60</v>
      </c>
      <c r="D3" s="173"/>
      <c r="E3" s="173"/>
      <c r="F3" s="173"/>
      <c r="G3" s="173" t="s">
        <v>55</v>
      </c>
      <c r="H3" s="173"/>
      <c r="I3" s="173"/>
      <c r="J3" s="173"/>
      <c r="L3" s="60"/>
      <c r="M3" s="173" t="s">
        <v>60</v>
      </c>
      <c r="N3" s="173"/>
      <c r="O3" s="173"/>
      <c r="P3" s="173"/>
      <c r="Q3" s="173" t="s">
        <v>55</v>
      </c>
      <c r="R3" s="173"/>
      <c r="S3" s="173"/>
      <c r="T3" s="173"/>
    </row>
    <row r="4" spans="2:20" x14ac:dyDescent="0.35">
      <c r="B4" s="7" t="s">
        <v>18</v>
      </c>
      <c r="C4" s="26" t="s">
        <v>56</v>
      </c>
      <c r="D4" s="26" t="s">
        <v>57</v>
      </c>
      <c r="E4" s="26" t="s">
        <v>58</v>
      </c>
      <c r="F4" s="26" t="s">
        <v>27</v>
      </c>
      <c r="G4" s="26" t="s">
        <v>56</v>
      </c>
      <c r="H4" s="26" t="s">
        <v>57</v>
      </c>
      <c r="I4" s="26" t="s">
        <v>58</v>
      </c>
      <c r="J4" s="166" t="s">
        <v>27</v>
      </c>
      <c r="L4" s="7" t="s">
        <v>18</v>
      </c>
      <c r="M4" s="26" t="s">
        <v>56</v>
      </c>
      <c r="N4" s="26" t="s">
        <v>57</v>
      </c>
      <c r="O4" s="26" t="s">
        <v>58</v>
      </c>
      <c r="P4" s="26" t="s">
        <v>27</v>
      </c>
      <c r="Q4" s="26" t="s">
        <v>56</v>
      </c>
      <c r="R4" s="26" t="s">
        <v>57</v>
      </c>
      <c r="S4" s="26" t="s">
        <v>58</v>
      </c>
      <c r="T4" s="166" t="s">
        <v>27</v>
      </c>
    </row>
    <row r="5" spans="2:20" x14ac:dyDescent="0.35">
      <c r="B5" s="24" t="s">
        <v>31</v>
      </c>
      <c r="C5" s="62">
        <f>'FAC 2002-2012 BUS'!I13</f>
        <v>-8.3201366750120909E-2</v>
      </c>
      <c r="D5" s="62">
        <f>'FAC 2002-2012 BUS'!I41</f>
        <v>-0.15797851612432678</v>
      </c>
      <c r="E5" s="62">
        <f>'FAC 2002-2012 BUS'!I69</f>
        <v>-0.20620968610200918</v>
      </c>
      <c r="F5" s="62" t="str">
        <f>'FAC 2002-2012 BUS'!I97</f>
        <v>-</v>
      </c>
      <c r="G5" s="62">
        <f>'FAC 2002-2012 BUS'!AD13</f>
        <v>-5.4733338916410267E-2</v>
      </c>
      <c r="H5" s="62">
        <f>'FAC 2002-2012 BUS'!AD41</f>
        <v>-1.576485347990637E-2</v>
      </c>
      <c r="I5" s="62">
        <f>'FAC 2002-2012 BUS'!AD69</f>
        <v>0.14438151807039001</v>
      </c>
      <c r="J5" s="167" t="e">
        <f>'FAC 2002-2012 BUS'!AD97</f>
        <v>#DIV/0!</v>
      </c>
      <c r="L5" s="24" t="s">
        <v>31</v>
      </c>
      <c r="M5" s="62">
        <f>'FAC 2012-2018 BUS'!I13</f>
        <v>4.2113135218866837E-2</v>
      </c>
      <c r="N5" s="62">
        <f>'FAC 2012-2018 BUS'!I41</f>
        <v>0.11904455749969589</v>
      </c>
      <c r="O5" s="62">
        <f>'FAC 2012-2018 BUS'!I69</f>
        <v>9.0404186855855162E-2</v>
      </c>
      <c r="P5" s="62" t="str">
        <f>'FAC 2012-2018 BUS'!I97</f>
        <v>-</v>
      </c>
      <c r="Q5" s="62">
        <f>'FAC 2012-2018 BUS'!AD13</f>
        <v>3.454395774456849E-2</v>
      </c>
      <c r="R5" s="62">
        <f>'FAC 2012-2018 BUS'!AD41</f>
        <v>6.649564046062148E-2</v>
      </c>
      <c r="S5" s="62">
        <f>'FAC 2012-2018 BUS'!AD69</f>
        <v>5.830156229697267E-2</v>
      </c>
      <c r="T5" s="167" t="e">
        <f>'FAC 2012-2018 BUS'!AD97</f>
        <v>#DIV/0!</v>
      </c>
    </row>
    <row r="6" spans="2:20" s="158" customFormat="1" x14ac:dyDescent="0.35">
      <c r="B6" s="24" t="s">
        <v>52</v>
      </c>
      <c r="C6" s="157">
        <f>'FAC 2002-2012 BUS'!I14</f>
        <v>0.13503017608498125</v>
      </c>
      <c r="D6" s="157">
        <f>'FAC 2002-2012 BUS'!I42</f>
        <v>7.3913495755720593E-2</v>
      </c>
      <c r="E6" s="157">
        <f>'FAC 2002-2012 BUS'!I70</f>
        <v>-7.9879983115903497E-2</v>
      </c>
      <c r="F6" s="157" t="str">
        <f>'FAC 2002-2012 BUS'!I98</f>
        <v>-</v>
      </c>
      <c r="G6" s="157">
        <f>'FAC 2002-2012 BUS'!AD14</f>
        <v>-2.4481707886618485E-2</v>
      </c>
      <c r="H6" s="157">
        <f>'FAC 2002-2012 BUS'!AD42</f>
        <v>-2.9883268133026573E-2</v>
      </c>
      <c r="I6" s="157">
        <f>'FAC 2002-2012 BUS'!AD70</f>
        <v>1.122792399694276E-2</v>
      </c>
      <c r="J6" s="167" t="e">
        <f>'FAC 2002-2012 BUS'!AD98</f>
        <v>#DIV/0!</v>
      </c>
      <c r="L6" s="24" t="s">
        <v>52</v>
      </c>
      <c r="M6" s="157">
        <f>'FAC 2012-2018 BUS'!I14</f>
        <v>-3.75439131738875E-4</v>
      </c>
      <c r="N6" s="157">
        <f>'FAC 2012-2018 BUS'!I42</f>
        <v>1.6103107567393415E-2</v>
      </c>
      <c r="O6" s="157">
        <f>'FAC 2012-2018 BUS'!I70</f>
        <v>0.17495748316274295</v>
      </c>
      <c r="P6" s="157" t="str">
        <f>'FAC 2012-2018 BUS'!I98</f>
        <v>-</v>
      </c>
      <c r="Q6" s="157">
        <f>'FAC 2012-2018 BUS'!AD14</f>
        <v>-1.941639552426671E-3</v>
      </c>
      <c r="R6" s="157">
        <f>'FAC 2012-2018 BUS'!AD42</f>
        <v>-2.4264918944756839E-3</v>
      </c>
      <c r="S6" s="157">
        <f>'FAC 2012-2018 BUS'!AD70</f>
        <v>-2.6841302553658606E-2</v>
      </c>
      <c r="T6" s="167" t="e">
        <f>'FAC 2012-2018 BUS'!AD98</f>
        <v>#DIV/0!</v>
      </c>
    </row>
    <row r="7" spans="2:20" s="158" customFormat="1" x14ac:dyDescent="0.35">
      <c r="B7" s="114" t="s">
        <v>79</v>
      </c>
      <c r="C7" s="157" t="str">
        <f>'FAC 2002-2012 BUS'!I15</f>
        <v>-</v>
      </c>
      <c r="D7" s="157" t="str">
        <f>'FAC 2002-2012 BUS'!I43</f>
        <v>-</v>
      </c>
      <c r="E7" s="157" t="str">
        <f>'FAC 2002-2012 BUS'!I71</f>
        <v>-</v>
      </c>
      <c r="F7" s="157" t="str">
        <f>'FAC 2002-2012 BUS'!I99</f>
        <v>-</v>
      </c>
      <c r="G7" s="157" t="e">
        <f>'FAC 2002-2012 BUS'!AD15</f>
        <v>#REF!</v>
      </c>
      <c r="H7" s="157" t="e">
        <f>'FAC 2002-2012 BUS'!AD43</f>
        <v>#REF!</v>
      </c>
      <c r="I7" s="157" t="e">
        <f>'FAC 2002-2012 BUS'!AD71</f>
        <v>#REF!</v>
      </c>
      <c r="J7" s="167" t="e">
        <f>'FAC 2002-2012 BUS'!AD99</f>
        <v>#REF!</v>
      </c>
      <c r="L7" s="114" t="s">
        <v>79</v>
      </c>
      <c r="M7" s="157" t="str">
        <f>'FAC 2012-2018 BUS'!I15</f>
        <v>-</v>
      </c>
      <c r="N7" s="157" t="str">
        <f>'FAC 2012-2018 BUS'!I43</f>
        <v>-</v>
      </c>
      <c r="O7" s="157" t="str">
        <f>'FAC 2012-2018 BUS'!I71</f>
        <v>-</v>
      </c>
      <c r="P7" s="157" t="str">
        <f>'FAC 2012-2018 BUS'!I99</f>
        <v>-</v>
      </c>
      <c r="Q7" s="157" t="e">
        <f>'FAC 2012-2018 BUS'!AD15</f>
        <v>#REF!</v>
      </c>
      <c r="R7" s="157" t="e">
        <f>'FAC 2012-2018 BUS'!AD43</f>
        <v>#REF!</v>
      </c>
      <c r="S7" s="157" t="e">
        <f>'FAC 2012-2018 BUS'!AD71</f>
        <v>#REF!</v>
      </c>
      <c r="T7" s="167" t="e">
        <f>'FAC 2012-2018 BUS'!AD99</f>
        <v>#REF!</v>
      </c>
    </row>
    <row r="8" spans="2:20" s="158" customFormat="1" x14ac:dyDescent="0.35">
      <c r="B8" s="114" t="s">
        <v>80</v>
      </c>
      <c r="C8" s="157" t="str">
        <f>'FAC 2002-2012 BUS'!I16</f>
        <v>-</v>
      </c>
      <c r="D8" s="157" t="str">
        <f>'FAC 2002-2012 BUS'!I44</f>
        <v>-</v>
      </c>
      <c r="E8" s="157" t="str">
        <f>'FAC 2002-2012 BUS'!I72</f>
        <v>-</v>
      </c>
      <c r="F8" s="157" t="str">
        <f>'FAC 2002-2012 BUS'!I100</f>
        <v>-</v>
      </c>
      <c r="G8" s="157">
        <f>'FAC 2002-2012 BUS'!AD16</f>
        <v>0</v>
      </c>
      <c r="H8" s="157">
        <f>'FAC 2002-2012 BUS'!AD44</f>
        <v>0</v>
      </c>
      <c r="I8" s="157">
        <f>'FAC 2002-2012 BUS'!AD72</f>
        <v>0</v>
      </c>
      <c r="J8" s="167" t="e">
        <f>'FAC 2002-2012 BUS'!AD100</f>
        <v>#DIV/0!</v>
      </c>
      <c r="L8" s="114" t="s">
        <v>80</v>
      </c>
      <c r="M8" s="157" t="str">
        <f>'FAC 2012-2018 BUS'!I16</f>
        <v>-</v>
      </c>
      <c r="N8" s="157" t="str">
        <f>'FAC 2012-2018 BUS'!I44</f>
        <v>-</v>
      </c>
      <c r="O8" s="157" t="str">
        <f>'FAC 2012-2018 BUS'!I72</f>
        <v>-</v>
      </c>
      <c r="P8" s="157" t="str">
        <f>'FAC 2012-2018 BUS'!I100</f>
        <v>-</v>
      </c>
      <c r="Q8" s="157">
        <f>'FAC 2012-2018 BUS'!AD16</f>
        <v>0</v>
      </c>
      <c r="R8" s="157">
        <f>'FAC 2012-2018 BUS'!AD44</f>
        <v>0</v>
      </c>
      <c r="S8" s="157">
        <f>'FAC 2012-2018 BUS'!AD72</f>
        <v>0</v>
      </c>
      <c r="T8" s="167" t="e">
        <f>'FAC 2012-2018 BUS'!AD100</f>
        <v>#DIV/0!</v>
      </c>
    </row>
    <row r="9" spans="2:20" s="158" customFormat="1" x14ac:dyDescent="0.35">
      <c r="B9" s="24" t="s">
        <v>48</v>
      </c>
      <c r="C9" s="157">
        <f>'FAC 2002-2012 BUS'!I17</f>
        <v>5.5631822363825911E-2</v>
      </c>
      <c r="D9" s="157">
        <f>'FAC 2002-2012 BUS'!I45</f>
        <v>5.7883484469767321E-2</v>
      </c>
      <c r="E9" s="157">
        <f>'FAC 2002-2012 BUS'!I73</f>
        <v>-2.8496505882474099E-2</v>
      </c>
      <c r="F9" s="157" t="str">
        <f>'FAC 2002-2012 BUS'!I101</f>
        <v>-</v>
      </c>
      <c r="G9" s="157">
        <f>'FAC 2002-2012 BUS'!AD17</f>
        <v>4.0255043478751799E-2</v>
      </c>
      <c r="H9" s="157">
        <f>'FAC 2002-2012 BUS'!AD45</f>
        <v>5.6847263848717501E-2</v>
      </c>
      <c r="I9" s="157">
        <f>'FAC 2002-2012 BUS'!AD73</f>
        <v>9.4547088345740271E-2</v>
      </c>
      <c r="J9" s="167" t="e">
        <f>'FAC 2002-2012 BUS'!AD101</f>
        <v>#DIV/0!</v>
      </c>
      <c r="L9" s="24" t="s">
        <v>48</v>
      </c>
      <c r="M9" s="157">
        <f>'FAC 2012-2018 BUS'!I17</f>
        <v>6.2897263194922726E-2</v>
      </c>
      <c r="N9" s="157">
        <f>'FAC 2012-2018 BUS'!I45</f>
        <v>7.9321462308145962E-2</v>
      </c>
      <c r="O9" s="157">
        <f>'FAC 2012-2018 BUS'!I73</f>
        <v>5.8265616574058932E-2</v>
      </c>
      <c r="P9" s="157" t="str">
        <f>'FAC 2012-2018 BUS'!I101</f>
        <v>-</v>
      </c>
      <c r="Q9" s="157">
        <f>'FAC 2012-2018 BUS'!AD17</f>
        <v>2.0914929649585332E-2</v>
      </c>
      <c r="R9" s="157">
        <f>'FAC 2012-2018 BUS'!AD45</f>
        <v>2.4454752608196181E-2</v>
      </c>
      <c r="S9" s="157">
        <f>'FAC 2012-2018 BUS'!AD73</f>
        <v>1.6897830519602412E-2</v>
      </c>
      <c r="T9" s="167" t="e">
        <f>'FAC 2012-2018 BUS'!AD101</f>
        <v>#DIV/0!</v>
      </c>
    </row>
    <row r="10" spans="2:20" x14ac:dyDescent="0.35">
      <c r="B10" s="24" t="s">
        <v>73</v>
      </c>
      <c r="C10" s="62" t="str">
        <f>'FAC 2002-2012 BUS'!I18</f>
        <v>-</v>
      </c>
      <c r="D10" s="62" t="str">
        <f>'FAC 2002-2012 BUS'!I46</f>
        <v>-</v>
      </c>
      <c r="E10" s="62" t="str">
        <f>'FAC 2002-2012 BUS'!I74</f>
        <v>-</v>
      </c>
      <c r="F10" s="62" t="str">
        <f>'FAC 2002-2012 BUS'!I102</f>
        <v>-</v>
      </c>
      <c r="G10" s="62" t="e">
        <f>'FAC 2002-2012 BUS'!AD18</f>
        <v>#REF!</v>
      </c>
      <c r="H10" s="62" t="e">
        <f>'FAC 2002-2012 BUS'!AD46</f>
        <v>#REF!</v>
      </c>
      <c r="I10" s="62" t="e">
        <f>'FAC 2002-2012 BUS'!AD74</f>
        <v>#REF!</v>
      </c>
      <c r="J10" s="167" t="e">
        <f>'FAC 2002-2012 BUS'!AD102</f>
        <v>#REF!</v>
      </c>
      <c r="L10" s="24" t="s">
        <v>73</v>
      </c>
      <c r="M10" s="62" t="str">
        <f>'FAC 2012-2018 BUS'!I18</f>
        <v>-</v>
      </c>
      <c r="N10" s="62" t="str">
        <f>'FAC 2012-2018 BUS'!I46</f>
        <v>-</v>
      </c>
      <c r="O10" s="62" t="str">
        <f>'FAC 2012-2018 BUS'!I74</f>
        <v>-</v>
      </c>
      <c r="P10" s="62" t="str">
        <f>'FAC 2012-2018 BUS'!I102</f>
        <v>-</v>
      </c>
      <c r="Q10" s="62" t="e">
        <f>'FAC 2012-2018 BUS'!AD18</f>
        <v>#REF!</v>
      </c>
      <c r="R10" s="62" t="e">
        <f>'FAC 2012-2018 BUS'!AD46</f>
        <v>#REF!</v>
      </c>
      <c r="S10" s="62" t="e">
        <f>'FAC 2012-2018 BUS'!AD74</f>
        <v>#REF!</v>
      </c>
      <c r="T10" s="167" t="e">
        <f>'FAC 2012-2018 BUS'!AD102</f>
        <v>#REF!</v>
      </c>
    </row>
    <row r="11" spans="2:20" x14ac:dyDescent="0.35">
      <c r="B11" s="24" t="s">
        <v>49</v>
      </c>
      <c r="C11" s="62">
        <f>'FAC 2002-2012 BUS'!I19</f>
        <v>1.0712225107968747</v>
      </c>
      <c r="D11" s="62">
        <f>'FAC 2002-2012 BUS'!I47</f>
        <v>1.0678012135282486</v>
      </c>
      <c r="E11" s="62">
        <f>'FAC 2002-2012 BUS'!I75</f>
        <v>1.0680419830127033</v>
      </c>
      <c r="F11" s="62" t="str">
        <f>'FAC 2002-2012 BUS'!I103</f>
        <v>-</v>
      </c>
      <c r="G11" s="62">
        <f>'FAC 2002-2012 BUS'!AD19</f>
        <v>6.3287480106970453E-2</v>
      </c>
      <c r="H11" s="62">
        <f>'FAC 2002-2012 BUS'!AD47</f>
        <v>6.7262034215519614E-2</v>
      </c>
      <c r="I11" s="62">
        <f>'FAC 2002-2012 BUS'!AD75</f>
        <v>0.10916782020340575</v>
      </c>
      <c r="J11" s="167" t="e">
        <f>'FAC 2002-2012 BUS'!AD103</f>
        <v>#DIV/0!</v>
      </c>
      <c r="L11" s="24" t="s">
        <v>49</v>
      </c>
      <c r="M11" s="62">
        <f>'FAC 2012-2018 BUS'!I19</f>
        <v>-0.26427344258628593</v>
      </c>
      <c r="N11" s="62">
        <f>'FAC 2012-2018 BUS'!I47</f>
        <v>-0.28803125696077803</v>
      </c>
      <c r="O11" s="62">
        <f>'FAC 2012-2018 BUS'!I75</f>
        <v>-0.29483566445845832</v>
      </c>
      <c r="P11" s="62" t="str">
        <f>'FAC 2012-2018 BUS'!I103</f>
        <v>-</v>
      </c>
      <c r="Q11" s="62">
        <f>'FAC 2012-2018 BUS'!AD19</f>
        <v>-2.7195785437446579E-2</v>
      </c>
      <c r="R11" s="62">
        <f>'FAC 2012-2018 BUS'!AD47</f>
        <v>-2.9854131656717051E-2</v>
      </c>
      <c r="S11" s="62">
        <f>'FAC 2012-2018 BUS'!AD75</f>
        <v>-3.166990564986661E-2</v>
      </c>
      <c r="T11" s="167" t="e">
        <f>'FAC 2012-2018 BUS'!AD103</f>
        <v>#DIV/0!</v>
      </c>
    </row>
    <row r="12" spans="2:20" x14ac:dyDescent="0.35">
      <c r="B12" s="24" t="s">
        <v>46</v>
      </c>
      <c r="C12" s="62">
        <f>'FAC 2002-2012 BUS'!I20</f>
        <v>-0.16494461462244669</v>
      </c>
      <c r="D12" s="62">
        <f>'FAC 2002-2012 BUS'!I48</f>
        <v>-0.19154572575705331</v>
      </c>
      <c r="E12" s="62">
        <f>'FAC 2002-2012 BUS'!I76</f>
        <v>-0.24220381504299782</v>
      </c>
      <c r="F12" s="62" t="str">
        <f>'FAC 2002-2012 BUS'!I104</f>
        <v>-</v>
      </c>
      <c r="G12" s="62">
        <f>'FAC 2002-2012 BUS'!AD20</f>
        <v>2.578592097869211E-2</v>
      </c>
      <c r="H12" s="62">
        <f>'FAC 2002-2012 BUS'!AD48</f>
        <v>2.9807155586002602E-2</v>
      </c>
      <c r="I12" s="62">
        <f>'FAC 2002-2012 BUS'!AD76</f>
        <v>4.8577576831157064E-2</v>
      </c>
      <c r="J12" s="167" t="e">
        <f>'FAC 2002-2012 BUS'!AD104</f>
        <v>#DIV/0!</v>
      </c>
      <c r="L12" s="24" t="s">
        <v>46</v>
      </c>
      <c r="M12" s="62">
        <f>'FAC 2012-2018 BUS'!I20</f>
        <v>0.12479563574969244</v>
      </c>
      <c r="N12" s="62">
        <f>'FAC 2012-2018 BUS'!I48</f>
        <v>9.5252733490610808E-2</v>
      </c>
      <c r="O12" s="62">
        <f>'FAC 2012-2018 BUS'!I76</f>
        <v>8.4079987561179959E-2</v>
      </c>
      <c r="P12" s="62" t="str">
        <f>'FAC 2012-2018 BUS'!I104</f>
        <v>-</v>
      </c>
      <c r="Q12" s="62">
        <f>'FAC 2012-2018 BUS'!AD20</f>
        <v>-1.2400538138006885E-2</v>
      </c>
      <c r="R12" s="62">
        <f>'FAC 2012-2018 BUS'!AD48</f>
        <v>-9.6531473715192589E-3</v>
      </c>
      <c r="S12" s="62">
        <f>'FAC 2012-2018 BUS'!AD76</f>
        <v>-9.2303264627989438E-3</v>
      </c>
      <c r="T12" s="167" t="e">
        <f>'FAC 2012-2018 BUS'!AD104</f>
        <v>#DIV/0!</v>
      </c>
    </row>
    <row r="13" spans="2:20" x14ac:dyDescent="0.35">
      <c r="B13" s="24" t="s">
        <v>62</v>
      </c>
      <c r="C13" s="62">
        <f>'FAC 2002-2012 BUS'!I21</f>
        <v>4.1594878753359321E-3</v>
      </c>
      <c r="D13" s="62">
        <f>'FAC 2002-2012 BUS'!I49</f>
        <v>5.6459716000271554E-2</v>
      </c>
      <c r="E13" s="62">
        <f>'FAC 2002-2012 BUS'!I77</f>
        <v>9.6021271777541051E-2</v>
      </c>
      <c r="F13" s="62" t="str">
        <f>'FAC 2002-2012 BUS'!I105</f>
        <v>-</v>
      </c>
      <c r="G13" s="62">
        <f>'FAC 2002-2012 BUS'!AD21</f>
        <v>3.8419793262094932E-3</v>
      </c>
      <c r="H13" s="62">
        <f>'FAC 2002-2012 BUS'!AD49</f>
        <v>2.3433656391824619E-2</v>
      </c>
      <c r="I13" s="62">
        <f>'FAC 2002-2012 BUS'!AD77</f>
        <v>5.4173131598791086E-2</v>
      </c>
      <c r="J13" s="167" t="e">
        <f>'FAC 2002-2012 BUS'!AD105</f>
        <v>#DIV/0!</v>
      </c>
      <c r="L13" s="24" t="s">
        <v>62</v>
      </c>
      <c r="M13" s="62">
        <f>'FAC 2012-2018 BUS'!I21</f>
        <v>-8.6621117669988812E-2</v>
      </c>
      <c r="N13" s="62">
        <f>'FAC 2012-2018 BUS'!I49</f>
        <v>-0.12807270872960053</v>
      </c>
      <c r="O13" s="62">
        <f>'FAC 2012-2018 BUS'!I77</f>
        <v>-4.7964184610374438E-2</v>
      </c>
      <c r="P13" s="62" t="str">
        <f>'FAC 2012-2018 BUS'!I105</f>
        <v>-</v>
      </c>
      <c r="Q13" s="62">
        <f>'FAC 2012-2018 BUS'!AD21</f>
        <v>-2.1509248249618539E-2</v>
      </c>
      <c r="R13" s="62">
        <f>'FAC 2012-2018 BUS'!AD49</f>
        <v>-2.5072792459013303E-2</v>
      </c>
      <c r="S13" s="62">
        <f>'FAC 2012-2018 BUS'!AD77</f>
        <v>-6.0743211790740834E-3</v>
      </c>
      <c r="T13" s="167" t="e">
        <f>'FAC 2012-2018 BUS'!AD105</f>
        <v>#DIV/0!</v>
      </c>
    </row>
    <row r="14" spans="2:20" x14ac:dyDescent="0.35">
      <c r="B14" s="24" t="s">
        <v>47</v>
      </c>
      <c r="C14" s="62">
        <f>'FAC 2002-2012 BUS'!I22</f>
        <v>0.26457677383977884</v>
      </c>
      <c r="D14" s="62">
        <f>'FAC 2002-2012 BUS'!I50</f>
        <v>0.25044805039857976</v>
      </c>
      <c r="E14" s="62">
        <f>'FAC 2002-2012 BUS'!I78</f>
        <v>0.14867124044668723</v>
      </c>
      <c r="F14" s="62" t="str">
        <f>'FAC 2002-2012 BUS'!I106</f>
        <v>-</v>
      </c>
      <c r="G14" s="62">
        <f>'FAC 2002-2012 BUS'!AD22</f>
        <v>-7.4593128746848585E-3</v>
      </c>
      <c r="H14" s="62">
        <f>'FAC 2002-2012 BUS'!AD50</f>
        <v>-6.1233153283047417E-3</v>
      </c>
      <c r="I14" s="62">
        <f>'FAC 2002-2012 BUS'!AD78</f>
        <v>-6.5322343574156488E-3</v>
      </c>
      <c r="J14" s="167" t="e">
        <f>'FAC 2002-2012 BUS'!AD106</f>
        <v>#DIV/0!</v>
      </c>
      <c r="L14" s="24" t="s">
        <v>47</v>
      </c>
      <c r="M14" s="62">
        <f>'FAC 2012-2018 BUS'!I22</f>
        <v>0.22686091383672236</v>
      </c>
      <c r="N14" s="62">
        <f>'FAC 2012-2018 BUS'!I50</f>
        <v>0.32541950976214018</v>
      </c>
      <c r="O14" s="62">
        <f>'FAC 2012-2018 BUS'!I78</f>
        <v>0.35173695534340887</v>
      </c>
      <c r="P14" s="62" t="str">
        <f>'FAC 2012-2018 BUS'!I106</f>
        <v>-</v>
      </c>
      <c r="Q14" s="62">
        <f>'FAC 2012-2018 BUS'!AD22</f>
        <v>-6.7720903993147953E-3</v>
      </c>
      <c r="R14" s="62">
        <f>'FAC 2012-2018 BUS'!AD50</f>
        <v>-7.9688792243657967E-3</v>
      </c>
      <c r="S14" s="62">
        <f>'FAC 2012-2018 BUS'!AD78</f>
        <v>-7.8153755608237896E-3</v>
      </c>
      <c r="T14" s="167" t="e">
        <f>'FAC 2012-2018 BUS'!AD106</f>
        <v>#DIV/0!</v>
      </c>
    </row>
    <row r="15" spans="2:20" x14ac:dyDescent="0.35">
      <c r="B15" s="24" t="s">
        <v>84</v>
      </c>
      <c r="C15" s="107"/>
      <c r="D15" s="107"/>
      <c r="E15" s="107"/>
      <c r="F15" s="107"/>
      <c r="G15" s="62">
        <f>'FAC 2002-2012 BUS'!AD23</f>
        <v>-7.6706756185931368E-3</v>
      </c>
      <c r="H15" s="62">
        <f>'FAC 2002-2012 BUS'!AD51</f>
        <v>0</v>
      </c>
      <c r="I15" s="62">
        <f>'FAC 2002-2012 BUS'!AD79</f>
        <v>0</v>
      </c>
      <c r="J15" s="167" t="e">
        <f>'FAC 2002-2012 BUS'!AD107</f>
        <v>#DIV/0!</v>
      </c>
      <c r="L15" s="24" t="s">
        <v>84</v>
      </c>
      <c r="M15" s="62"/>
      <c r="N15" s="107"/>
      <c r="O15" s="107"/>
      <c r="P15" s="62"/>
      <c r="Q15" s="62">
        <f>'FAC 2012-2018 BUS'!AD23</f>
        <v>-7.5959635522034177E-2</v>
      </c>
      <c r="R15" s="62">
        <f>'FAC 2012-2018 BUS'!AD51</f>
        <v>-0.12156132831033611</v>
      </c>
      <c r="S15" s="62">
        <f>'FAC 2012-2018 BUS'!AD79</f>
        <v>-0.10384289839916942</v>
      </c>
      <c r="T15" s="167" t="e">
        <f>'FAC 2012-2018 BUS'!AD107</f>
        <v>#DIV/0!</v>
      </c>
    </row>
    <row r="16" spans="2:20" x14ac:dyDescent="0.35">
      <c r="B16" s="24" t="s">
        <v>64</v>
      </c>
      <c r="C16" s="107"/>
      <c r="D16" s="62"/>
      <c r="E16" s="62"/>
      <c r="F16" s="107"/>
      <c r="G16" s="62">
        <f>'FAC 2002-2012 BUS'!AD24</f>
        <v>-2.0546368225131542E-3</v>
      </c>
      <c r="H16" s="62">
        <f>'FAC 2002-2012 BUS'!AD52</f>
        <v>-6.7359362063168981E-4</v>
      </c>
      <c r="I16" s="62">
        <f>'FAC 2002-2012 BUS'!AD80</f>
        <v>-6.6268171948428013E-4</v>
      </c>
      <c r="J16" s="167" t="e">
        <f>'FAC 2002-2012 BUS'!AD108</f>
        <v>#DIV/0!</v>
      </c>
      <c r="L16" s="24" t="s">
        <v>64</v>
      </c>
      <c r="M16" s="62"/>
      <c r="N16" s="62"/>
      <c r="O16" s="62"/>
      <c r="P16" s="107"/>
      <c r="Q16" s="62">
        <f>'FAC 2012-2018 BUS'!AD24</f>
        <v>-6.9648623047424132E-3</v>
      </c>
      <c r="R16" s="62">
        <f>'FAC 2012-2018 BUS'!AD52</f>
        <v>-6.3837322055108952E-3</v>
      </c>
      <c r="S16" s="62">
        <f>'FAC 2012-2018 BUS'!AD80</f>
        <v>-4.4324211397724911E-3</v>
      </c>
      <c r="T16" s="167" t="e">
        <f>'FAC 2012-2018 BUS'!AD108</f>
        <v>#DIV/0!</v>
      </c>
    </row>
    <row r="17" spans="2:20" x14ac:dyDescent="0.35">
      <c r="B17" s="7" t="s">
        <v>65</v>
      </c>
      <c r="C17" s="108"/>
      <c r="D17" s="108"/>
      <c r="E17" s="108"/>
      <c r="F17" s="108"/>
      <c r="G17" s="63">
        <f>'FAC 2002-2012 BUS'!AD25</f>
        <v>0</v>
      </c>
      <c r="H17" s="63">
        <f>'FAC 2002-2012 BUS'!AD53</f>
        <v>0</v>
      </c>
      <c r="I17" s="63">
        <f>'FAC 2002-2012 BUS'!AD81</f>
        <v>0</v>
      </c>
      <c r="J17" s="168" t="e">
        <f>'FAC 2002-2012 BUS'!AD109</f>
        <v>#DIV/0!</v>
      </c>
      <c r="L17" s="7" t="s">
        <v>65</v>
      </c>
      <c r="M17" s="108"/>
      <c r="N17" s="108"/>
      <c r="O17" s="108"/>
      <c r="P17" s="108"/>
      <c r="Q17" s="63">
        <f>'FAC 2012-2018 BUS'!AD25</f>
        <v>-2.6035751941012715E-2</v>
      </c>
      <c r="R17" s="63">
        <f>'FAC 2012-2018 BUS'!AD53</f>
        <v>-1.7835094025220009E-2</v>
      </c>
      <c r="S17" s="63">
        <f>'FAC 2012-2018 BUS'!AD81</f>
        <v>-3.5101268128695275E-3</v>
      </c>
      <c r="T17" s="168" t="e">
        <f>'FAC 2012-2018 BUS'!AD109</f>
        <v>#DIV/0!</v>
      </c>
    </row>
    <row r="18" spans="2:20" x14ac:dyDescent="0.35">
      <c r="B18" s="40" t="s">
        <v>53</v>
      </c>
      <c r="C18" s="64"/>
      <c r="D18" s="64"/>
      <c r="E18" s="64"/>
      <c r="F18" s="64"/>
      <c r="G18" s="64">
        <f>'FAC 2002-2012 BUS'!AD26</f>
        <v>0.13747823851466651</v>
      </c>
      <c r="H18" s="64">
        <f>'FAC 2002-2012 BUS'!AD54</f>
        <v>0.20455094104988761</v>
      </c>
      <c r="I18" s="64">
        <f>'FAC 2002-2012 BUS'!AD82</f>
        <v>1.6242615241773355</v>
      </c>
      <c r="J18" s="169" t="e">
        <f>'FAC 2002-2012 BUS'!AD110</f>
        <v>#DIV/0!</v>
      </c>
      <c r="L18" s="40" t="s">
        <v>53</v>
      </c>
      <c r="M18" s="64"/>
      <c r="N18" s="64"/>
      <c r="O18" s="64"/>
      <c r="P18" s="64"/>
      <c r="Q18" s="64">
        <f>'FAC 2012-2018 BUS'!AD26</f>
        <v>0</v>
      </c>
      <c r="R18" s="64">
        <f>'FAC 2012-2018 BUS'!AD54</f>
        <v>0</v>
      </c>
      <c r="S18" s="64">
        <f>'FAC 2012-2018 BUS'!AD82</f>
        <v>0</v>
      </c>
      <c r="T18" s="169" t="e">
        <f>'FAC 2012-2018 BUS'!AD110</f>
        <v>#DIV/0!</v>
      </c>
    </row>
    <row r="19" spans="2:20" x14ac:dyDescent="0.35">
      <c r="B19" s="24" t="s">
        <v>66</v>
      </c>
      <c r="C19" s="68"/>
      <c r="D19" s="68"/>
      <c r="E19" s="68"/>
      <c r="F19" s="68"/>
      <c r="G19" s="68">
        <f>'FAC 2002-2012 BUS'!AD27</f>
        <v>0.20228655949710594</v>
      </c>
      <c r="H19" s="68">
        <f>'FAC 2002-2012 BUS'!AD55</f>
        <v>0.33916685284940185</v>
      </c>
      <c r="I19" s="68">
        <f>'FAC 2002-2012 BUS'!AD83</f>
        <v>2.1386775069594832</v>
      </c>
      <c r="J19" s="170" t="e">
        <f>'FAC 2002-2012 BUS'!AD111</f>
        <v>#DIV/0!</v>
      </c>
      <c r="L19" s="24" t="s">
        <v>66</v>
      </c>
      <c r="M19" s="68"/>
      <c r="N19" s="68"/>
      <c r="O19" s="68"/>
      <c r="P19" s="68"/>
      <c r="Q19" s="68">
        <f>'FAC 2012-2018 BUS'!AD27</f>
        <v>-0.12080382902162312</v>
      </c>
      <c r="R19" s="68">
        <f>'FAC 2012-2018 BUS'!AD55</f>
        <v>-0.13055337662895816</v>
      </c>
      <c r="S19" s="68">
        <f>'FAC 2012-2018 BUS'!AD83</f>
        <v>-0.1160934138084122</v>
      </c>
      <c r="T19" s="170" t="e">
        <f>'FAC 2012-2018 BUS'!AD111</f>
        <v>#DIV/0!</v>
      </c>
    </row>
    <row r="20" spans="2:20" ht="16" thickBot="1" x14ac:dyDescent="0.4">
      <c r="B20" s="8" t="s">
        <v>50</v>
      </c>
      <c r="C20" s="65"/>
      <c r="D20" s="65"/>
      <c r="E20" s="65"/>
      <c r="F20" s="65"/>
      <c r="G20" s="65">
        <f>'FAC 2002-2012 BUS'!AD28</f>
        <v>0.14578176527415976</v>
      </c>
      <c r="H20" s="65">
        <f>'FAC 2002-2012 BUS'!AD56</f>
        <v>0.38727309934186782</v>
      </c>
      <c r="I20" s="65">
        <f>'FAC 2002-2012 BUS'!AD84</f>
        <v>2.3073678391179024</v>
      </c>
      <c r="J20" s="171" t="e">
        <f>'FAC 2002-2012 BUS'!AD112</f>
        <v>#DIV/0!</v>
      </c>
      <c r="L20" s="8" t="s">
        <v>50</v>
      </c>
      <c r="M20" s="65"/>
      <c r="N20" s="65"/>
      <c r="O20" s="65"/>
      <c r="P20" s="65"/>
      <c r="Q20" s="65">
        <f>'FAC 2012-2018 BUS'!AD28</f>
        <v>-0.14351131184823507</v>
      </c>
      <c r="R20" s="65">
        <f>'FAC 2012-2018 BUS'!AD56</f>
        <v>-0.15780496085898432</v>
      </c>
      <c r="S20" s="65">
        <f>'FAC 2012-2018 BUS'!AD84</f>
        <v>-0.14609866382839065</v>
      </c>
      <c r="T20" s="171" t="e">
        <f>'FAC 2012-2018 BUS'!AD112</f>
        <v>#DIV/0!</v>
      </c>
    </row>
    <row r="21" spans="2:20" ht="16.5" thickTop="1" thickBot="1" x14ac:dyDescent="0.4">
      <c r="B21" s="56" t="s">
        <v>67</v>
      </c>
      <c r="C21" s="66"/>
      <c r="D21" s="66"/>
      <c r="E21" s="66"/>
      <c r="F21" s="66"/>
      <c r="G21" s="66">
        <f>'FAC 2002-2012 BUS'!AD29</f>
        <v>-5.6504794222946186E-2</v>
      </c>
      <c r="H21" s="66">
        <f>'FAC 2002-2012 BUS'!AD57</f>
        <v>4.8106246492465976E-2</v>
      </c>
      <c r="I21" s="66">
        <f>'FAC 2002-2012 BUS'!AD85</f>
        <v>0.16869033215841922</v>
      </c>
      <c r="J21" s="172" t="e">
        <f>'FAC 2002-2012 BUS'!AD113</f>
        <v>#DIV/0!</v>
      </c>
      <c r="L21" s="56" t="s">
        <v>67</v>
      </c>
      <c r="M21" s="66"/>
      <c r="N21" s="66"/>
      <c r="O21" s="66"/>
      <c r="P21" s="66"/>
      <c r="Q21" s="66">
        <f>'FAC 2012-2018 BUS'!AD29</f>
        <v>-2.2707482826611947E-2</v>
      </c>
      <c r="R21" s="66">
        <f>'FAC 2012-2018 BUS'!AD57</f>
        <v>-2.725158423002616E-2</v>
      </c>
      <c r="S21" s="66">
        <f>'FAC 2012-2018 BUS'!AD85</f>
        <v>-3.0005250019978447E-2</v>
      </c>
      <c r="T21" s="172" t="e">
        <f>'FAC 2012-2018 BUS'!AD113</f>
        <v>#DIV/0!</v>
      </c>
    </row>
    <row r="22" spans="2:20" ht="16" thickTop="1" x14ac:dyDescent="0.3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3"/>
  <sheetViews>
    <sheetView showGridLines="0" tabSelected="1" topLeftCell="D7" workbookViewId="0">
      <selection activeCell="R16" sqref="R16"/>
    </sheetView>
  </sheetViews>
  <sheetFormatPr defaultColWidth="8.83203125" defaultRowHeight="15.5" x14ac:dyDescent="0.35"/>
  <cols>
    <col min="1" max="1" width="4.08203125" customWidth="1"/>
    <col min="2" max="2" width="32.582031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65" customWidth="1"/>
    <col min="11" max="11" width="5.08203125" customWidth="1"/>
    <col min="12" max="12" width="32.582031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style="165" bestFit="1" customWidth="1"/>
    <col min="21" max="21" width="21.58203125" bestFit="1" customWidth="1"/>
  </cols>
  <sheetData>
    <row r="2" spans="2:21" x14ac:dyDescent="0.35">
      <c r="B2" s="67" t="s">
        <v>71</v>
      </c>
      <c r="L2" s="67" t="s">
        <v>61</v>
      </c>
    </row>
    <row r="3" spans="2:21" ht="16" thickBot="1" x14ac:dyDescent="0.4"/>
    <row r="4" spans="2:21" ht="16" thickTop="1" x14ac:dyDescent="0.35">
      <c r="B4" s="60"/>
      <c r="C4" s="173" t="s">
        <v>60</v>
      </c>
      <c r="D4" s="173"/>
      <c r="E4" s="173"/>
      <c r="F4" s="173"/>
      <c r="G4" s="173" t="s">
        <v>55</v>
      </c>
      <c r="H4" s="173"/>
      <c r="I4" s="173"/>
      <c r="J4" s="173"/>
      <c r="L4" s="60"/>
      <c r="M4" s="173" t="s">
        <v>60</v>
      </c>
      <c r="N4" s="173"/>
      <c r="O4" s="173"/>
      <c r="P4" s="173"/>
      <c r="Q4" s="173" t="s">
        <v>55</v>
      </c>
      <c r="R4" s="173"/>
      <c r="S4" s="173"/>
      <c r="T4" s="173"/>
    </row>
    <row r="5" spans="2:21" x14ac:dyDescent="0.35">
      <c r="B5" s="7" t="s">
        <v>18</v>
      </c>
      <c r="C5" s="26" t="s">
        <v>56</v>
      </c>
      <c r="D5" s="26" t="s">
        <v>57</v>
      </c>
      <c r="E5" s="26" t="s">
        <v>58</v>
      </c>
      <c r="F5" s="26" t="s">
        <v>27</v>
      </c>
      <c r="G5" s="26" t="s">
        <v>56</v>
      </c>
      <c r="H5" s="26" t="s">
        <v>57</v>
      </c>
      <c r="I5" s="26" t="s">
        <v>58</v>
      </c>
      <c r="J5" s="166" t="s">
        <v>27</v>
      </c>
      <c r="L5" s="7" t="s">
        <v>18</v>
      </c>
      <c r="M5" s="26" t="s">
        <v>56</v>
      </c>
      <c r="N5" s="26" t="s">
        <v>57</v>
      </c>
      <c r="O5" s="26" t="s">
        <v>58</v>
      </c>
      <c r="P5" s="26" t="s">
        <v>27</v>
      </c>
      <c r="Q5" s="26" t="s">
        <v>56</v>
      </c>
      <c r="R5" s="26" t="s">
        <v>57</v>
      </c>
      <c r="S5" s="26" t="s">
        <v>58</v>
      </c>
      <c r="T5" s="166" t="s">
        <v>27</v>
      </c>
    </row>
    <row r="6" spans="2:21" x14ac:dyDescent="0.35">
      <c r="B6" s="24" t="s">
        <v>31</v>
      </c>
      <c r="C6" s="62">
        <f>'FAC 2002-2012 RAIL'!I13</f>
        <v>0.21690825278579862</v>
      </c>
      <c r="D6" s="62">
        <f>'FAC 2002-2012 BUS'!I41</f>
        <v>-0.15797851612432678</v>
      </c>
      <c r="E6" s="62" t="str">
        <f>'FAC 2002-2012 RAIL'!I69</f>
        <v>-</v>
      </c>
      <c r="F6" s="62" t="str">
        <f>'FAC 2002-2012 RAIL'!I97</f>
        <v>-</v>
      </c>
      <c r="G6" s="62">
        <f>'FAC 2002-2012 RAIL'!AD13</f>
        <v>0.19410340619875718</v>
      </c>
      <c r="H6" s="62">
        <f>'FAC 2002-2012 RAIL'!AD41</f>
        <v>0.5575032711232355</v>
      </c>
      <c r="I6" s="62" t="e">
        <f>'FAC 2002-2012 RAIL'!AD69</f>
        <v>#N/A</v>
      </c>
      <c r="J6" s="167" t="e">
        <f>'FAC 2002-2012 RAIL'!AD97</f>
        <v>#DIV/0!</v>
      </c>
      <c r="L6" s="24" t="s">
        <v>31</v>
      </c>
      <c r="M6" s="62">
        <f>'FAC 2012-2018 RAIL'!I13</f>
        <v>0.1172923217182209</v>
      </c>
      <c r="N6" s="62">
        <f>'FAC 2012-2018 RAIL'!I41</f>
        <v>0.22799989311446156</v>
      </c>
      <c r="O6" s="62" t="str">
        <f>'FAC 2012-2018 RAIL'!I69</f>
        <v>-</v>
      </c>
      <c r="P6" s="62" t="str">
        <f>'FAC 2012-2018 RAIL'!I97</f>
        <v>-</v>
      </c>
      <c r="Q6" s="62">
        <f>'FAC 2012-2018 RAIL'!AD13</f>
        <v>9.3210021491564474E-2</v>
      </c>
      <c r="R6" s="62">
        <f>'FAC 2012-2018 RAIL'!AD41</f>
        <v>0.14471847028403872</v>
      </c>
      <c r="S6" s="62" t="e">
        <f>'FAC 2012-2018 RAIL'!AD69</f>
        <v>#N/A</v>
      </c>
      <c r="T6" s="167" t="e">
        <f>'FAC 2012-2018 RAIL'!AD97</f>
        <v>#DIV/0!</v>
      </c>
    </row>
    <row r="7" spans="2:21" s="158" customFormat="1" x14ac:dyDescent="0.35">
      <c r="B7" s="24" t="s">
        <v>52</v>
      </c>
      <c r="C7" s="157">
        <f>'FAC 2002-2012 RAIL'!I14</f>
        <v>0.13670660736342533</v>
      </c>
      <c r="D7" s="157">
        <f>'FAC 2002-2012 BUS'!I42</f>
        <v>7.3913495755720593E-2</v>
      </c>
      <c r="E7" s="157" t="str">
        <f>'FAC 2002-2012 RAIL'!I70</f>
        <v>-</v>
      </c>
      <c r="F7" s="157" t="str">
        <f>'FAC 2002-2012 RAIL'!I98</f>
        <v>-</v>
      </c>
      <c r="G7" s="157">
        <f>'FAC 2002-2012 RAIL'!AD14</f>
        <v>-3.7275028223771718E-2</v>
      </c>
      <c r="H7" s="157">
        <f>'FAC 2002-2012 RAIL'!AD42</f>
        <v>-2.8808260527191779E-2</v>
      </c>
      <c r="I7" s="157" t="e">
        <f>'FAC 2002-2012 RAIL'!AD70</f>
        <v>#N/A</v>
      </c>
      <c r="J7" s="167" t="e">
        <f>'FAC 2002-2012 RAIL'!AD98</f>
        <v>#DIV/0!</v>
      </c>
      <c r="L7" s="24" t="s">
        <v>52</v>
      </c>
      <c r="M7" s="157">
        <f>'FAC 2012-2018 RAIL'!I14</f>
        <v>0.13030772007725333</v>
      </c>
      <c r="N7" s="157">
        <f>'FAC 2012-2018 RAIL'!I42</f>
        <v>8.1047343350928669E-2</v>
      </c>
      <c r="O7" s="157" t="str">
        <f>'FAC 2012-2018 RAIL'!I70</f>
        <v>-</v>
      </c>
      <c r="P7" s="157" t="str">
        <f>'FAC 2012-2018 RAIL'!I98</f>
        <v>-</v>
      </c>
      <c r="Q7" s="157">
        <f>'FAC 2012-2018 RAIL'!AD14</f>
        <v>-2.8805502589485207E-2</v>
      </c>
      <c r="R7" s="157">
        <f>'FAC 2012-2018 RAIL'!AD42</f>
        <v>-7.3371588566783054E-3</v>
      </c>
      <c r="S7" s="157" t="e">
        <f>'FAC 2012-2018 RAIL'!AD70</f>
        <v>#N/A</v>
      </c>
      <c r="T7" s="167" t="e">
        <f>'FAC 2012-2018 RAIL'!AD98</f>
        <v>#DIV/0!</v>
      </c>
      <c r="U7" s="159"/>
    </row>
    <row r="8" spans="2:21" s="158" customFormat="1" x14ac:dyDescent="0.35">
      <c r="B8" s="114" t="s">
        <v>79</v>
      </c>
      <c r="C8" s="157" t="str">
        <f>'FAC 2002-2012 RAIL'!I15</f>
        <v>-</v>
      </c>
      <c r="D8" s="157" t="str">
        <f>'FAC 2002-2012 BUS'!I43</f>
        <v>-</v>
      </c>
      <c r="E8" s="157" t="str">
        <f>'FAC 2002-2012 RAIL'!I71</f>
        <v>-</v>
      </c>
      <c r="F8" s="157" t="str">
        <f>'FAC 2002-2012 RAIL'!I99</f>
        <v>-</v>
      </c>
      <c r="G8" s="157" t="e">
        <f>'FAC 2002-2012 RAIL'!AD15</f>
        <v>#REF!</v>
      </c>
      <c r="H8" s="157" t="e">
        <f>'FAC 2002-2012 RAIL'!AD43</f>
        <v>#REF!</v>
      </c>
      <c r="I8" s="157" t="e">
        <f>'FAC 2002-2012 RAIL'!AD71</f>
        <v>#N/A</v>
      </c>
      <c r="J8" s="167" t="e">
        <f>'FAC 2002-2012 RAIL'!AD99</f>
        <v>#REF!</v>
      </c>
      <c r="L8" s="114" t="s">
        <v>79</v>
      </c>
      <c r="M8" s="157" t="str">
        <f>'FAC 2012-2018 RAIL'!I15</f>
        <v>-</v>
      </c>
      <c r="N8" s="157" t="str">
        <f>'FAC 2012-2018 RAIL'!I43</f>
        <v>-</v>
      </c>
      <c r="O8" s="157" t="str">
        <f>'FAC 2012-2018 RAIL'!I71</f>
        <v>-</v>
      </c>
      <c r="P8" s="157" t="str">
        <f>'FAC 2012-2018 RAIL'!I99</f>
        <v>-</v>
      </c>
      <c r="Q8" s="157" t="e">
        <f>'FAC 2012-2018 RAIL'!AD15</f>
        <v>#REF!</v>
      </c>
      <c r="R8" s="157" t="e">
        <f>'FAC 2012-2018 RAIL'!AD43</f>
        <v>#REF!</v>
      </c>
      <c r="S8" s="157" t="e">
        <f>'FAC 2012-2018 RAIL'!AD71</f>
        <v>#N/A</v>
      </c>
      <c r="T8" s="167" t="e">
        <f>'FAC 2012-2018 RAIL'!AD99</f>
        <v>#REF!</v>
      </c>
      <c r="U8" s="159"/>
    </row>
    <row r="9" spans="2:21" s="158" customFormat="1" x14ac:dyDescent="0.35">
      <c r="B9" s="114" t="s">
        <v>80</v>
      </c>
      <c r="C9" s="157" t="str">
        <f>'FAC 2002-2012 RAIL'!I16</f>
        <v>-</v>
      </c>
      <c r="D9" s="157" t="str">
        <f>'FAC 2002-2012 BUS'!I44</f>
        <v>-</v>
      </c>
      <c r="E9" s="157" t="str">
        <f>'FAC 2002-2012 RAIL'!I72</f>
        <v>-</v>
      </c>
      <c r="F9" s="157" t="str">
        <f>'FAC 2002-2012 RAIL'!I100</f>
        <v>-</v>
      </c>
      <c r="G9" s="157">
        <f>'FAC 2002-2012 RAIL'!AD16</f>
        <v>0</v>
      </c>
      <c r="H9" s="157">
        <f>'FAC 2002-2012 RAIL'!AD44</f>
        <v>0</v>
      </c>
      <c r="I9" s="157" t="e">
        <f>'FAC 2002-2012 RAIL'!AD72</f>
        <v>#N/A</v>
      </c>
      <c r="J9" s="167" t="e">
        <f>'FAC 2002-2012 RAIL'!AD100</f>
        <v>#DIV/0!</v>
      </c>
      <c r="L9" s="114" t="s">
        <v>80</v>
      </c>
      <c r="M9" s="157" t="str">
        <f>'FAC 2012-2018 RAIL'!I16</f>
        <v>-</v>
      </c>
      <c r="N9" s="157" t="str">
        <f>'FAC 2012-2018 RAIL'!I44</f>
        <v>-</v>
      </c>
      <c r="O9" s="157" t="str">
        <f>'FAC 2012-2018 RAIL'!I72</f>
        <v>-</v>
      </c>
      <c r="P9" s="157" t="str">
        <f>'FAC 2012-2018 RAIL'!I100</f>
        <v>-</v>
      </c>
      <c r="Q9" s="157">
        <f>'FAC 2012-2018 RAIL'!AD16</f>
        <v>0</v>
      </c>
      <c r="R9" s="157">
        <f>'FAC 2012-2018 RAIL'!AD44</f>
        <v>0</v>
      </c>
      <c r="S9" s="157" t="e">
        <f>'FAC 2012-2018 RAIL'!AD72</f>
        <v>#N/A</v>
      </c>
      <c r="T9" s="167" t="e">
        <f>'FAC 2012-2018 RAIL'!AD100</f>
        <v>#DIV/0!</v>
      </c>
      <c r="U9" s="159"/>
    </row>
    <row r="10" spans="2:21" s="158" customFormat="1" x14ac:dyDescent="0.35">
      <c r="B10" s="24" t="s">
        <v>48</v>
      </c>
      <c r="C10" s="157">
        <f>'FAC 2002-2012 RAIL'!I17</f>
        <v>0.10030359088041929</v>
      </c>
      <c r="D10" s="157">
        <f>'FAC 2002-2012 BUS'!I45</f>
        <v>5.7883484469767321E-2</v>
      </c>
      <c r="E10" s="157" t="str">
        <f>'FAC 2002-2012 RAIL'!I73</f>
        <v>-</v>
      </c>
      <c r="F10" s="157" t="str">
        <f>'FAC 2002-2012 RAIL'!I101</f>
        <v>-</v>
      </c>
      <c r="G10" s="157">
        <f>'FAC 2002-2012 RAIL'!AD17</f>
        <v>4.5420069533321186E-2</v>
      </c>
      <c r="H10" s="157">
        <f>'FAC 2002-2012 RAIL'!AD45</f>
        <v>4.1590114651711002E-2</v>
      </c>
      <c r="I10" s="157" t="e">
        <f>'FAC 2002-2012 RAIL'!AD73</f>
        <v>#N/A</v>
      </c>
      <c r="J10" s="167" t="e">
        <f>'FAC 2002-2012 RAIL'!AD101</f>
        <v>#DIV/0!</v>
      </c>
      <c r="L10" s="24" t="s">
        <v>48</v>
      </c>
      <c r="M10" s="157">
        <f>'FAC 2012-2018 RAIL'!I17</f>
        <v>5.9931124959478055E-2</v>
      </c>
      <c r="N10" s="157">
        <f>'FAC 2012-2018 RAIL'!I45</f>
        <v>5.8897223561920731E-2</v>
      </c>
      <c r="O10" s="157" t="str">
        <f>'FAC 2012-2018 RAIL'!I73</f>
        <v>-</v>
      </c>
      <c r="P10" s="157" t="str">
        <f>'FAC 2012-2018 RAIL'!I101</f>
        <v>-</v>
      </c>
      <c r="Q10" s="157">
        <f>'FAC 2012-2018 RAIL'!AD17</f>
        <v>2.0700868899721909E-2</v>
      </c>
      <c r="R10" s="157">
        <f>'FAC 2012-2018 RAIL'!AD45</f>
        <v>1.9515454676892995E-2</v>
      </c>
      <c r="S10" s="157" t="e">
        <f>'FAC 2012-2018 RAIL'!AD73</f>
        <v>#N/A</v>
      </c>
      <c r="T10" s="167" t="e">
        <f>'FAC 2012-2018 RAIL'!AD101</f>
        <v>#DIV/0!</v>
      </c>
      <c r="U10" s="159"/>
    </row>
    <row r="11" spans="2:21" x14ac:dyDescent="0.35">
      <c r="B11" s="24" t="s">
        <v>73</v>
      </c>
      <c r="C11" s="62" t="str">
        <f>'FAC 2002-2012 RAIL'!I18</f>
        <v>-</v>
      </c>
      <c r="D11" s="62" t="str">
        <f>'FAC 2002-2012 BUS'!I46</f>
        <v>-</v>
      </c>
      <c r="E11" s="62" t="str">
        <f>'FAC 2002-2012 RAIL'!I74</f>
        <v>-</v>
      </c>
      <c r="F11" s="62" t="str">
        <f>'FAC 2002-2012 RAIL'!I102</f>
        <v>-</v>
      </c>
      <c r="G11" s="62" t="e">
        <f>'FAC 2002-2012 RAIL'!AD18</f>
        <v>#REF!</v>
      </c>
      <c r="H11" s="62" t="e">
        <f>'FAC 2002-2012 RAIL'!AD46</f>
        <v>#REF!</v>
      </c>
      <c r="I11" s="62" t="e">
        <f>'FAC 2002-2012 RAIL'!AD74</f>
        <v>#N/A</v>
      </c>
      <c r="J11" s="167" t="e">
        <f>'FAC 2002-2012 RAIL'!AD102</f>
        <v>#REF!</v>
      </c>
      <c r="L11" s="24" t="s">
        <v>73</v>
      </c>
      <c r="M11" s="62" t="str">
        <f>'FAC 2012-2018 RAIL'!I18</f>
        <v>-</v>
      </c>
      <c r="N11" s="62" t="str">
        <f>'FAC 2012-2018 RAIL'!I46</f>
        <v>-</v>
      </c>
      <c r="O11" s="62" t="str">
        <f>'FAC 2012-2018 RAIL'!I74</f>
        <v>-</v>
      </c>
      <c r="P11" s="62" t="str">
        <f>'FAC 2012-2018 RAIL'!I102</f>
        <v>-</v>
      </c>
      <c r="Q11" s="62" t="e">
        <f>'FAC 2012-2018 RAIL'!AD18</f>
        <v>#REF!</v>
      </c>
      <c r="R11" s="62" t="e">
        <f>'FAC 2012-2018 RAIL'!AD46</f>
        <v>#REF!</v>
      </c>
      <c r="S11" s="62" t="e">
        <f>'FAC 2012-2018 RAIL'!AD74</f>
        <v>#N/A</v>
      </c>
      <c r="T11" s="167" t="e">
        <f>'FAC 2012-2018 RAIL'!AD102</f>
        <v>#REF!</v>
      </c>
      <c r="U11" s="69"/>
    </row>
    <row r="12" spans="2:21" x14ac:dyDescent="0.35">
      <c r="B12" s="24" t="s">
        <v>49</v>
      </c>
      <c r="C12" s="62">
        <f>'FAC 2002-2012 RAIL'!I19</f>
        <v>1.08686777892229</v>
      </c>
      <c r="D12" s="62">
        <f>'FAC 2002-2012 BUS'!I47</f>
        <v>1.0678012135282486</v>
      </c>
      <c r="E12" s="62" t="str">
        <f>'FAC 2002-2012 RAIL'!I75</f>
        <v>-</v>
      </c>
      <c r="F12" s="62" t="str">
        <f>'FAC 2002-2012 RAIL'!I103</f>
        <v>-</v>
      </c>
      <c r="G12" s="62">
        <f>'FAC 2002-2012 RAIL'!AD19</f>
        <v>6.7248990061312464E-2</v>
      </c>
      <c r="H12" s="62">
        <f>'FAC 2002-2012 RAIL'!AD47</f>
        <v>6.9459299646609615E-2</v>
      </c>
      <c r="I12" s="62" t="e">
        <f>'FAC 2002-2012 RAIL'!AD75</f>
        <v>#N/A</v>
      </c>
      <c r="J12" s="167" t="e">
        <f>'FAC 2002-2012 RAIL'!AD103</f>
        <v>#DIV/0!</v>
      </c>
      <c r="L12" s="24" t="s">
        <v>49</v>
      </c>
      <c r="M12" s="62">
        <f>'FAC 2012-2018 RAIL'!I19</f>
        <v>-0.28568623095333434</v>
      </c>
      <c r="N12" s="62">
        <f>'FAC 2012-2018 RAIL'!I47</f>
        <v>-0.28341672022412057</v>
      </c>
      <c r="O12" s="62" t="str">
        <f>'FAC 2012-2018 RAIL'!I75</f>
        <v>-</v>
      </c>
      <c r="P12" s="62" t="str">
        <f>'FAC 2012-2018 RAIL'!I103</f>
        <v>-</v>
      </c>
      <c r="Q12" s="62">
        <f>'FAC 2012-2018 RAIL'!AD19</f>
        <v>-2.8972984880358679E-2</v>
      </c>
      <c r="R12" s="62">
        <f>'FAC 2012-2018 RAIL'!AD47</f>
        <v>-2.7184767794285761E-2</v>
      </c>
      <c r="S12" s="62" t="e">
        <f>'FAC 2012-2018 RAIL'!AD75</f>
        <v>#N/A</v>
      </c>
      <c r="T12" s="167" t="e">
        <f>'FAC 2012-2018 RAIL'!AD103</f>
        <v>#DIV/0!</v>
      </c>
      <c r="U12" s="69"/>
    </row>
    <row r="13" spans="2:21" x14ac:dyDescent="0.35">
      <c r="B13" s="24" t="s">
        <v>46</v>
      </c>
      <c r="C13" s="62">
        <f>'FAC 2002-2012 RAIL'!I20</f>
        <v>-0.19107674405499042</v>
      </c>
      <c r="D13" s="62">
        <f>'FAC 2002-2012 BUS'!I48</f>
        <v>-0.19154572575705331</v>
      </c>
      <c r="E13" s="62" t="str">
        <f>'FAC 2002-2012 RAIL'!I76</f>
        <v>-</v>
      </c>
      <c r="F13" s="62" t="str">
        <f>'FAC 2002-2012 RAIL'!I104</f>
        <v>-</v>
      </c>
      <c r="G13" s="62">
        <f>'FAC 2002-2012 RAIL'!AD20</f>
        <v>2.7554355517535857E-2</v>
      </c>
      <c r="H13" s="62">
        <f>'FAC 2002-2012 RAIL'!AD48</f>
        <v>3.3425268288067314E-2</v>
      </c>
      <c r="I13" s="62" t="e">
        <f>'FAC 2002-2012 RAIL'!AD76</f>
        <v>#N/A</v>
      </c>
      <c r="J13" s="167" t="e">
        <f>'FAC 2002-2012 RAIL'!AD104</f>
        <v>#DIV/0!</v>
      </c>
      <c r="L13" s="24" t="s">
        <v>46</v>
      </c>
      <c r="M13" s="62">
        <f>'FAC 2012-2018 RAIL'!I20</f>
        <v>0.11448740187898854</v>
      </c>
      <c r="N13" s="62">
        <f>'FAC 2012-2018 RAIL'!I48</f>
        <v>9.6005390167127169E-2</v>
      </c>
      <c r="O13" s="62" t="str">
        <f>'FAC 2012-2018 RAIL'!I76</f>
        <v>-</v>
      </c>
      <c r="P13" s="62" t="str">
        <f>'FAC 2012-2018 RAIL'!I104</f>
        <v>-</v>
      </c>
      <c r="Q13" s="62">
        <f>'FAC 2012-2018 RAIL'!AD20</f>
        <v>-1.2495881483821684E-2</v>
      </c>
      <c r="R13" s="62">
        <f>'FAC 2012-2018 RAIL'!AD48</f>
        <v>-1.0162550687978274E-2</v>
      </c>
      <c r="S13" s="62" t="e">
        <f>'FAC 2012-2018 RAIL'!AD76</f>
        <v>#N/A</v>
      </c>
      <c r="T13" s="167" t="e">
        <f>'FAC 2012-2018 RAIL'!AD104</f>
        <v>#DIV/0!</v>
      </c>
      <c r="U13" s="69"/>
    </row>
    <row r="14" spans="2:21" x14ac:dyDescent="0.35">
      <c r="B14" s="24" t="s">
        <v>62</v>
      </c>
      <c r="C14" s="62">
        <f>'FAC 2002-2012 RAIL'!I21</f>
        <v>1.6985478256415831E-2</v>
      </c>
      <c r="D14" s="62">
        <f>'FAC 2002-2012 BUS'!I49</f>
        <v>5.6459716000271554E-2</v>
      </c>
      <c r="E14" s="62" t="str">
        <f>'FAC 2002-2012 RAIL'!I77</f>
        <v>-</v>
      </c>
      <c r="F14" s="62" t="str">
        <f>'FAC 2002-2012 RAIL'!I105</f>
        <v>-</v>
      </c>
      <c r="G14" s="62">
        <f>'FAC 2002-2012 RAIL'!AD21</f>
        <v>1.0630075072503152E-2</v>
      </c>
      <c r="H14" s="62">
        <f>'FAC 2002-2012 RAIL'!AD49</f>
        <v>4.3712944259336479E-2</v>
      </c>
      <c r="I14" s="62" t="e">
        <f>'FAC 2002-2012 RAIL'!AD77</f>
        <v>#N/A</v>
      </c>
      <c r="J14" s="167" t="e">
        <f>'FAC 2002-2012 RAIL'!AD105</f>
        <v>#DIV/0!</v>
      </c>
      <c r="L14" s="24" t="s">
        <v>62</v>
      </c>
      <c r="M14" s="62">
        <f>'FAC 2012-2018 RAIL'!I21</f>
        <v>-7.0875749023162404E-2</v>
      </c>
      <c r="N14" s="62">
        <f>'FAC 2012-2018 RAIL'!I49</f>
        <v>-0.1392161692650622</v>
      </c>
      <c r="O14" s="62" t="str">
        <f>'FAC 2012-2018 RAIL'!I77</f>
        <v>-</v>
      </c>
      <c r="P14" s="62" t="str">
        <f>'FAC 2012-2018 RAIL'!I105</f>
        <v>-</v>
      </c>
      <c r="Q14" s="62">
        <f>'FAC 2012-2018 RAIL'!AD21</f>
        <v>-2.0813926132164099E-2</v>
      </c>
      <c r="R14" s="62">
        <f>'FAC 2012-2018 RAIL'!AD49</f>
        <v>-2.9585699903698456E-2</v>
      </c>
      <c r="S14" s="62" t="e">
        <f>'FAC 2012-2018 RAIL'!AD77</f>
        <v>#N/A</v>
      </c>
      <c r="T14" s="167" t="e">
        <f>'FAC 2012-2018 RAIL'!AD105</f>
        <v>#DIV/0!</v>
      </c>
      <c r="U14" s="69"/>
    </row>
    <row r="15" spans="2:21" x14ac:dyDescent="0.35">
      <c r="B15" s="24" t="s">
        <v>47</v>
      </c>
      <c r="C15" s="62">
        <f>'FAC 2002-2012 RAIL'!I22</f>
        <v>0.25041049465128085</v>
      </c>
      <c r="D15" s="62">
        <f>'FAC 2002-2012 BUS'!I50</f>
        <v>0.25044805039857976</v>
      </c>
      <c r="E15" s="62" t="str">
        <f>'FAC 2002-2012 RAIL'!I78</f>
        <v>-</v>
      </c>
      <c r="F15" s="62" t="str">
        <f>'FAC 2002-2012 RAIL'!I106</f>
        <v>-</v>
      </c>
      <c r="G15" s="62">
        <f>'FAC 2002-2012 RAIL'!AD22</f>
        <v>-7.4963181889697366E-3</v>
      </c>
      <c r="H15" s="62">
        <f>'FAC 2002-2012 RAIL'!AD50</f>
        <v>-7.8300697099189017E-3</v>
      </c>
      <c r="I15" s="62" t="e">
        <f>'FAC 2002-2012 RAIL'!AD78</f>
        <v>#N/A</v>
      </c>
      <c r="J15" s="167" t="e">
        <f>'FAC 2002-2012 RAIL'!AD106</f>
        <v>#DIV/0!</v>
      </c>
      <c r="L15" s="24" t="s">
        <v>47</v>
      </c>
      <c r="M15" s="62">
        <f>'FAC 2012-2018 RAIL'!I22</f>
        <v>0.24137569460215635</v>
      </c>
      <c r="N15" s="62">
        <f>'FAC 2012-2018 RAIL'!I50</f>
        <v>0.32042692293589758</v>
      </c>
      <c r="O15" s="62" t="str">
        <f>'FAC 2012-2018 RAIL'!I78</f>
        <v>-</v>
      </c>
      <c r="P15" s="62" t="str">
        <f>'FAC 2012-2018 RAIL'!I106</f>
        <v>-</v>
      </c>
      <c r="Q15" s="62">
        <f>'FAC 2012-2018 RAIL'!AD22</f>
        <v>-7.3844115001370503E-3</v>
      </c>
      <c r="R15" s="62">
        <f>'FAC 2012-2018 RAIL'!AD50</f>
        <v>-9.8962424013255487E-3</v>
      </c>
      <c r="S15" s="62" t="e">
        <f>'FAC 2012-2018 RAIL'!AD78</f>
        <v>#N/A</v>
      </c>
      <c r="T15" s="167" t="e">
        <f>'FAC 2012-2018 RAIL'!AD106</f>
        <v>#DIV/0!</v>
      </c>
      <c r="U15" s="69"/>
    </row>
    <row r="16" spans="2:21" x14ac:dyDescent="0.35">
      <c r="B16" s="24" t="s">
        <v>84</v>
      </c>
      <c r="C16" s="62"/>
      <c r="D16" s="62"/>
      <c r="E16" s="62"/>
      <c r="F16" s="62"/>
      <c r="G16" s="62">
        <f>'FAC 2002-2012 RAIL'!AD23</f>
        <v>8.6161125379133081E-3</v>
      </c>
      <c r="H16" s="62">
        <f>'FAC 2002-2012 RAIL'!AD51</f>
        <v>0</v>
      </c>
      <c r="I16" s="62" t="e">
        <f>'FAC 2002-2012 RAIL'!AD79</f>
        <v>#N/A</v>
      </c>
      <c r="J16" s="167" t="e">
        <f>'FAC 2002-2012 RAIL'!AD107</f>
        <v>#DIV/0!</v>
      </c>
      <c r="L16" s="24" t="s">
        <v>84</v>
      </c>
      <c r="M16" s="62"/>
      <c r="N16" s="62"/>
      <c r="O16" s="62"/>
      <c r="P16" s="62"/>
      <c r="Q16" s="62">
        <f>'FAC 2012-2018 RAIL'!AD23</f>
        <v>6.4584472906520779E-2</v>
      </c>
      <c r="R16" s="62">
        <f>'FAC 2012-2018 RAIL'!AD51</f>
        <v>-0.17293432997169456</v>
      </c>
      <c r="S16" s="62" t="e">
        <f>'FAC 2012-2018 RAIL'!AD79</f>
        <v>#N/A</v>
      </c>
      <c r="T16" s="167" t="e">
        <f>'FAC 2012-2018 RAIL'!AD107</f>
        <v>#DIV/0!</v>
      </c>
      <c r="U16" s="69"/>
    </row>
    <row r="17" spans="2:21" x14ac:dyDescent="0.35">
      <c r="B17" s="24" t="s">
        <v>64</v>
      </c>
      <c r="C17" s="62"/>
      <c r="D17" s="62"/>
      <c r="E17" s="62"/>
      <c r="F17" s="62"/>
      <c r="G17" s="62">
        <f>'FAC 2002-2012 RAIL'!AD24</f>
        <v>-4.037916713357236E-3</v>
      </c>
      <c r="H17" s="62">
        <f>'FAC 2002-2012 RAIL'!AD52</f>
        <v>-8.5849311994553137E-4</v>
      </c>
      <c r="I17" s="62" t="e">
        <f>'FAC 2002-2012 RAIL'!AD80</f>
        <v>#N/A</v>
      </c>
      <c r="J17" s="167" t="e">
        <f>'FAC 2002-2012 RAIL'!AD108</f>
        <v>#DIV/0!</v>
      </c>
      <c r="L17" s="24" t="s">
        <v>64</v>
      </c>
      <c r="M17" s="62"/>
      <c r="N17" s="62"/>
      <c r="O17" s="62"/>
      <c r="P17" s="62"/>
      <c r="Q17" s="62">
        <f>'FAC 2012-2018 RAIL'!AD24</f>
        <v>-5.9372183175424942E-3</v>
      </c>
      <c r="R17" s="62">
        <f>'FAC 2012-2018 RAIL'!AD52</f>
        <v>-4.7518563431620054E-3</v>
      </c>
      <c r="S17" s="62" t="e">
        <f>'FAC 2012-2018 RAIL'!AD80</f>
        <v>#N/A</v>
      </c>
      <c r="T17" s="167" t="e">
        <f>'FAC 2012-2018 RAIL'!AD108</f>
        <v>#DIV/0!</v>
      </c>
      <c r="U17" s="69"/>
    </row>
    <row r="18" spans="2:21" x14ac:dyDescent="0.35">
      <c r="B18" s="7" t="s">
        <v>65</v>
      </c>
      <c r="C18" s="62"/>
      <c r="D18" s="62"/>
      <c r="E18" s="62"/>
      <c r="F18" s="62"/>
      <c r="G18" s="62">
        <f>'FAC 2002-2012 RAIL'!AD25</f>
        <v>0</v>
      </c>
      <c r="H18" s="62">
        <f>'FAC 2002-2012 RAIL'!AD53</f>
        <v>0</v>
      </c>
      <c r="I18" s="62" t="e">
        <f>'FAC 2002-2012 RAIL'!AD81</f>
        <v>#N/A</v>
      </c>
      <c r="J18" s="167" t="e">
        <f>'FAC 2002-2012 RAIL'!AD109</f>
        <v>#DIV/0!</v>
      </c>
      <c r="L18" s="7" t="s">
        <v>65</v>
      </c>
      <c r="M18" s="62"/>
      <c r="N18" s="62"/>
      <c r="O18" s="62"/>
      <c r="P18" s="62"/>
      <c r="Q18" s="62">
        <f>'FAC 2012-2018 RAIL'!AD25</f>
        <v>-3.251501352697863E-2</v>
      </c>
      <c r="R18" s="62">
        <f>'FAC 2012-2018 RAIL'!AD53</f>
        <v>-2.7667106088642143E-2</v>
      </c>
      <c r="S18" s="62" t="e">
        <f>'FAC 2012-2018 RAIL'!AD81</f>
        <v>#N/A</v>
      </c>
      <c r="T18" s="167" t="e">
        <f>'FAC 2012-2018 RAIL'!AD109</f>
        <v>#DIV/0!</v>
      </c>
      <c r="U18" s="69"/>
    </row>
    <row r="19" spans="2:21" x14ac:dyDescent="0.35">
      <c r="B19" s="40" t="s">
        <v>53</v>
      </c>
      <c r="C19" s="64"/>
      <c r="D19" s="64"/>
      <c r="E19" s="64"/>
      <c r="F19" s="64"/>
      <c r="G19" s="64">
        <f>'FAC 2002-2012 RAIL'!AD26</f>
        <v>4.3687900525753186E-2</v>
      </c>
      <c r="H19" s="64">
        <f>'FAC 2002-2012 RAIL'!AD54</f>
        <v>0.24098622927535973</v>
      </c>
      <c r="I19" s="64" t="e">
        <f>'FAC 2002-2012 RAIL'!AD82</f>
        <v>#N/A</v>
      </c>
      <c r="J19" s="169" t="e">
        <f>'FAC 2002-2012 RAIL'!AD110</f>
        <v>#DIV/0!</v>
      </c>
      <c r="L19" s="40" t="s">
        <v>53</v>
      </c>
      <c r="M19" s="64"/>
      <c r="N19" s="64"/>
      <c r="O19" s="64"/>
      <c r="P19" s="64"/>
      <c r="Q19" s="64">
        <f>'FAC 2012-2018 RAIL'!AD26</f>
        <v>0</v>
      </c>
      <c r="R19" s="64">
        <f>'FAC 2012-2018 RAIL'!AD54</f>
        <v>0</v>
      </c>
      <c r="S19" s="64" t="e">
        <f>'FAC 2012-2018 RAIL'!AD82</f>
        <v>#N/A</v>
      </c>
      <c r="T19" s="169" t="e">
        <f>'FAC 2012-2018 RAIL'!AD110</f>
        <v>#DIV/0!</v>
      </c>
    </row>
    <row r="20" spans="2:21" x14ac:dyDescent="0.35">
      <c r="B20" s="24" t="s">
        <v>66</v>
      </c>
      <c r="C20" s="68"/>
      <c r="D20" s="68"/>
      <c r="E20" s="68"/>
      <c r="F20" s="68"/>
      <c r="G20" s="68">
        <f>'FAC 2002-2012 RAIL'!AD27</f>
        <v>0.35055644312584033</v>
      </c>
      <c r="H20" s="68">
        <f>'FAC 2002-2012 RAIL'!AD55</f>
        <v>1.0125278861074829</v>
      </c>
      <c r="I20" s="68" t="e">
        <f>'FAC 2002-2012 RAIL'!AD83</f>
        <v>#N/A</v>
      </c>
      <c r="J20" s="170" t="e">
        <f>'FAC 2002-2012 RAIL'!AD111</f>
        <v>#DIV/0!</v>
      </c>
      <c r="L20" s="24" t="s">
        <v>66</v>
      </c>
      <c r="M20" s="68"/>
      <c r="N20" s="68"/>
      <c r="O20" s="68"/>
      <c r="P20" s="68"/>
      <c r="Q20" s="68">
        <f>'FAC 2012-2018 RAIL'!AD27</f>
        <v>1.2817882174797957E-2</v>
      </c>
      <c r="R20" s="68">
        <f>'FAC 2012-2018 RAIL'!AD55</f>
        <v>-0.13233002036224129</v>
      </c>
      <c r="S20" s="68" t="e">
        <f>'FAC 2012-2018 RAIL'!AD83</f>
        <v>#N/A</v>
      </c>
      <c r="T20" s="170" t="e">
        <f>'FAC 2012-2018 RAIL'!AD111</f>
        <v>#DIV/0!</v>
      </c>
    </row>
    <row r="21" spans="2:21" ht="16" thickBot="1" x14ac:dyDescent="0.4">
      <c r="B21" s="8" t="s">
        <v>50</v>
      </c>
      <c r="C21" s="65"/>
      <c r="D21" s="65"/>
      <c r="E21" s="65"/>
      <c r="F21" s="65"/>
      <c r="G21" s="65">
        <f>'FAC 2002-2012 RAIL'!AD28</f>
        <v>0.30362955781950784</v>
      </c>
      <c r="H21" s="65">
        <f>'FAC 2002-2012 RAIL'!AD56</f>
        <v>0.80341751824870489</v>
      </c>
      <c r="I21" s="65" t="e">
        <f>'FAC 2002-2012 RAIL'!AD84</f>
        <v>#N/A</v>
      </c>
      <c r="J21" s="171" t="e">
        <f>'FAC 2002-2012 RAIL'!AD112</f>
        <v>#DIV/0!</v>
      </c>
      <c r="L21" s="8" t="s">
        <v>50</v>
      </c>
      <c r="M21" s="65"/>
      <c r="N21" s="65"/>
      <c r="O21" s="65"/>
      <c r="P21" s="65"/>
      <c r="Q21" s="65">
        <f>'FAC 2012-2018 RAIL'!AD28</f>
        <v>-2.85730207278454E-2</v>
      </c>
      <c r="R21" s="65">
        <f>'FAC 2012-2018 RAIL'!AD56</f>
        <v>-3.9003417465373391E-2</v>
      </c>
      <c r="S21" s="65" t="e">
        <f>'FAC 2012-2018 RAIL'!AD84</f>
        <v>#N/A</v>
      </c>
      <c r="T21" s="171" t="e">
        <f>'FAC 2012-2018 RAIL'!AD112</f>
        <v>#DIV/0!</v>
      </c>
    </row>
    <row r="22" spans="2:21" ht="16.5" thickTop="1" thickBot="1" x14ac:dyDescent="0.4">
      <c r="B22" s="56" t="s">
        <v>67</v>
      </c>
      <c r="C22" s="66"/>
      <c r="D22" s="66"/>
      <c r="E22" s="66"/>
      <c r="F22" s="66"/>
      <c r="G22" s="66">
        <f>'FAC 2002-2012 RAIL'!AD29</f>
        <v>-4.6926885306332489E-2</v>
      </c>
      <c r="H22" s="66">
        <f>'FAC 2002-2012 RAIL'!AD57</f>
        <v>-0.20911036785877801</v>
      </c>
      <c r="I22" s="66" t="e">
        <f>'FAC 2002-2012 RAIL'!AD85</f>
        <v>#N/A</v>
      </c>
      <c r="J22" s="172" t="e">
        <f>'FAC 2002-2012 RAIL'!AD113</f>
        <v>#DIV/0!</v>
      </c>
      <c r="L22" s="56" t="s">
        <v>67</v>
      </c>
      <c r="M22" s="66"/>
      <c r="N22" s="66"/>
      <c r="O22" s="66"/>
      <c r="P22" s="66"/>
      <c r="Q22" s="66">
        <f>'FAC 2012-2018 RAIL'!AD29</f>
        <v>-4.1390902902643356E-2</v>
      </c>
      <c r="R22" s="66">
        <f>'FAC 2012-2018 RAIL'!AD57</f>
        <v>9.3326602896867894E-2</v>
      </c>
      <c r="S22" s="66" t="e">
        <f>'FAC 2012-2018 RAIL'!AD85</f>
        <v>#N/A</v>
      </c>
      <c r="T22" s="172" t="e">
        <f>'FAC 2012-2018 RAIL'!AD113</f>
        <v>#DIV/0!</v>
      </c>
    </row>
    <row r="23" spans="2:21" ht="16" thickTop="1" x14ac:dyDescent="0.3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5"/>
  <sheetViews>
    <sheetView showGridLines="0" workbookViewId="0">
      <selection activeCell="D1" sqref="D1:D1048576"/>
    </sheetView>
  </sheetViews>
  <sheetFormatPr defaultColWidth="11" defaultRowHeight="13" x14ac:dyDescent="0.35"/>
  <cols>
    <col min="1" max="1" width="11" style="9"/>
    <col min="2" max="2" width="32.58203125" style="10" bestFit="1" customWidth="1"/>
    <col min="3" max="3" width="5.33203125" style="11" customWidth="1"/>
    <col min="4" max="4" width="25.33203125" style="11" customWidth="1"/>
    <col min="5" max="5" width="5.25" style="12" bestFit="1" customWidth="1"/>
    <col min="6" max="6" width="11" style="11" customWidth="1"/>
    <col min="7" max="8" width="11.75" style="106" bestFit="1" customWidth="1"/>
    <col min="9" max="9" width="6.75" style="13" bestFit="1" customWidth="1"/>
    <col min="10" max="10" width="11" style="11" hidden="1" customWidth="1"/>
    <col min="11" max="11" width="24.58203125" style="11" hidden="1" customWidth="1"/>
    <col min="12" max="12" width="12.58203125" style="11" hidden="1" customWidth="1"/>
    <col min="13" max="13" width="11" style="11" hidden="1" customWidth="1"/>
    <col min="14" max="15" width="10.08203125" style="11" hidden="1" customWidth="1"/>
    <col min="16" max="16" width="11" style="11" hidden="1" customWidth="1"/>
    <col min="17" max="17" width="10.5" style="11" hidden="1" customWidth="1"/>
    <col min="18" max="18" width="10.25" style="11" hidden="1" customWidth="1"/>
    <col min="19" max="20" width="11" style="11" hidden="1" customWidth="1"/>
    <col min="21" max="22" width="10.08203125" style="11" hidden="1" customWidth="1"/>
    <col min="23" max="23" width="10.5" style="11" hidden="1" customWidth="1"/>
    <col min="24" max="28" width="10.08203125" style="11" hidden="1" customWidth="1"/>
    <col min="29" max="29" width="10" style="11" bestFit="1" customWidth="1"/>
    <col min="30" max="30" width="12.08203125" style="11" customWidth="1"/>
    <col min="31" max="31" width="17.5" style="9" bestFit="1" customWidth="1"/>
    <col min="32" max="16384" width="11" style="11"/>
  </cols>
  <sheetData>
    <row r="1" spans="1:31" x14ac:dyDescent="0.35">
      <c r="B1" s="10" t="s">
        <v>36</v>
      </c>
      <c r="C1" s="11">
        <v>2002</v>
      </c>
    </row>
    <row r="2" spans="1:31" s="9" customFormat="1" x14ac:dyDescent="0.35">
      <c r="B2" s="14" t="s">
        <v>37</v>
      </c>
      <c r="C2" s="9">
        <v>2012</v>
      </c>
      <c r="E2" s="5"/>
      <c r="G2" s="105"/>
      <c r="H2" s="105"/>
      <c r="I2" s="16"/>
    </row>
    <row r="3" spans="1:31" x14ac:dyDescent="0.35">
      <c r="B3" s="17" t="s">
        <v>25</v>
      </c>
      <c r="C3" s="9"/>
      <c r="D3" s="9"/>
      <c r="E3" s="5"/>
      <c r="F3" s="9"/>
      <c r="G3" s="105"/>
      <c r="H3" s="105"/>
      <c r="I3" s="1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1" x14ac:dyDescent="0.35">
      <c r="B4" s="14" t="s">
        <v>16</v>
      </c>
      <c r="C4" s="15" t="s">
        <v>17</v>
      </c>
      <c r="D4" s="9"/>
      <c r="E4" s="5"/>
      <c r="F4" s="9"/>
      <c r="G4" s="105"/>
      <c r="H4" s="10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35">
      <c r="B5" s="14"/>
      <c r="C5" s="15"/>
      <c r="D5" s="9"/>
      <c r="E5" s="5"/>
      <c r="F5" s="9"/>
      <c r="G5" s="105"/>
      <c r="H5" s="105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35">
      <c r="B6" s="17" t="s">
        <v>26</v>
      </c>
      <c r="C6" s="18">
        <v>0</v>
      </c>
      <c r="D6" s="9"/>
      <c r="E6" s="5"/>
      <c r="F6" s="9"/>
      <c r="G6" s="105"/>
      <c r="H6" s="105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4">
      <c r="B7" s="19" t="s">
        <v>32</v>
      </c>
      <c r="C7" s="20">
        <v>1</v>
      </c>
      <c r="D7" s="21"/>
      <c r="E7" s="22"/>
      <c r="F7" s="21"/>
      <c r="G7" s="156"/>
      <c r="H7" s="156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35">
      <c r="B8" s="60"/>
      <c r="C8" s="61"/>
      <c r="D8" s="61"/>
      <c r="E8" s="61"/>
      <c r="F8" s="61"/>
      <c r="G8" s="173" t="s">
        <v>51</v>
      </c>
      <c r="H8" s="173"/>
      <c r="I8" s="173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173" t="s">
        <v>55</v>
      </c>
      <c r="AD8" s="173"/>
    </row>
    <row r="9" spans="1:31" x14ac:dyDescent="0.35">
      <c r="B9" s="7" t="s">
        <v>18</v>
      </c>
      <c r="C9" s="26" t="s">
        <v>19</v>
      </c>
      <c r="D9" s="6" t="s">
        <v>20</v>
      </c>
      <c r="E9" s="6"/>
      <c r="F9" s="6"/>
      <c r="G9" s="127">
        <f>$C$1</f>
        <v>2002</v>
      </c>
      <c r="H9" s="127">
        <f>$C$2</f>
        <v>2012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35">
      <c r="A10" s="5"/>
      <c r="B10" s="24"/>
      <c r="C10" s="27"/>
      <c r="D10" s="5"/>
      <c r="E10" s="5"/>
      <c r="F10" s="5"/>
      <c r="G10" s="103"/>
      <c r="H10" s="103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35">
      <c r="B11" s="114"/>
      <c r="C11" s="115"/>
      <c r="D11" s="103"/>
      <c r="E11" s="103"/>
      <c r="F11" s="103"/>
      <c r="G11" s="103" t="str">
        <f>CONCATENATE($C6,"_",$C7,"_",G9)</f>
        <v>0_1_2002</v>
      </c>
      <c r="H11" s="103" t="str">
        <f>CONCATENATE($C6,"_",$C7,"_",H9)</f>
        <v>0_1_2012</v>
      </c>
      <c r="I11" s="115"/>
      <c r="J11" s="103"/>
      <c r="K11" s="103"/>
      <c r="L11" s="103"/>
      <c r="M11" s="103" t="str">
        <f>IF($G9+M10&gt;$H9,0,CONCATENATE($C6,"_",$C7,"_",$G9+M10))</f>
        <v>0_1_2003</v>
      </c>
      <c r="N11" s="103" t="str">
        <f t="shared" ref="N11:AB11" si="0">IF($G9+N10&gt;$H9,0,CONCATENATE($C6,"_",$C7,"_",$G9+N10))</f>
        <v>0_1_2004</v>
      </c>
      <c r="O11" s="103" t="str">
        <f t="shared" si="0"/>
        <v>0_1_2005</v>
      </c>
      <c r="P11" s="103" t="str">
        <f t="shared" si="0"/>
        <v>0_1_2006</v>
      </c>
      <c r="Q11" s="103" t="str">
        <f t="shared" si="0"/>
        <v>0_1_2007</v>
      </c>
      <c r="R11" s="103" t="str">
        <f t="shared" si="0"/>
        <v>0_1_2008</v>
      </c>
      <c r="S11" s="103" t="str">
        <f t="shared" si="0"/>
        <v>0_1_2009</v>
      </c>
      <c r="T11" s="103" t="str">
        <f t="shared" si="0"/>
        <v>0_1_2010</v>
      </c>
      <c r="U11" s="103" t="str">
        <f t="shared" si="0"/>
        <v>0_1_2011</v>
      </c>
      <c r="V11" s="103" t="str">
        <f t="shared" si="0"/>
        <v>0_1_2012</v>
      </c>
      <c r="W11" s="103">
        <f t="shared" si="0"/>
        <v>0</v>
      </c>
      <c r="X11" s="103">
        <f t="shared" si="0"/>
        <v>0</v>
      </c>
      <c r="Y11" s="103">
        <f t="shared" si="0"/>
        <v>0</v>
      </c>
      <c r="Z11" s="103">
        <f t="shared" si="0"/>
        <v>0</v>
      </c>
      <c r="AA11" s="103">
        <f t="shared" si="0"/>
        <v>0</v>
      </c>
      <c r="AB11" s="103">
        <f t="shared" si="0"/>
        <v>0</v>
      </c>
      <c r="AC11" s="103"/>
      <c r="AD11" s="103"/>
    </row>
    <row r="12" spans="1:31" hidden="1" x14ac:dyDescent="0.35">
      <c r="B12" s="114"/>
      <c r="C12" s="115"/>
      <c r="D12" s="103"/>
      <c r="E12" s="103"/>
      <c r="F12" s="103" t="s">
        <v>23</v>
      </c>
      <c r="G12" s="116"/>
      <c r="H12" s="116"/>
      <c r="I12" s="115"/>
      <c r="J12" s="103"/>
      <c r="K12" s="103"/>
      <c r="L12" s="103" t="s">
        <v>23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</row>
    <row r="13" spans="1:31" s="12" customFormat="1" x14ac:dyDescent="0.35">
      <c r="A13" s="5"/>
      <c r="B13" s="114" t="s">
        <v>31</v>
      </c>
      <c r="C13" s="115" t="s">
        <v>21</v>
      </c>
      <c r="D13" s="103" t="s">
        <v>91</v>
      </c>
      <c r="E13" s="117"/>
      <c r="F13" s="103">
        <f>MATCH($D13,FAC_TOTALS_APTA!$A$2:$AV$2,)</f>
        <v>12</v>
      </c>
      <c r="G13" s="116">
        <f>VLOOKUP(G11,FAC_TOTALS_APTA!$A$4:$AV$126,$F13,FALSE)</f>
        <v>69431799.636510193</v>
      </c>
      <c r="H13" s="116">
        <f>VLOOKUP(H11,FAC_TOTALS_APTA!$A$4:$AV$126,$F13,FALSE)</f>
        <v>63654979.010831997</v>
      </c>
      <c r="I13" s="118">
        <f>IFERROR(H13/G13-1,"-")</f>
        <v>-8.3201366750120909E-2</v>
      </c>
      <c r="J13" s="119" t="str">
        <f>IF(C13="Log","_log","")</f>
        <v>_log</v>
      </c>
      <c r="K13" s="119" t="str">
        <f>CONCATENATE(D13,J13,"_FAC")</f>
        <v>VRM_ADJ_log_FAC</v>
      </c>
      <c r="L13" s="103">
        <f>MATCH($K13,FAC_TOTALS_APTA!$A$2:$AT$2,)</f>
        <v>26</v>
      </c>
      <c r="M13" s="116">
        <f>IF(M11=0,0,VLOOKUP(M11,FAC_TOTALS_APTA!$A$4:$AV$126,$L13,FALSE))</f>
        <v>-2063012.1315272399</v>
      </c>
      <c r="N13" s="116">
        <f>IF(N11=0,0,VLOOKUP(N11,FAC_TOTALS_APTA!$A$4:$AV$126,$L13,FALSE))</f>
        <v>31496521.562701099</v>
      </c>
      <c r="O13" s="116">
        <f>IF(O11=0,0,VLOOKUP(O11,FAC_TOTALS_APTA!$A$4:$AV$126,$L13,FALSE))</f>
        <v>-24919638.324431598</v>
      </c>
      <c r="P13" s="116">
        <f>IF(P11=0,0,VLOOKUP(P11,FAC_TOTALS_APTA!$A$4:$AV$126,$L13,FALSE))</f>
        <v>-5905621.3805774497</v>
      </c>
      <c r="Q13" s="116">
        <f>IF(Q11=0,0,VLOOKUP(Q11,FAC_TOTALS_APTA!$A$4:$AV$126,$L13,FALSE))</f>
        <v>26385771.4487129</v>
      </c>
      <c r="R13" s="116">
        <f>IF(R11=0,0,VLOOKUP(R11,FAC_TOTALS_APTA!$A$4:$AV$126,$L13,FALSE))</f>
        <v>12555650.8824578</v>
      </c>
      <c r="S13" s="116">
        <f>IF(S11=0,0,VLOOKUP(S11,FAC_TOTALS_APTA!$A$4:$AV$126,$L13,FALSE))</f>
        <v>-16885296.630229902</v>
      </c>
      <c r="T13" s="116">
        <f>IF(T11=0,0,VLOOKUP(T11,FAC_TOTALS_APTA!$A$4:$AV$126,$L13,FALSE))</f>
        <v>-73742325.676704496</v>
      </c>
      <c r="U13" s="116">
        <f>IF(U11=0,0,VLOOKUP(U11,FAC_TOTALS_APTA!$A$4:$AV$126,$L13,FALSE))</f>
        <v>-49270303.585265003</v>
      </c>
      <c r="V13" s="116">
        <f>IF(V11=0,0,VLOOKUP(V11,FAC_TOTALS_APTA!$A$4:$AV$126,$L13,FALSE))</f>
        <v>-19036585.668469299</v>
      </c>
      <c r="W13" s="116">
        <f>IF(W11=0,0,VLOOKUP(W11,FAC_TOTALS_APTA!$A$4:$AV$126,$L13,FALSE))</f>
        <v>0</v>
      </c>
      <c r="X13" s="116">
        <f>IF(X11=0,0,VLOOKUP(X11,FAC_TOTALS_APTA!$A$4:$AV$126,$L13,FALSE))</f>
        <v>0</v>
      </c>
      <c r="Y13" s="116">
        <f>IF(Y11=0,0,VLOOKUP(Y11,FAC_TOTALS_APTA!$A$4:$AV$126,$L13,FALSE))</f>
        <v>0</v>
      </c>
      <c r="Z13" s="116">
        <f>IF(Z11=0,0,VLOOKUP(Z11,FAC_TOTALS_APTA!$A$4:$AV$126,$L13,FALSE))</f>
        <v>0</v>
      </c>
      <c r="AA13" s="116">
        <f>IF(AA11=0,0,VLOOKUP(AA11,FAC_TOTALS_APTA!$A$4:$AV$126,$L13,FALSE))</f>
        <v>0</v>
      </c>
      <c r="AB13" s="116">
        <f>IF(AB11=0,0,VLOOKUP(AB11,FAC_TOTALS_APTA!$A$4:$AV$126,$L13,FALSE))</f>
        <v>0</v>
      </c>
      <c r="AC13" s="120">
        <f>SUM(M13:AB13)</f>
        <v>-121384839.5033332</v>
      </c>
      <c r="AD13" s="121">
        <f>AC13/G28</f>
        <v>-5.4733338916410267E-2</v>
      </c>
      <c r="AE13" s="5"/>
    </row>
    <row r="14" spans="1:31" s="12" customFormat="1" x14ac:dyDescent="0.35">
      <c r="A14" s="5"/>
      <c r="B14" s="114" t="s">
        <v>52</v>
      </c>
      <c r="C14" s="115" t="s">
        <v>21</v>
      </c>
      <c r="D14" s="103" t="s">
        <v>92</v>
      </c>
      <c r="E14" s="117"/>
      <c r="F14" s="103">
        <f>MATCH($D14,FAC_TOTALS_APTA!$A$2:$AV$2,)</f>
        <v>13</v>
      </c>
      <c r="G14" s="122">
        <f>VLOOKUP(G11,FAC_TOTALS_APTA!$A$4:$AV$126,$F14,FALSE)</f>
        <v>0.91027864284140703</v>
      </c>
      <c r="H14" s="122">
        <f>VLOOKUP(H11,FAC_TOTALS_APTA!$A$4:$AV$126,$F14,FALSE)</f>
        <v>1.03319372827068</v>
      </c>
      <c r="I14" s="118">
        <f t="shared" ref="I14:I25" si="1">IFERROR(H14/G14-1,"-")</f>
        <v>0.13503017608498125</v>
      </c>
      <c r="J14" s="119" t="str">
        <f t="shared" ref="J14:J25" si="2">IF(C14="Log","_log","")</f>
        <v>_log</v>
      </c>
      <c r="K14" s="119" t="str">
        <f t="shared" ref="K14:K26" si="3">CONCATENATE(D14,J14,"_FAC")</f>
        <v>FARE_per_UPT_cleaned_2018_log_FAC</v>
      </c>
      <c r="L14" s="103">
        <f>MATCH($K14,FAC_TOTALS_APTA!$A$2:$AT$2,)</f>
        <v>27</v>
      </c>
      <c r="M14" s="116">
        <f>IF(M11=0,0,VLOOKUP(M11,FAC_TOTALS_APTA!$A$4:$AV$126,$L14,FALSE))</f>
        <v>-2256673.4373061201</v>
      </c>
      <c r="N14" s="116">
        <f>IF(N11=0,0,VLOOKUP(N11,FAC_TOTALS_APTA!$A$4:$AV$126,$L14,FALSE))</f>
        <v>14288151.8434387</v>
      </c>
      <c r="O14" s="116">
        <f>IF(O11=0,0,VLOOKUP(O11,FAC_TOTALS_APTA!$A$4:$AV$126,$L14,FALSE))</f>
        <v>-6798543.00472211</v>
      </c>
      <c r="P14" s="116">
        <f>IF(P11=0,0,VLOOKUP(P11,FAC_TOTALS_APTA!$A$4:$AV$126,$L14,FALSE))</f>
        <v>4787353.3979569897</v>
      </c>
      <c r="Q14" s="116">
        <f>IF(Q11=0,0,VLOOKUP(Q11,FAC_TOTALS_APTA!$A$4:$AV$126,$L14,FALSE))</f>
        <v>-11984168.1483062</v>
      </c>
      <c r="R14" s="116">
        <f>IF(R11=0,0,VLOOKUP(R11,FAC_TOTALS_APTA!$A$4:$AV$126,$L14,FALSE))</f>
        <v>8861520.3141211197</v>
      </c>
      <c r="S14" s="116">
        <f>IF(S11=0,0,VLOOKUP(S11,FAC_TOTALS_APTA!$A$4:$AV$126,$L14,FALSE))</f>
        <v>-44721470.981280997</v>
      </c>
      <c r="T14" s="116">
        <f>IF(T11=0,0,VLOOKUP(T11,FAC_TOTALS_APTA!$A$4:$AV$126,$L14,FALSE))</f>
        <v>-7987863.4820206296</v>
      </c>
      <c r="U14" s="116">
        <f>IF(U11=0,0,VLOOKUP(U11,FAC_TOTALS_APTA!$A$4:$AV$126,$L14,FALSE))</f>
        <v>-8747776.5833549201</v>
      </c>
      <c r="V14" s="116">
        <f>IF(V11=0,0,VLOOKUP(V11,FAC_TOTALS_APTA!$A$4:$AV$126,$L14,FALSE))</f>
        <v>265172.64927992102</v>
      </c>
      <c r="W14" s="116">
        <f>IF(W11=0,0,VLOOKUP(W11,FAC_TOTALS_APTA!$A$4:$AV$126,$L14,FALSE))</f>
        <v>0</v>
      </c>
      <c r="X14" s="116">
        <f>IF(X11=0,0,VLOOKUP(X11,FAC_TOTALS_APTA!$A$4:$AV$126,$L14,FALSE))</f>
        <v>0</v>
      </c>
      <c r="Y14" s="116">
        <f>IF(Y11=0,0,VLOOKUP(Y11,FAC_TOTALS_APTA!$A$4:$AV$126,$L14,FALSE))</f>
        <v>0</v>
      </c>
      <c r="Z14" s="116">
        <f>IF(Z11=0,0,VLOOKUP(Z11,FAC_TOTALS_APTA!$A$4:$AV$126,$L14,FALSE))</f>
        <v>0</v>
      </c>
      <c r="AA14" s="116">
        <f>IF(AA11=0,0,VLOOKUP(AA11,FAC_TOTALS_APTA!$A$4:$AV$126,$L14,FALSE))</f>
        <v>0</v>
      </c>
      <c r="AB14" s="116">
        <f>IF(AB11=0,0,VLOOKUP(AB11,FAC_TOTALS_APTA!$A$4:$AV$126,$L14,FALSE))</f>
        <v>0</v>
      </c>
      <c r="AC14" s="120">
        <f t="shared" ref="AC14:AC25" si="4">SUM(M14:AB14)</f>
        <v>-54294297.432194248</v>
      </c>
      <c r="AD14" s="121">
        <f>AC14/G28</f>
        <v>-2.4481707886618485E-2</v>
      </c>
      <c r="AE14" s="5"/>
    </row>
    <row r="15" spans="1:31" s="12" customFormat="1" x14ac:dyDescent="0.3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MATCH($D15,FAC_TOTALS_APTA!$A$2:$AV$2,)</f>
        <v>#N/A</v>
      </c>
      <c r="G15" s="116" t="e">
        <f>VLOOKUP(G11,FAC_TOTALS_APTA!$A$4:$AV$126,$F15,FALSE)</f>
        <v>#REF!</v>
      </c>
      <c r="H15" s="116" t="e">
        <f>VLOOKUP(H11,FAC_TOTALS_APTA!$A$4:$AV$126,$F15,FALSE)</f>
        <v>#REF!</v>
      </c>
      <c r="I15" s="118" t="str">
        <f>IFERROR(H15/G15-1,"-")</f>
        <v>-</v>
      </c>
      <c r="J15" s="119" t="str">
        <f t="shared" ref="J15" si="5">IF(C15="Log","_log","")</f>
        <v/>
      </c>
      <c r="K15" s="119" t="str">
        <f t="shared" ref="K15" si="6">CONCATENATE(D15,J15,"_FAC")</f>
        <v>RESTRUCTURE_FAC</v>
      </c>
      <c r="L15" s="103" t="e">
        <f>MATCH($K15,FAC_TOTALS_APTA!$A$2:$AT$2,)</f>
        <v>#N/A</v>
      </c>
      <c r="M15" s="116" t="e">
        <f>IF(M11=0,0,VLOOKUP(M11,FAC_TOTALS_APTA!$A$4:$AV$126,$L15,FALSE))</f>
        <v>#REF!</v>
      </c>
      <c r="N15" s="116" t="e">
        <f>IF(N11=0,0,VLOOKUP(N11,FAC_TOTALS_APTA!$A$4:$AV$126,$L15,FALSE))</f>
        <v>#REF!</v>
      </c>
      <c r="O15" s="116" t="e">
        <f>IF(O11=0,0,VLOOKUP(O11,FAC_TOTALS_APTA!$A$4:$AV$126,$L15,FALSE))</f>
        <v>#REF!</v>
      </c>
      <c r="P15" s="116" t="e">
        <f>IF(P11=0,0,VLOOKUP(P11,FAC_TOTALS_APTA!$A$4:$AV$126,$L15,FALSE))</f>
        <v>#REF!</v>
      </c>
      <c r="Q15" s="116" t="e">
        <f>IF(Q11=0,0,VLOOKUP(Q11,FAC_TOTALS_APTA!$A$4:$AV$126,$L15,FALSE))</f>
        <v>#REF!</v>
      </c>
      <c r="R15" s="116" t="e">
        <f>IF(R11=0,0,VLOOKUP(R11,FAC_TOTALS_APTA!$A$4:$AV$126,$L15,FALSE))</f>
        <v>#REF!</v>
      </c>
      <c r="S15" s="116" t="e">
        <f>IF(S11=0,0,VLOOKUP(S11,FAC_TOTALS_APTA!$A$4:$AV$126,$L15,FALSE))</f>
        <v>#REF!</v>
      </c>
      <c r="T15" s="116" t="e">
        <f>IF(T11=0,0,VLOOKUP(T11,FAC_TOTALS_APTA!$A$4:$AV$126,$L15,FALSE))</f>
        <v>#REF!</v>
      </c>
      <c r="U15" s="116" t="e">
        <f>IF(U11=0,0,VLOOKUP(U11,FAC_TOTALS_APTA!$A$4:$AV$126,$L15,FALSE))</f>
        <v>#REF!</v>
      </c>
      <c r="V15" s="116" t="e">
        <f>IF(V11=0,0,VLOOKUP(V11,FAC_TOTALS_APTA!$A$4:$AV$126,$L15,FALSE))</f>
        <v>#REF!</v>
      </c>
      <c r="W15" s="116">
        <f>IF(W11=0,0,VLOOKUP(W11,FAC_TOTALS_APTA!$A$4:$AV$126,$L15,FALSE))</f>
        <v>0</v>
      </c>
      <c r="X15" s="116">
        <f>IF(X11=0,0,VLOOKUP(X11,FAC_TOTALS_APTA!$A$4:$AV$126,$L15,FALSE))</f>
        <v>0</v>
      </c>
      <c r="Y15" s="116">
        <f>IF(Y11=0,0,VLOOKUP(Y11,FAC_TOTALS_APTA!$A$4:$AV$126,$L15,FALSE))</f>
        <v>0</v>
      </c>
      <c r="Z15" s="116">
        <f>IF(Z11=0,0,VLOOKUP(Z11,FAC_TOTALS_APTA!$A$4:$AV$126,$L15,FALSE))</f>
        <v>0</v>
      </c>
      <c r="AA15" s="116">
        <f>IF(AA11=0,0,VLOOKUP(AA11,FAC_TOTALS_APTA!$A$4:$AV$126,$L15,FALSE))</f>
        <v>0</v>
      </c>
      <c r="AB15" s="116">
        <f>IF(AB11=0,0,VLOOKUP(AB11,FAC_TOTALS_APTA!$A$4:$AV$126,$L15,FALSE))</f>
        <v>0</v>
      </c>
      <c r="AC15" s="120" t="e">
        <f t="shared" ref="AC15" si="7">SUM(M15:AB15)</f>
        <v>#REF!</v>
      </c>
      <c r="AD15" s="121" t="e">
        <f>AC15/G28</f>
        <v>#REF!</v>
      </c>
      <c r="AE15" s="5"/>
    </row>
    <row r="16" spans="1:31" s="12" customFormat="1" x14ac:dyDescent="0.35">
      <c r="A16" s="5"/>
      <c r="B16" s="114" t="s">
        <v>80</v>
      </c>
      <c r="C16" s="115"/>
      <c r="D16" s="103" t="s">
        <v>76</v>
      </c>
      <c r="E16" s="117"/>
      <c r="F16" s="103">
        <f>MATCH($D16,FAC_TOTALS_APTA!$A$2:$AV$2,)</f>
        <v>19</v>
      </c>
      <c r="G16" s="116">
        <f>VLOOKUP(G11,FAC_TOTALS_APTA!$A$4:$AV$126,$F16,FALSE)</f>
        <v>0</v>
      </c>
      <c r="H16" s="116">
        <f>VLOOKUP(H11,FAC_TOTALS_APTA!$A$4:$AV$126,$F16,FALSE)</f>
        <v>0</v>
      </c>
      <c r="I16" s="118" t="str">
        <f>IFERROR(H16/G16-1,"-")</f>
        <v>-</v>
      </c>
      <c r="J16" s="119" t="str">
        <f t="shared" ref="J16" si="8">IF(C16="Log","_log","")</f>
        <v/>
      </c>
      <c r="K16" s="119" t="str">
        <f t="shared" ref="K16" si="9">CONCATENATE(D16,J16,"_FAC")</f>
        <v>MAINTENANCE_WMATA_FAC</v>
      </c>
      <c r="L16" s="103">
        <f>MATCH($K16,FAC_TOTALS_APTA!$A$2:$AT$2,)</f>
        <v>33</v>
      </c>
      <c r="M16" s="116">
        <f>IF(M12=0,0,VLOOKUP(M12,FAC_TOTALS_APTA!$A$4:$AV$126,$L16,FALSE))</f>
        <v>0</v>
      </c>
      <c r="N16" s="116">
        <f>IF(N12=0,0,VLOOKUP(N12,FAC_TOTALS_APTA!$A$4:$AV$126,$L16,FALSE))</f>
        <v>0</v>
      </c>
      <c r="O16" s="116">
        <f>IF(O12=0,0,VLOOKUP(O12,FAC_TOTALS_APTA!$A$4:$AV$126,$L16,FALSE))</f>
        <v>0</v>
      </c>
      <c r="P16" s="116">
        <f>IF(P12=0,0,VLOOKUP(P12,FAC_TOTALS_APTA!$A$4:$AV$126,$L16,FALSE))</f>
        <v>0</v>
      </c>
      <c r="Q16" s="116">
        <f>IF(Q12=0,0,VLOOKUP(Q12,FAC_TOTALS_APTA!$A$4:$AV$126,$L16,FALSE))</f>
        <v>0</v>
      </c>
      <c r="R16" s="116">
        <f>IF(R12=0,0,VLOOKUP(R12,FAC_TOTALS_APTA!$A$4:$AV$126,$L16,FALSE))</f>
        <v>0</v>
      </c>
      <c r="S16" s="116">
        <f>IF(S12=0,0,VLOOKUP(S12,FAC_TOTALS_APTA!$A$4:$AV$126,$L16,FALSE))</f>
        <v>0</v>
      </c>
      <c r="T16" s="116">
        <f>IF(T12=0,0,VLOOKUP(T12,FAC_TOTALS_APTA!$A$4:$AV$126,$L16,FALSE))</f>
        <v>0</v>
      </c>
      <c r="U16" s="116">
        <f>IF(U12=0,0,VLOOKUP(U12,FAC_TOTALS_APTA!$A$4:$AV$126,$L16,FALSE))</f>
        <v>0</v>
      </c>
      <c r="V16" s="116">
        <f>IF(V12=0,0,VLOOKUP(V12,FAC_TOTALS_APTA!$A$4:$AV$126,$L16,FALSE))</f>
        <v>0</v>
      </c>
      <c r="W16" s="116">
        <f>IF(W12=0,0,VLOOKUP(W12,FAC_TOTALS_APTA!$A$4:$AV$126,$L16,FALSE))</f>
        <v>0</v>
      </c>
      <c r="X16" s="116">
        <f>IF(X12=0,0,VLOOKUP(X12,FAC_TOTALS_APTA!$A$4:$AV$126,$L16,FALSE))</f>
        <v>0</v>
      </c>
      <c r="Y16" s="116">
        <f>IF(Y12=0,0,VLOOKUP(Y12,FAC_TOTALS_APTA!$A$4:$AV$126,$L16,FALSE))</f>
        <v>0</v>
      </c>
      <c r="Z16" s="116">
        <f>IF(Z12=0,0,VLOOKUP(Z12,FAC_TOTALS_APTA!$A$4:$AV$126,$L16,FALSE))</f>
        <v>0</v>
      </c>
      <c r="AA16" s="116">
        <f>IF(AA12=0,0,VLOOKUP(AA12,FAC_TOTALS_APTA!$A$4:$AV$126,$L16,FALSE))</f>
        <v>0</v>
      </c>
      <c r="AB16" s="116">
        <f>IF(AB12=0,0,VLOOKUP(AB12,FAC_TOTALS_APTA!$A$4:$AV$126,$L16,FALSE))</f>
        <v>0</v>
      </c>
      <c r="AC16" s="120">
        <f t="shared" ref="AC16" si="10">SUM(M16:AB16)</f>
        <v>0</v>
      </c>
      <c r="AD16" s="121">
        <f>AC16/G28</f>
        <v>0</v>
      </c>
      <c r="AE16" s="5"/>
    </row>
    <row r="17" spans="1:31" s="12" customFormat="1" x14ac:dyDescent="0.35">
      <c r="A17" s="5"/>
      <c r="B17" s="114" t="s">
        <v>48</v>
      </c>
      <c r="C17" s="115" t="s">
        <v>21</v>
      </c>
      <c r="D17" s="103" t="s">
        <v>8</v>
      </c>
      <c r="E17" s="117"/>
      <c r="F17" s="103">
        <f>MATCH($D17,FAC_TOTALS_APTA!$A$2:$AV$2,)</f>
        <v>14</v>
      </c>
      <c r="G17" s="116">
        <f>VLOOKUP(G11,FAC_TOTALS_APTA!$A$4:$AV$126,$F17,FALSE)</f>
        <v>9573567.1438265797</v>
      </c>
      <c r="H17" s="116">
        <f>VLOOKUP(H11,FAC_TOTALS_APTA!$A$4:$AV$126,$F17,FALSE)</f>
        <v>10106162.1305601</v>
      </c>
      <c r="I17" s="118">
        <f t="shared" si="1"/>
        <v>5.5631822363825911E-2</v>
      </c>
      <c r="J17" s="119" t="str">
        <f t="shared" si="2"/>
        <v>_log</v>
      </c>
      <c r="K17" s="119" t="str">
        <f t="shared" si="3"/>
        <v>POP_EMP_log_FAC</v>
      </c>
      <c r="L17" s="103">
        <f>MATCH($K17,FAC_TOTALS_APTA!$A$2:$AT$2,)</f>
        <v>28</v>
      </c>
      <c r="M17" s="116">
        <f>IF(M11=0,0,VLOOKUP(M11,FAC_TOTALS_APTA!$A$4:$AV$126,$L17,FALSE))</f>
        <v>11886702.3990968</v>
      </c>
      <c r="N17" s="116">
        <f>IF(N11=0,0,VLOOKUP(N11,FAC_TOTALS_APTA!$A$4:$AV$126,$L17,FALSE))</f>
        <v>14113114.9168228</v>
      </c>
      <c r="O17" s="116">
        <f>IF(O11=0,0,VLOOKUP(O11,FAC_TOTALS_APTA!$A$4:$AV$126,$L17,FALSE))</f>
        <v>16286432.331723399</v>
      </c>
      <c r="P17" s="116">
        <f>IF(P11=0,0,VLOOKUP(P11,FAC_TOTALS_APTA!$A$4:$AV$126,$L17,FALSE))</f>
        <v>22068324.995119501</v>
      </c>
      <c r="Q17" s="116">
        <f>IF(Q11=0,0,VLOOKUP(Q11,FAC_TOTALS_APTA!$A$4:$AV$126,$L17,FALSE))</f>
        <v>6079417.9457200598</v>
      </c>
      <c r="R17" s="116">
        <f>IF(R11=0,0,VLOOKUP(R11,FAC_TOTALS_APTA!$A$4:$AV$126,$L17,FALSE))</f>
        <v>4019940.6682935599</v>
      </c>
      <c r="S17" s="116">
        <f>IF(S11=0,0,VLOOKUP(S11,FAC_TOTALS_APTA!$A$4:$AV$126,$L17,FALSE))</f>
        <v>-3796860.7791750901</v>
      </c>
      <c r="T17" s="116">
        <f>IF(T11=0,0,VLOOKUP(T11,FAC_TOTALS_APTA!$A$4:$AV$126,$L17,FALSE))</f>
        <v>439536.18298866501</v>
      </c>
      <c r="U17" s="116">
        <f>IF(U11=0,0,VLOOKUP(U11,FAC_TOTALS_APTA!$A$4:$AV$126,$L17,FALSE))</f>
        <v>8032096.1608135402</v>
      </c>
      <c r="V17" s="116">
        <f>IF(V11=0,0,VLOOKUP(V11,FAC_TOTALS_APTA!$A$4:$AV$126,$L17,FALSE))</f>
        <v>10146901.026990401</v>
      </c>
      <c r="W17" s="116">
        <f>IF(W11=0,0,VLOOKUP(W11,FAC_TOTALS_APTA!$A$4:$AV$126,$L17,FALSE))</f>
        <v>0</v>
      </c>
      <c r="X17" s="116">
        <f>IF(X11=0,0,VLOOKUP(X11,FAC_TOTALS_APTA!$A$4:$AV$126,$L17,FALSE))</f>
        <v>0</v>
      </c>
      <c r="Y17" s="116">
        <f>IF(Y11=0,0,VLOOKUP(Y11,FAC_TOTALS_APTA!$A$4:$AV$126,$L17,FALSE))</f>
        <v>0</v>
      </c>
      <c r="Z17" s="116">
        <f>IF(Z11=0,0,VLOOKUP(Z11,FAC_TOTALS_APTA!$A$4:$AV$126,$L17,FALSE))</f>
        <v>0</v>
      </c>
      <c r="AA17" s="116">
        <f>IF(AA11=0,0,VLOOKUP(AA11,FAC_TOTALS_APTA!$A$4:$AV$126,$L17,FALSE))</f>
        <v>0</v>
      </c>
      <c r="AB17" s="116">
        <f>IF(AB11=0,0,VLOOKUP(AB11,FAC_TOTALS_APTA!$A$4:$AV$126,$L17,FALSE))</f>
        <v>0</v>
      </c>
      <c r="AC17" s="120">
        <f t="shared" si="4"/>
        <v>89275605.848393634</v>
      </c>
      <c r="AD17" s="121">
        <f>AC17/G28</f>
        <v>4.0255043478751799E-2</v>
      </c>
      <c r="AE17" s="5"/>
    </row>
    <row r="18" spans="1:31" s="12" customFormat="1" x14ac:dyDescent="0.35">
      <c r="A18" s="5"/>
      <c r="B18" s="24" t="s">
        <v>73</v>
      </c>
      <c r="C18" s="115"/>
      <c r="D18" s="103" t="s">
        <v>72</v>
      </c>
      <c r="E18" s="117"/>
      <c r="F18" s="103" t="e">
        <f>MATCH($D18,FAC_TOTALS_APTA!$A$2:$AV$2,)</f>
        <v>#N/A</v>
      </c>
      <c r="G18" s="122" t="e">
        <f>VLOOKUP(G11,FAC_TOTALS_APTA!$A$4:$AV$126,$F18,FALSE)</f>
        <v>#REF!</v>
      </c>
      <c r="H18" s="122" t="e">
        <f>VLOOKUP(H11,FAC_TOTALS_APTA!$A$4:$AV$126,$F18,FALSE)</f>
        <v>#REF!</v>
      </c>
      <c r="I18" s="118" t="str">
        <f t="shared" si="1"/>
        <v>-</v>
      </c>
      <c r="J18" s="119" t="str">
        <f t="shared" si="2"/>
        <v/>
      </c>
      <c r="K18" s="119" t="str">
        <f t="shared" si="3"/>
        <v>TSD_POP_EMP_PCT_FAC</v>
      </c>
      <c r="L18" s="103" t="e">
        <f>MATCH($K18,FAC_TOTALS_APTA!$A$2:$AT$2,)</f>
        <v>#N/A</v>
      </c>
      <c r="M18" s="116" t="e">
        <f>IF(M11=0,0,VLOOKUP(M11,FAC_TOTALS_APTA!$A$4:$AV$126,$L18,FALSE))</f>
        <v>#REF!</v>
      </c>
      <c r="N18" s="116" t="e">
        <f>IF(N11=0,0,VLOOKUP(N11,FAC_TOTALS_APTA!$A$4:$AV$126,$L18,FALSE))</f>
        <v>#REF!</v>
      </c>
      <c r="O18" s="116" t="e">
        <f>IF(O11=0,0,VLOOKUP(O11,FAC_TOTALS_APTA!$A$4:$AV$126,$L18,FALSE))</f>
        <v>#REF!</v>
      </c>
      <c r="P18" s="116" t="e">
        <f>IF(P11=0,0,VLOOKUP(P11,FAC_TOTALS_APTA!$A$4:$AV$126,$L18,FALSE))</f>
        <v>#REF!</v>
      </c>
      <c r="Q18" s="116" t="e">
        <f>IF(Q11=0,0,VLOOKUP(Q11,FAC_TOTALS_APTA!$A$4:$AV$126,$L18,FALSE))</f>
        <v>#REF!</v>
      </c>
      <c r="R18" s="116" t="e">
        <f>IF(R11=0,0,VLOOKUP(R11,FAC_TOTALS_APTA!$A$4:$AV$126,$L18,FALSE))</f>
        <v>#REF!</v>
      </c>
      <c r="S18" s="116" t="e">
        <f>IF(S11=0,0,VLOOKUP(S11,FAC_TOTALS_APTA!$A$4:$AV$126,$L18,FALSE))</f>
        <v>#REF!</v>
      </c>
      <c r="T18" s="116" t="e">
        <f>IF(T11=0,0,VLOOKUP(T11,FAC_TOTALS_APTA!$A$4:$AV$126,$L18,FALSE))</f>
        <v>#REF!</v>
      </c>
      <c r="U18" s="116" t="e">
        <f>IF(U11=0,0,VLOOKUP(U11,FAC_TOTALS_APTA!$A$4:$AV$126,$L18,FALSE))</f>
        <v>#REF!</v>
      </c>
      <c r="V18" s="116" t="e">
        <f>IF(V11=0,0,VLOOKUP(V11,FAC_TOTALS_APTA!$A$4:$AV$126,$L18,FALSE))</f>
        <v>#REF!</v>
      </c>
      <c r="W18" s="116">
        <f>IF(W11=0,0,VLOOKUP(W11,FAC_TOTALS_APTA!$A$4:$AV$126,$L18,FALSE))</f>
        <v>0</v>
      </c>
      <c r="X18" s="116">
        <f>IF(X11=0,0,VLOOKUP(X11,FAC_TOTALS_APTA!$A$4:$AV$126,$L18,FALSE))</f>
        <v>0</v>
      </c>
      <c r="Y18" s="116">
        <f>IF(Y11=0,0,VLOOKUP(Y11,FAC_TOTALS_APTA!$A$4:$AV$126,$L18,FALSE))</f>
        <v>0</v>
      </c>
      <c r="Z18" s="116">
        <f>IF(Z11=0,0,VLOOKUP(Z11,FAC_TOTALS_APTA!$A$4:$AV$126,$L18,FALSE))</f>
        <v>0</v>
      </c>
      <c r="AA18" s="116">
        <f>IF(AA11=0,0,VLOOKUP(AA11,FAC_TOTALS_APTA!$A$4:$AV$126,$L18,FALSE))</f>
        <v>0</v>
      </c>
      <c r="AB18" s="116">
        <f>IF(AB11=0,0,VLOOKUP(AB11,FAC_TOTALS_APTA!$A$4:$AV$126,$L18,FALSE))</f>
        <v>0</v>
      </c>
      <c r="AC18" s="120" t="e">
        <f t="shared" si="4"/>
        <v>#REF!</v>
      </c>
      <c r="AD18" s="121" t="e">
        <f>AC18/G28</f>
        <v>#REF!</v>
      </c>
      <c r="AE18" s="5"/>
    </row>
    <row r="19" spans="1:31" s="12" customFormat="1" x14ac:dyDescent="0.3">
      <c r="A19" s="5"/>
      <c r="B19" s="114" t="s">
        <v>49</v>
      </c>
      <c r="C19" s="115" t="s">
        <v>21</v>
      </c>
      <c r="D19" s="123" t="s">
        <v>81</v>
      </c>
      <c r="E19" s="117"/>
      <c r="F19" s="103">
        <f>MATCH($D19,FAC_TOTALS_APTA!$A$2:$AV$2,)</f>
        <v>15</v>
      </c>
      <c r="G19" s="124">
        <f>VLOOKUP(G11,FAC_TOTALS_APTA!$A$4:$AV$126,$F19,FALSE)</f>
        <v>1.99892297215457</v>
      </c>
      <c r="H19" s="124">
        <f>VLOOKUP(H11,FAC_TOTALS_APTA!$A$4:$AV$126,$F19,FALSE)</f>
        <v>4.1402142572755398</v>
      </c>
      <c r="I19" s="118">
        <f t="shared" si="1"/>
        <v>1.0712225107968747</v>
      </c>
      <c r="J19" s="119" t="str">
        <f t="shared" si="2"/>
        <v>_log</v>
      </c>
      <c r="K19" s="119" t="str">
        <f t="shared" si="3"/>
        <v>GAS_PRICE_2018_log_FAC</v>
      </c>
      <c r="L19" s="103">
        <f>MATCH($K19,FAC_TOTALS_APTA!$A$2:$AT$2,)</f>
        <v>29</v>
      </c>
      <c r="M19" s="116">
        <f>IF(M11=0,0,VLOOKUP(M11,FAC_TOTALS_APTA!$A$4:$AV$126,$L19,FALSE))</f>
        <v>23805632.511313099</v>
      </c>
      <c r="N19" s="116">
        <f>IF(N11=0,0,VLOOKUP(N11,FAC_TOTALS_APTA!$A$4:$AV$126,$L19,FALSE))</f>
        <v>21502427.3856421</v>
      </c>
      <c r="O19" s="116">
        <f>IF(O11=0,0,VLOOKUP(O11,FAC_TOTALS_APTA!$A$4:$AV$126,$L19,FALSE))</f>
        <v>31344600.601490401</v>
      </c>
      <c r="P19" s="116">
        <f>IF(P11=0,0,VLOOKUP(P11,FAC_TOTALS_APTA!$A$4:$AV$126,$L19,FALSE))</f>
        <v>19737258.207330801</v>
      </c>
      <c r="Q19" s="116">
        <f>IF(Q11=0,0,VLOOKUP(Q11,FAC_TOTALS_APTA!$A$4:$AV$126,$L19,FALSE))</f>
        <v>11282037.2972709</v>
      </c>
      <c r="R19" s="116">
        <f>IF(R11=0,0,VLOOKUP(R11,FAC_TOTALS_APTA!$A$4:$AV$126,$L19,FALSE))</f>
        <v>25824830.6489514</v>
      </c>
      <c r="S19" s="116">
        <f>IF(S11=0,0,VLOOKUP(S11,FAC_TOTALS_APTA!$A$4:$AV$126,$L19,FALSE))</f>
        <v>-69301337.528208703</v>
      </c>
      <c r="T19" s="116">
        <f>IF(T11=0,0,VLOOKUP(T11,FAC_TOTALS_APTA!$A$4:$AV$126,$L19,FALSE))</f>
        <v>31071720.1760584</v>
      </c>
      <c r="U19" s="116">
        <f>IF(U11=0,0,VLOOKUP(U11,FAC_TOTALS_APTA!$A$4:$AV$126,$L19,FALSE))</f>
        <v>42633652.930496901</v>
      </c>
      <c r="V19" s="116">
        <f>IF(V11=0,0,VLOOKUP(V11,FAC_TOTALS_APTA!$A$4:$AV$126,$L19,FALSE))</f>
        <v>2454960.3227217598</v>
      </c>
      <c r="W19" s="116">
        <f>IF(W11=0,0,VLOOKUP(W11,FAC_TOTALS_APTA!$A$4:$AV$126,$L19,FALSE))</f>
        <v>0</v>
      </c>
      <c r="X19" s="116">
        <f>IF(X11=0,0,VLOOKUP(X11,FAC_TOTALS_APTA!$A$4:$AV$126,$L19,FALSE))</f>
        <v>0</v>
      </c>
      <c r="Y19" s="116">
        <f>IF(Y11=0,0,VLOOKUP(Y11,FAC_TOTALS_APTA!$A$4:$AV$126,$L19,FALSE))</f>
        <v>0</v>
      </c>
      <c r="Z19" s="116">
        <f>IF(Z11=0,0,VLOOKUP(Z11,FAC_TOTALS_APTA!$A$4:$AV$126,$L19,FALSE))</f>
        <v>0</v>
      </c>
      <c r="AA19" s="116">
        <f>IF(AA11=0,0,VLOOKUP(AA11,FAC_TOTALS_APTA!$A$4:$AV$126,$L19,FALSE))</f>
        <v>0</v>
      </c>
      <c r="AB19" s="116">
        <f>IF(AB11=0,0,VLOOKUP(AB11,FAC_TOTALS_APTA!$A$4:$AV$126,$L19,FALSE))</f>
        <v>0</v>
      </c>
      <c r="AC19" s="120">
        <f t="shared" si="4"/>
        <v>140355782.55306703</v>
      </c>
      <c r="AD19" s="121">
        <f>AC19/G28</f>
        <v>6.3287480106970453E-2</v>
      </c>
      <c r="AE19" s="5"/>
    </row>
    <row r="20" spans="1:31" s="12" customFormat="1" x14ac:dyDescent="0.35">
      <c r="A20" s="5"/>
      <c r="B20" s="114" t="s">
        <v>46</v>
      </c>
      <c r="C20" s="115" t="s">
        <v>21</v>
      </c>
      <c r="D20" s="103" t="s">
        <v>14</v>
      </c>
      <c r="E20" s="117"/>
      <c r="F20" s="103">
        <f>MATCH($D20,FAC_TOTALS_APTA!$A$2:$AV$2,)</f>
        <v>16</v>
      </c>
      <c r="G20" s="122">
        <f>VLOOKUP(G11,FAC_TOTALS_APTA!$A$4:$AV$126,$F20,FALSE)</f>
        <v>39381.469965213502</v>
      </c>
      <c r="H20" s="122">
        <f>VLOOKUP(H11,FAC_TOTALS_APTA!$A$4:$AV$126,$F20,FALSE)</f>
        <v>32885.708578535901</v>
      </c>
      <c r="I20" s="118">
        <f t="shared" si="1"/>
        <v>-0.16494461462244669</v>
      </c>
      <c r="J20" s="119" t="str">
        <f t="shared" si="2"/>
        <v>_log</v>
      </c>
      <c r="K20" s="119" t="str">
        <f t="shared" si="3"/>
        <v>TOTAL_MED_INC_INDIV_2018_log_FAC</v>
      </c>
      <c r="L20" s="103">
        <f>MATCH($K20,FAC_TOTALS_APTA!$A$2:$AT$2,)</f>
        <v>30</v>
      </c>
      <c r="M20" s="116">
        <f>IF(M11=0,0,VLOOKUP(M11,FAC_TOTALS_APTA!$A$4:$AV$126,$L20,FALSE))</f>
        <v>5446563.1068042899</v>
      </c>
      <c r="N20" s="116">
        <f>IF(N11=0,0,VLOOKUP(N11,FAC_TOTALS_APTA!$A$4:$AV$126,$L20,FALSE))</f>
        <v>7427402.1563220201</v>
      </c>
      <c r="O20" s="116">
        <f>IF(O11=0,0,VLOOKUP(O11,FAC_TOTALS_APTA!$A$4:$AV$126,$L20,FALSE))</f>
        <v>7173803.9946120204</v>
      </c>
      <c r="P20" s="116">
        <f>IF(P11=0,0,VLOOKUP(P11,FAC_TOTALS_APTA!$A$4:$AV$126,$L20,FALSE))</f>
        <v>11607138.0626559</v>
      </c>
      <c r="Q20" s="116">
        <f>IF(Q11=0,0,VLOOKUP(Q11,FAC_TOTALS_APTA!$A$4:$AV$126,$L20,FALSE))</f>
        <v>-4026635.8216371401</v>
      </c>
      <c r="R20" s="116">
        <f>IF(R11=0,0,VLOOKUP(R11,FAC_TOTALS_APTA!$A$4:$AV$126,$L20,FALSE))</f>
        <v>373266.75004224898</v>
      </c>
      <c r="S20" s="116">
        <f>IF(S11=0,0,VLOOKUP(S11,FAC_TOTALS_APTA!$A$4:$AV$126,$L20,FALSE))</f>
        <v>14895345.6594202</v>
      </c>
      <c r="T20" s="116">
        <f>IF(T11=0,0,VLOOKUP(T11,FAC_TOTALS_APTA!$A$4:$AV$126,$L20,FALSE))</f>
        <v>7097684.6344133904</v>
      </c>
      <c r="U20" s="116">
        <f>IF(U11=0,0,VLOOKUP(U11,FAC_TOTALS_APTA!$A$4:$AV$126,$L20,FALSE))</f>
        <v>5528209.6136872098</v>
      </c>
      <c r="V20" s="116">
        <f>IF(V11=0,0,VLOOKUP(V11,FAC_TOTALS_APTA!$A$4:$AV$126,$L20,FALSE))</f>
        <v>1663937.31565932</v>
      </c>
      <c r="W20" s="116">
        <f>IF(W11=0,0,VLOOKUP(W11,FAC_TOTALS_APTA!$A$4:$AV$126,$L20,FALSE))</f>
        <v>0</v>
      </c>
      <c r="X20" s="116">
        <f>IF(X11=0,0,VLOOKUP(X11,FAC_TOTALS_APTA!$A$4:$AV$126,$L20,FALSE))</f>
        <v>0</v>
      </c>
      <c r="Y20" s="116">
        <f>IF(Y11=0,0,VLOOKUP(Y11,FAC_TOTALS_APTA!$A$4:$AV$126,$L20,FALSE))</f>
        <v>0</v>
      </c>
      <c r="Z20" s="116">
        <f>IF(Z11=0,0,VLOOKUP(Z11,FAC_TOTALS_APTA!$A$4:$AV$126,$L20,FALSE))</f>
        <v>0</v>
      </c>
      <c r="AA20" s="116">
        <f>IF(AA11=0,0,VLOOKUP(AA11,FAC_TOTALS_APTA!$A$4:$AV$126,$L20,FALSE))</f>
        <v>0</v>
      </c>
      <c r="AB20" s="116">
        <f>IF(AB11=0,0,VLOOKUP(AB11,FAC_TOTALS_APTA!$A$4:$AV$126,$L20,FALSE))</f>
        <v>0</v>
      </c>
      <c r="AC20" s="120">
        <f t="shared" si="4"/>
        <v>57186715.471979462</v>
      </c>
      <c r="AD20" s="121">
        <f>AC20/G28</f>
        <v>2.578592097869211E-2</v>
      </c>
      <c r="AE20" s="5"/>
    </row>
    <row r="21" spans="1:31" s="12" customFormat="1" x14ac:dyDescent="0.35">
      <c r="A21" s="5"/>
      <c r="B21" s="114" t="s">
        <v>62</v>
      </c>
      <c r="C21" s="115"/>
      <c r="D21" s="103" t="s">
        <v>9</v>
      </c>
      <c r="E21" s="117"/>
      <c r="F21" s="103">
        <f>MATCH($D21,FAC_TOTALS_APTA!$A$2:$AV$2,)</f>
        <v>17</v>
      </c>
      <c r="G21" s="116">
        <f>VLOOKUP(G11,FAC_TOTALS_APTA!$A$4:$AV$126,$F21,FALSE)</f>
        <v>9.9176880297119094</v>
      </c>
      <c r="H21" s="116">
        <f>VLOOKUP(H11,FAC_TOTALS_APTA!$A$4:$AV$126,$F21,FALSE)</f>
        <v>9.9589405328228597</v>
      </c>
      <c r="I21" s="118">
        <f t="shared" si="1"/>
        <v>4.1594878753359321E-3</v>
      </c>
      <c r="J21" s="119" t="str">
        <f t="shared" si="2"/>
        <v/>
      </c>
      <c r="K21" s="119" t="str">
        <f t="shared" si="3"/>
        <v>PCT_HH_NO_VEH_FAC</v>
      </c>
      <c r="L21" s="103">
        <f>MATCH($K21,FAC_TOTALS_APTA!$A$2:$AT$2,)</f>
        <v>31</v>
      </c>
      <c r="M21" s="116">
        <f>IF(M11=0,0,VLOOKUP(M11,FAC_TOTALS_APTA!$A$4:$AV$126,$L21,FALSE))</f>
        <v>-5274625.6962909698</v>
      </c>
      <c r="N21" s="116">
        <f>IF(N11=0,0,VLOOKUP(N11,FAC_TOTALS_APTA!$A$4:$AV$126,$L21,FALSE))</f>
        <v>-5029998.6362931198</v>
      </c>
      <c r="O21" s="116">
        <f>IF(O11=0,0,VLOOKUP(O11,FAC_TOTALS_APTA!$A$4:$AV$126,$L21,FALSE))</f>
        <v>-7509016.4041897804</v>
      </c>
      <c r="P21" s="116">
        <f>IF(P11=0,0,VLOOKUP(P11,FAC_TOTALS_APTA!$A$4:$AV$126,$L21,FALSE))</f>
        <v>-8349290.1695085997</v>
      </c>
      <c r="Q21" s="116">
        <f>IF(Q11=0,0,VLOOKUP(Q11,FAC_TOTALS_APTA!$A$4:$AV$126,$L21,FALSE))</f>
        <v>-11079624.805067601</v>
      </c>
      <c r="R21" s="116">
        <f>IF(R11=0,0,VLOOKUP(R11,FAC_TOTALS_APTA!$A$4:$AV$126,$L21,FALSE))</f>
        <v>11125688.049789799</v>
      </c>
      <c r="S21" s="116">
        <f>IF(S11=0,0,VLOOKUP(S11,FAC_TOTALS_APTA!$A$4:$AV$126,$L21,FALSE))</f>
        <v>7926497.5566719603</v>
      </c>
      <c r="T21" s="116">
        <f>IF(T11=0,0,VLOOKUP(T11,FAC_TOTALS_APTA!$A$4:$AV$126,$L21,FALSE))</f>
        <v>14761647.0263694</v>
      </c>
      <c r="U21" s="116">
        <f>IF(U11=0,0,VLOOKUP(U11,FAC_TOTALS_APTA!$A$4:$AV$126,$L21,FALSE))</f>
        <v>19151124.9788712</v>
      </c>
      <c r="V21" s="116">
        <f>IF(V11=0,0,VLOOKUP(V11,FAC_TOTALS_APTA!$A$4:$AV$126,$L21,FALSE))</f>
        <v>-7201853.8555985503</v>
      </c>
      <c r="W21" s="116">
        <f>IF(W11=0,0,VLOOKUP(W11,FAC_TOTALS_APTA!$A$4:$AV$126,$L21,FALSE))</f>
        <v>0</v>
      </c>
      <c r="X21" s="116">
        <f>IF(X11=0,0,VLOOKUP(X11,FAC_TOTALS_APTA!$A$4:$AV$126,$L21,FALSE))</f>
        <v>0</v>
      </c>
      <c r="Y21" s="116">
        <f>IF(Y11=0,0,VLOOKUP(Y11,FAC_TOTALS_APTA!$A$4:$AV$126,$L21,FALSE))</f>
        <v>0</v>
      </c>
      <c r="Z21" s="116">
        <f>IF(Z11=0,0,VLOOKUP(Z11,FAC_TOTALS_APTA!$A$4:$AV$126,$L21,FALSE))</f>
        <v>0</v>
      </c>
      <c r="AA21" s="116">
        <f>IF(AA11=0,0,VLOOKUP(AA11,FAC_TOTALS_APTA!$A$4:$AV$126,$L21,FALSE))</f>
        <v>0</v>
      </c>
      <c r="AB21" s="116">
        <f>IF(AB11=0,0,VLOOKUP(AB11,FAC_TOTALS_APTA!$A$4:$AV$126,$L21,FALSE))</f>
        <v>0</v>
      </c>
      <c r="AC21" s="120">
        <f t="shared" si="4"/>
        <v>8520548.0447537452</v>
      </c>
      <c r="AD21" s="121">
        <f>AC21/G28</f>
        <v>3.8419793262094932E-3</v>
      </c>
      <c r="AE21" s="5"/>
    </row>
    <row r="22" spans="1:31" s="12" customFormat="1" x14ac:dyDescent="0.35">
      <c r="A22" s="5"/>
      <c r="B22" s="114" t="s">
        <v>47</v>
      </c>
      <c r="C22" s="115"/>
      <c r="D22" s="103" t="s">
        <v>28</v>
      </c>
      <c r="E22" s="117"/>
      <c r="F22" s="103">
        <f>MATCH($D22,FAC_TOTALS_APTA!$A$2:$AV$2,)</f>
        <v>18</v>
      </c>
      <c r="G22" s="124">
        <f>VLOOKUP(G11,FAC_TOTALS_APTA!$A$4:$AV$126,$F22,FALSE)</f>
        <v>3.9438940773070499</v>
      </c>
      <c r="H22" s="124">
        <f>VLOOKUP(H11,FAC_TOTALS_APTA!$A$4:$AV$126,$F22,FALSE)</f>
        <v>4.9873568486467601</v>
      </c>
      <c r="I22" s="118">
        <f t="shared" si="1"/>
        <v>0.26457677383977884</v>
      </c>
      <c r="J22" s="119" t="str">
        <f t="shared" si="2"/>
        <v/>
      </c>
      <c r="K22" s="119" t="str">
        <f t="shared" si="3"/>
        <v>JTW_HOME_PCT_FAC</v>
      </c>
      <c r="L22" s="103">
        <f>MATCH($K22,FAC_TOTALS_APTA!$A$2:$AT$2,)</f>
        <v>32</v>
      </c>
      <c r="M22" s="116">
        <f>IF(M11=0,0,VLOOKUP(M11,FAC_TOTALS_APTA!$A$4:$AV$126,$L22,FALSE))</f>
        <v>0</v>
      </c>
      <c r="N22" s="116">
        <f>IF(N11=0,0,VLOOKUP(N11,FAC_TOTALS_APTA!$A$4:$AV$126,$L22,FALSE))</f>
        <v>0</v>
      </c>
      <c r="O22" s="116">
        <f>IF(O11=0,0,VLOOKUP(O11,FAC_TOTALS_APTA!$A$4:$AV$126,$L22,FALSE))</f>
        <v>0</v>
      </c>
      <c r="P22" s="116">
        <f>IF(P11=0,0,VLOOKUP(P11,FAC_TOTALS_APTA!$A$4:$AV$126,$L22,FALSE))</f>
        <v>-5056130.7139930399</v>
      </c>
      <c r="Q22" s="116">
        <f>IF(Q11=0,0,VLOOKUP(Q11,FAC_TOTALS_APTA!$A$4:$AV$126,$L22,FALSE))</f>
        <v>-2178716.3029005099</v>
      </c>
      <c r="R22" s="116">
        <f>IF(R11=0,0,VLOOKUP(R11,FAC_TOTALS_APTA!$A$4:$AV$126,$L22,FALSE))</f>
        <v>-1322016.3511928399</v>
      </c>
      <c r="S22" s="116">
        <f>IF(S11=0,0,VLOOKUP(S11,FAC_TOTALS_APTA!$A$4:$AV$126,$L22,FALSE))</f>
        <v>-3556409.0733983801</v>
      </c>
      <c r="T22" s="116">
        <f>IF(T11=0,0,VLOOKUP(T11,FAC_TOTALS_APTA!$A$4:$AV$126,$L22,FALSE))</f>
        <v>-3677772.8324325802</v>
      </c>
      <c r="U22" s="116">
        <f>IF(U11=0,0,VLOOKUP(U11,FAC_TOTALS_APTA!$A$4:$AV$126,$L22,FALSE))</f>
        <v>870871.40306022705</v>
      </c>
      <c r="V22" s="116">
        <f>IF(V11=0,0,VLOOKUP(V11,FAC_TOTALS_APTA!$A$4:$AV$126,$L22,FALSE))</f>
        <v>-1622714.1389824401</v>
      </c>
      <c r="W22" s="116">
        <f>IF(W11=0,0,VLOOKUP(W11,FAC_TOTALS_APTA!$A$4:$AV$126,$L22,FALSE))</f>
        <v>0</v>
      </c>
      <c r="X22" s="116">
        <f>IF(X11=0,0,VLOOKUP(X11,FAC_TOTALS_APTA!$A$4:$AV$126,$L22,FALSE))</f>
        <v>0</v>
      </c>
      <c r="Y22" s="116">
        <f>IF(Y11=0,0,VLOOKUP(Y11,FAC_TOTALS_APTA!$A$4:$AV$126,$L22,FALSE))</f>
        <v>0</v>
      </c>
      <c r="Z22" s="116">
        <f>IF(Z11=0,0,VLOOKUP(Z11,FAC_TOTALS_APTA!$A$4:$AV$126,$L22,FALSE))</f>
        <v>0</v>
      </c>
      <c r="AA22" s="116">
        <f>IF(AA11=0,0,VLOOKUP(AA11,FAC_TOTALS_APTA!$A$4:$AV$126,$L22,FALSE))</f>
        <v>0</v>
      </c>
      <c r="AB22" s="116">
        <f>IF(AB11=0,0,VLOOKUP(AB11,FAC_TOTALS_APTA!$A$4:$AV$126,$L22,FALSE))</f>
        <v>0</v>
      </c>
      <c r="AC22" s="120">
        <f t="shared" si="4"/>
        <v>-16542888.009839563</v>
      </c>
      <c r="AD22" s="121">
        <f>AC22/G28</f>
        <v>-7.4593128746848585E-3</v>
      </c>
      <c r="AE22" s="5"/>
    </row>
    <row r="23" spans="1:31" s="12" customFormat="1" x14ac:dyDescent="0.35">
      <c r="A23" s="5"/>
      <c r="B23" s="114" t="s">
        <v>63</v>
      </c>
      <c r="C23" s="115"/>
      <c r="D23" s="125" t="s">
        <v>85</v>
      </c>
      <c r="E23" s="117"/>
      <c r="F23" s="103">
        <f>MATCH($D23,FAC_TOTALS_APTA!$A$2:$AV$2,)</f>
        <v>20</v>
      </c>
      <c r="G23" s="124">
        <f>VLOOKUP(G11,FAC_TOTALS_APTA!$A$4:$AV$126,$F23,FALSE)</f>
        <v>0</v>
      </c>
      <c r="H23" s="124">
        <f>VLOOKUP(H11,FAC_TOTALS_APTA!$A$4:$AV$126,$F23,FALSE)</f>
        <v>0.50499774940706799</v>
      </c>
      <c r="I23" s="118" t="str">
        <f t="shared" si="1"/>
        <v>-</v>
      </c>
      <c r="J23" s="119" t="str">
        <f t="shared" si="2"/>
        <v/>
      </c>
      <c r="K23" s="119" t="str">
        <f t="shared" si="3"/>
        <v>YEARS_SINCE_TNC_BUS_HINY_FAC</v>
      </c>
      <c r="L23" s="103">
        <f>MATCH($K23,FAC_TOTALS_APTA!$A$2:$AT$2,)</f>
        <v>34</v>
      </c>
      <c r="M23" s="116">
        <f>IF(M11=0,0,VLOOKUP(M11,FAC_TOTALS_APTA!$A$4:$AV$126,$L23,FALSE))</f>
        <v>0</v>
      </c>
      <c r="N23" s="116">
        <f>IF(N11=0,0,VLOOKUP(N11,FAC_TOTALS_APTA!$A$4:$AV$126,$L23,FALSE))</f>
        <v>0</v>
      </c>
      <c r="O23" s="116">
        <f>IF(O11=0,0,VLOOKUP(O11,FAC_TOTALS_APTA!$A$4:$AV$126,$L23,FALSE))</f>
        <v>0</v>
      </c>
      <c r="P23" s="116">
        <f>IF(P11=0,0,VLOOKUP(P11,FAC_TOTALS_APTA!$A$4:$AV$126,$L23,FALSE))</f>
        <v>0</v>
      </c>
      <c r="Q23" s="116">
        <f>IF(Q11=0,0,VLOOKUP(Q11,FAC_TOTALS_APTA!$A$4:$AV$126,$L23,FALSE))</f>
        <v>0</v>
      </c>
      <c r="R23" s="116">
        <f>IF(R11=0,0,VLOOKUP(R11,FAC_TOTALS_APTA!$A$4:$AV$126,$L23,FALSE))</f>
        <v>0</v>
      </c>
      <c r="S23" s="116">
        <f>IF(S11=0,0,VLOOKUP(S11,FAC_TOTALS_APTA!$A$4:$AV$126,$L23,FALSE))</f>
        <v>0</v>
      </c>
      <c r="T23" s="116">
        <f>IF(T11=0,0,VLOOKUP(T11,FAC_TOTALS_APTA!$A$4:$AV$126,$L23,FALSE))</f>
        <v>0</v>
      </c>
      <c r="U23" s="116">
        <f>IF(U11=0,0,VLOOKUP(U11,FAC_TOTALS_APTA!$A$4:$AV$126,$L23,FALSE))</f>
        <v>-3792173.7069815202</v>
      </c>
      <c r="V23" s="116">
        <f>IF(V11=0,0,VLOOKUP(V11,FAC_TOTALS_APTA!$A$4:$AV$126,$L23,FALSE))</f>
        <v>-13219463.939811001</v>
      </c>
      <c r="W23" s="116">
        <f>IF(W11=0,0,VLOOKUP(W11,FAC_TOTALS_APTA!$A$4:$AV$126,$L23,FALSE))</f>
        <v>0</v>
      </c>
      <c r="X23" s="116">
        <f>IF(X11=0,0,VLOOKUP(X11,FAC_TOTALS_APTA!$A$4:$AV$126,$L23,FALSE))</f>
        <v>0</v>
      </c>
      <c r="Y23" s="116">
        <f>IF(Y11=0,0,VLOOKUP(Y11,FAC_TOTALS_APTA!$A$4:$AV$126,$L23,FALSE))</f>
        <v>0</v>
      </c>
      <c r="Z23" s="116">
        <f>IF(Z11=0,0,VLOOKUP(Z11,FAC_TOTALS_APTA!$A$4:$AV$126,$L23,FALSE))</f>
        <v>0</v>
      </c>
      <c r="AA23" s="116">
        <f>IF(AA11=0,0,VLOOKUP(AA11,FAC_TOTALS_APTA!$A$4:$AV$126,$L23,FALSE))</f>
        <v>0</v>
      </c>
      <c r="AB23" s="116">
        <f>IF(AB11=0,0,VLOOKUP(AB11,FAC_TOTALS_APTA!$A$4:$AV$126,$L23,FALSE))</f>
        <v>0</v>
      </c>
      <c r="AC23" s="120">
        <f t="shared" si="4"/>
        <v>-17011637.64679252</v>
      </c>
      <c r="AD23" s="121">
        <f>AC23/G28</f>
        <v>-7.6706756185931368E-3</v>
      </c>
      <c r="AE23" s="5"/>
    </row>
    <row r="24" spans="1:31" s="12" customFormat="1" x14ac:dyDescent="0.35">
      <c r="A24" s="5"/>
      <c r="B24" s="114" t="s">
        <v>64</v>
      </c>
      <c r="C24" s="115"/>
      <c r="D24" s="103" t="s">
        <v>43</v>
      </c>
      <c r="E24" s="117"/>
      <c r="F24" s="103">
        <f>MATCH($D24,FAC_TOTALS_APTA!$A$2:$AV$2,)</f>
        <v>24</v>
      </c>
      <c r="G24" s="124">
        <f>VLOOKUP(G11,FAC_TOTALS_APTA!$A$4:$AV$126,$F24,FALSE)</f>
        <v>0</v>
      </c>
      <c r="H24" s="124">
        <f>VLOOKUP(H11,FAC_TOTALS_APTA!$A$4:$AV$126,$F24,FALSE)</f>
        <v>0.20578687227443601</v>
      </c>
      <c r="I24" s="118" t="str">
        <f t="shared" si="1"/>
        <v>-</v>
      </c>
      <c r="J24" s="119" t="str">
        <f t="shared" si="2"/>
        <v/>
      </c>
      <c r="K24" s="119" t="str">
        <f t="shared" si="3"/>
        <v>BIKE_SHARE_FAC</v>
      </c>
      <c r="L24" s="103">
        <f>MATCH($K24,FAC_TOTALS_APTA!$A$2:$AT$2,)</f>
        <v>38</v>
      </c>
      <c r="M24" s="116">
        <f>IF(M11=0,0,VLOOKUP(M11,FAC_TOTALS_APTA!$A$4:$AV$126,$L24,FALSE))</f>
        <v>0</v>
      </c>
      <c r="N24" s="116">
        <f>IF(N11=0,0,VLOOKUP(N11,FAC_TOTALS_APTA!$A$4:$AV$126,$L24,FALSE))</f>
        <v>0</v>
      </c>
      <c r="O24" s="116">
        <f>IF(O11=0,0,VLOOKUP(O11,FAC_TOTALS_APTA!$A$4:$AV$126,$L24,FALSE))</f>
        <v>0</v>
      </c>
      <c r="P24" s="116">
        <f>IF(P11=0,0,VLOOKUP(P11,FAC_TOTALS_APTA!$A$4:$AV$126,$L24,FALSE))</f>
        <v>0</v>
      </c>
      <c r="Q24" s="116">
        <f>IF(Q11=0,0,VLOOKUP(Q11,FAC_TOTALS_APTA!$A$4:$AV$126,$L24,FALSE))</f>
        <v>0</v>
      </c>
      <c r="R24" s="116">
        <f>IF(R11=0,0,VLOOKUP(R11,FAC_TOTALS_APTA!$A$4:$AV$126,$L24,FALSE))</f>
        <v>-1620165.1536119101</v>
      </c>
      <c r="S24" s="116">
        <f>IF(S11=0,0,VLOOKUP(S11,FAC_TOTALS_APTA!$A$4:$AV$126,$L24,FALSE))</f>
        <v>0</v>
      </c>
      <c r="T24" s="116">
        <f>IF(T11=0,0,VLOOKUP(T11,FAC_TOTALS_APTA!$A$4:$AV$126,$L24,FALSE))</f>
        <v>-1381604.57579701</v>
      </c>
      <c r="U24" s="116">
        <f>IF(U11=0,0,VLOOKUP(U11,FAC_TOTALS_APTA!$A$4:$AV$126,$L24,FALSE))</f>
        <v>-956570.35586597899</v>
      </c>
      <c r="V24" s="116">
        <f>IF(V11=0,0,VLOOKUP(V11,FAC_TOTALS_APTA!$A$4:$AV$126,$L24,FALSE))</f>
        <v>-598329.86901545804</v>
      </c>
      <c r="W24" s="116">
        <f>IF(W11=0,0,VLOOKUP(W11,FAC_TOTALS_APTA!$A$4:$AV$126,$L24,FALSE))</f>
        <v>0</v>
      </c>
      <c r="X24" s="116">
        <f>IF(X11=0,0,VLOOKUP(X11,FAC_TOTALS_APTA!$A$4:$AV$126,$L24,FALSE))</f>
        <v>0</v>
      </c>
      <c r="Y24" s="116">
        <f>IF(Y11=0,0,VLOOKUP(Y11,FAC_TOTALS_APTA!$A$4:$AV$126,$L24,FALSE))</f>
        <v>0</v>
      </c>
      <c r="Z24" s="116">
        <f>IF(Z11=0,0,VLOOKUP(Z11,FAC_TOTALS_APTA!$A$4:$AV$126,$L24,FALSE))</f>
        <v>0</v>
      </c>
      <c r="AA24" s="116">
        <f>IF(AA11=0,0,VLOOKUP(AA11,FAC_TOTALS_APTA!$A$4:$AV$126,$L24,FALSE))</f>
        <v>0</v>
      </c>
      <c r="AB24" s="116">
        <f>IF(AB11=0,0,VLOOKUP(AB11,FAC_TOTALS_APTA!$A$4:$AV$126,$L24,FALSE))</f>
        <v>0</v>
      </c>
      <c r="AC24" s="120">
        <f t="shared" si="4"/>
        <v>-4556669.9542903565</v>
      </c>
      <c r="AD24" s="121">
        <f>AC24/G28</f>
        <v>-2.0546368225131542E-3</v>
      </c>
      <c r="AE24" s="5"/>
    </row>
    <row r="25" spans="1:31" s="12" customFormat="1" x14ac:dyDescent="0.35">
      <c r="A25" s="5"/>
      <c r="B25" s="126" t="s">
        <v>65</v>
      </c>
      <c r="C25" s="127"/>
      <c r="D25" s="128" t="s">
        <v>44</v>
      </c>
      <c r="E25" s="129"/>
      <c r="F25" s="128">
        <f>MATCH($D25,FAC_TOTALS_APTA!$A$2:$AV$2,)</f>
        <v>25</v>
      </c>
      <c r="G25" s="130">
        <f>VLOOKUP(G11,FAC_TOTALS_APTA!$A$4:$AV$126,$F25,FALSE)</f>
        <v>0</v>
      </c>
      <c r="H25" s="130">
        <f>VLOOKUP(H11,FAC_TOTALS_APTA!$A$4:$AV$126,$F25,FALSE)</f>
        <v>0</v>
      </c>
      <c r="I25" s="131" t="str">
        <f t="shared" si="1"/>
        <v>-</v>
      </c>
      <c r="J25" s="132" t="str">
        <f t="shared" si="2"/>
        <v/>
      </c>
      <c r="K25" s="132" t="str">
        <f t="shared" si="3"/>
        <v>scooter_flag_FAC</v>
      </c>
      <c r="L25" s="128">
        <f>MATCH($K25,FAC_TOTALS_APTA!$A$2:$AT$2,)</f>
        <v>39</v>
      </c>
      <c r="M25" s="133">
        <f>IF(M11=0,0,VLOOKUP(M11,FAC_TOTALS_APTA!$A$4:$AV$126,$L25,FALSE))</f>
        <v>0</v>
      </c>
      <c r="N25" s="133">
        <f>IF(N11=0,0,VLOOKUP(N11,FAC_TOTALS_APTA!$A$4:$AV$126,$L25,FALSE))</f>
        <v>0</v>
      </c>
      <c r="O25" s="133">
        <f>IF(O11=0,0,VLOOKUP(O11,FAC_TOTALS_APTA!$A$4:$AV$126,$L25,FALSE))</f>
        <v>0</v>
      </c>
      <c r="P25" s="133">
        <f>IF(P11=0,0,VLOOKUP(P11,FAC_TOTALS_APTA!$A$4:$AV$126,$L25,FALSE))</f>
        <v>0</v>
      </c>
      <c r="Q25" s="133">
        <f>IF(Q11=0,0,VLOOKUP(Q11,FAC_TOTALS_APTA!$A$4:$AV$126,$L25,FALSE))</f>
        <v>0</v>
      </c>
      <c r="R25" s="133">
        <f>IF(R11=0,0,VLOOKUP(R11,FAC_TOTALS_APTA!$A$4:$AV$126,$L25,FALSE))</f>
        <v>0</v>
      </c>
      <c r="S25" s="133">
        <f>IF(S11=0,0,VLOOKUP(S11,FAC_TOTALS_APTA!$A$4:$AV$126,$L25,FALSE))</f>
        <v>0</v>
      </c>
      <c r="T25" s="133">
        <f>IF(T11=0,0,VLOOKUP(T11,FAC_TOTALS_APTA!$A$4:$AV$126,$L25,FALSE))</f>
        <v>0</v>
      </c>
      <c r="U25" s="133">
        <f>IF(U11=0,0,VLOOKUP(U11,FAC_TOTALS_APTA!$A$4:$AV$126,$L25,FALSE))</f>
        <v>0</v>
      </c>
      <c r="V25" s="133">
        <f>IF(V11=0,0,VLOOKUP(V11,FAC_TOTALS_APTA!$A$4:$AV$126,$L25,FALSE))</f>
        <v>0</v>
      </c>
      <c r="W25" s="133">
        <f>IF(W11=0,0,VLOOKUP(W11,FAC_TOTALS_APTA!$A$4:$AV$126,$L25,FALSE))</f>
        <v>0</v>
      </c>
      <c r="X25" s="133">
        <f>IF(X11=0,0,VLOOKUP(X11,FAC_TOTALS_APTA!$A$4:$AV$126,$L25,FALSE))</f>
        <v>0</v>
      </c>
      <c r="Y25" s="133">
        <f>IF(Y11=0,0,VLOOKUP(Y11,FAC_TOTALS_APTA!$A$4:$AV$126,$L25,FALSE))</f>
        <v>0</v>
      </c>
      <c r="Z25" s="133">
        <f>IF(Z11=0,0,VLOOKUP(Z11,FAC_TOTALS_APTA!$A$4:$AV$126,$L25,FALSE))</f>
        <v>0</v>
      </c>
      <c r="AA25" s="133">
        <f>IF(AA11=0,0,VLOOKUP(AA11,FAC_TOTALS_APTA!$A$4:$AV$126,$L25,FALSE))</f>
        <v>0</v>
      </c>
      <c r="AB25" s="133">
        <f>IF(AB11=0,0,VLOOKUP(AB11,FAC_TOTALS_APTA!$A$4:$AV$126,$L25,FALSE))</f>
        <v>0</v>
      </c>
      <c r="AC25" s="134">
        <f t="shared" si="4"/>
        <v>0</v>
      </c>
      <c r="AD25" s="135">
        <f>AC25/G28</f>
        <v>0</v>
      </c>
      <c r="AE25" s="5"/>
    </row>
    <row r="26" spans="1:31" s="12" customFormat="1" x14ac:dyDescent="0.35">
      <c r="A26" s="5"/>
      <c r="B26" s="136" t="s">
        <v>53</v>
      </c>
      <c r="C26" s="137"/>
      <c r="D26" s="136" t="s">
        <v>45</v>
      </c>
      <c r="E26" s="138"/>
      <c r="F26" s="139"/>
      <c r="G26" s="140"/>
      <c r="H26" s="140"/>
      <c r="I26" s="141"/>
      <c r="J26" s="142"/>
      <c r="K26" s="142" t="str">
        <f t="shared" si="3"/>
        <v>New_Reporter_FAC</v>
      </c>
      <c r="L26" s="139">
        <f>MATCH($K26,FAC_TOTALS_APTA!$A$2:$AT$2,)</f>
        <v>43</v>
      </c>
      <c r="M26" s="140">
        <f>IF(M11=0,0,VLOOKUP(M11,FAC_TOTALS_APTA!$A$4:$AV$126,$L26,FALSE))</f>
        <v>0</v>
      </c>
      <c r="N26" s="140">
        <f>IF(N11=0,0,VLOOKUP(N11,FAC_TOTALS_APTA!$A$4:$AV$126,$L26,FALSE))</f>
        <v>179225222.99999899</v>
      </c>
      <c r="O26" s="140">
        <f>IF(O11=0,0,VLOOKUP(O11,FAC_TOTALS_APTA!$A$4:$AV$126,$L26,FALSE))</f>
        <v>125667082.999999</v>
      </c>
      <c r="P26" s="140">
        <f>IF(P11=0,0,VLOOKUP(P11,FAC_TOTALS_APTA!$A$4:$AV$126,$L26,FALSE))</f>
        <v>0</v>
      </c>
      <c r="Q26" s="140">
        <f>IF(Q11=0,0,VLOOKUP(Q11,FAC_TOTALS_APTA!$A$4:$AV$126,$L26,FALSE))</f>
        <v>0</v>
      </c>
      <c r="R26" s="140">
        <f>IF(R11=0,0,VLOOKUP(R11,FAC_TOTALS_APTA!$A$4:$AV$126,$L26,FALSE))</f>
        <v>0</v>
      </c>
      <c r="S26" s="140">
        <f>IF(S11=0,0,VLOOKUP(S11,FAC_TOTALS_APTA!$A$4:$AV$126,$L26,FALSE))</f>
        <v>0</v>
      </c>
      <c r="T26" s="140">
        <f>IF(T11=0,0,VLOOKUP(T11,FAC_TOTALS_APTA!$A$4:$AV$126,$L26,FALSE))</f>
        <v>0</v>
      </c>
      <c r="U26" s="140">
        <f>IF(U11=0,0,VLOOKUP(U11,FAC_TOTALS_APTA!$A$4:$AV$126,$L26,FALSE))</f>
        <v>0</v>
      </c>
      <c r="V26" s="140">
        <f>IF(V11=0,0,VLOOKUP(V11,FAC_TOTALS_APTA!$A$4:$AV$126,$L26,FALSE))</f>
        <v>0</v>
      </c>
      <c r="W26" s="140">
        <f>IF(W11=0,0,VLOOKUP(W11,FAC_TOTALS_APTA!$A$4:$AV$126,$L26,FALSE))</f>
        <v>0</v>
      </c>
      <c r="X26" s="140">
        <f>IF(X11=0,0,VLOOKUP(X11,FAC_TOTALS_APTA!$A$4:$AV$126,$L26,FALSE))</f>
        <v>0</v>
      </c>
      <c r="Y26" s="140">
        <f>IF(Y11=0,0,VLOOKUP(Y11,FAC_TOTALS_APTA!$A$4:$AV$126,$L26,FALSE))</f>
        <v>0</v>
      </c>
      <c r="Z26" s="140">
        <f>IF(Z11=0,0,VLOOKUP(Z11,FAC_TOTALS_APTA!$A$4:$AV$126,$L26,FALSE))</f>
        <v>0</v>
      </c>
      <c r="AA26" s="140">
        <f>IF(AA11=0,0,VLOOKUP(AA11,FAC_TOTALS_APTA!$A$4:$AV$126,$L26,FALSE))</f>
        <v>0</v>
      </c>
      <c r="AB26" s="140">
        <f>IF(AB11=0,0,VLOOKUP(AB11,FAC_TOTALS_APTA!$A$4:$AV$126,$L26,FALSE))</f>
        <v>0</v>
      </c>
      <c r="AC26" s="143">
        <f>SUM(M26:AB26)</f>
        <v>304892305.99999797</v>
      </c>
      <c r="AD26" s="144">
        <f>AC26/G28</f>
        <v>0.13747823851466651</v>
      </c>
      <c r="AE26" s="5"/>
    </row>
    <row r="27" spans="1:31" s="104" customFormat="1" x14ac:dyDescent="0.35">
      <c r="A27" s="103"/>
      <c r="B27" s="114" t="s">
        <v>66</v>
      </c>
      <c r="C27" s="115"/>
      <c r="D27" s="103" t="s">
        <v>6</v>
      </c>
      <c r="E27" s="117"/>
      <c r="F27" s="103">
        <f>MATCH($D27,FAC_TOTALS_APTA!$A$2:$AT$2,)</f>
        <v>10</v>
      </c>
      <c r="G27" s="116">
        <f>VLOOKUP(G11,FAC_TOTALS_APTA!$A$4:$AV$126,$F27,FALSE)</f>
        <v>2104917430.74508</v>
      </c>
      <c r="H27" s="116">
        <f>VLOOKUP(H11,FAC_TOTALS_APTA!$A$4:$AT$126,$F27,FALSE)</f>
        <v>2530713935.83599</v>
      </c>
      <c r="I27" s="145">
        <f t="shared" ref="I27:I28" si="11">H27/G27-1</f>
        <v>0.20228655949710594</v>
      </c>
      <c r="J27" s="119"/>
      <c r="K27" s="119"/>
      <c r="L27" s="103"/>
      <c r="M27" s="116" t="e">
        <f t="shared" ref="M27:AB27" si="12">SUM(M13:M20)</f>
        <v>#REF!</v>
      </c>
      <c r="N27" s="116" t="e">
        <f t="shared" si="12"/>
        <v>#REF!</v>
      </c>
      <c r="O27" s="116" t="e">
        <f t="shared" si="12"/>
        <v>#REF!</v>
      </c>
      <c r="P27" s="116" t="e">
        <f t="shared" si="12"/>
        <v>#REF!</v>
      </c>
      <c r="Q27" s="116" t="e">
        <f t="shared" si="12"/>
        <v>#REF!</v>
      </c>
      <c r="R27" s="116" t="e">
        <f t="shared" si="12"/>
        <v>#REF!</v>
      </c>
      <c r="S27" s="116" t="e">
        <f t="shared" si="12"/>
        <v>#REF!</v>
      </c>
      <c r="T27" s="116" t="e">
        <f t="shared" si="12"/>
        <v>#REF!</v>
      </c>
      <c r="U27" s="116" t="e">
        <f t="shared" si="12"/>
        <v>#REF!</v>
      </c>
      <c r="V27" s="116" t="e">
        <f t="shared" si="12"/>
        <v>#REF!</v>
      </c>
      <c r="W27" s="116">
        <f t="shared" si="12"/>
        <v>0</v>
      </c>
      <c r="X27" s="116">
        <f t="shared" si="12"/>
        <v>0</v>
      </c>
      <c r="Y27" s="116">
        <f t="shared" si="12"/>
        <v>0</v>
      </c>
      <c r="Z27" s="116">
        <f t="shared" si="12"/>
        <v>0</v>
      </c>
      <c r="AA27" s="116">
        <f t="shared" si="12"/>
        <v>0</v>
      </c>
      <c r="AB27" s="116">
        <f t="shared" si="12"/>
        <v>0</v>
      </c>
      <c r="AC27" s="120">
        <f>H27-G27</f>
        <v>425796505.09090996</v>
      </c>
      <c r="AD27" s="121">
        <f>I27</f>
        <v>0.20228655949710594</v>
      </c>
      <c r="AE27" s="103"/>
    </row>
    <row r="28" spans="1:31" ht="13.5" thickBot="1" x14ac:dyDescent="0.4">
      <c r="B28" s="146" t="s">
        <v>50</v>
      </c>
      <c r="C28" s="147"/>
      <c r="D28" s="147" t="s">
        <v>4</v>
      </c>
      <c r="E28" s="147"/>
      <c r="F28" s="147">
        <f>MATCH($D28,FAC_TOTALS_APTA!$A$2:$AT$2,)</f>
        <v>8</v>
      </c>
      <c r="G28" s="113">
        <f>VLOOKUP(G11,FAC_TOTALS_APTA!$A$4:$AT$126,$F28,FALSE)</f>
        <v>2217749582</v>
      </c>
      <c r="H28" s="113">
        <f>VLOOKUP(H11,FAC_TOTALS_APTA!$A$4:$AT$126,$F28,FALSE)</f>
        <v>2541057030.99999</v>
      </c>
      <c r="I28" s="148">
        <f t="shared" si="11"/>
        <v>0.14578176527415976</v>
      </c>
      <c r="J28" s="149"/>
      <c r="K28" s="149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50">
        <f>H28-G28</f>
        <v>323307448.99998999</v>
      </c>
      <c r="AD28" s="151">
        <f>I28</f>
        <v>0.14578176527415976</v>
      </c>
    </row>
    <row r="29" spans="1:31" ht="14" thickTop="1" thickBot="1" x14ac:dyDescent="0.4">
      <c r="B29" s="152" t="s">
        <v>67</v>
      </c>
      <c r="C29" s="153"/>
      <c r="D29" s="153"/>
      <c r="E29" s="154"/>
      <c r="F29" s="153"/>
      <c r="G29" s="153"/>
      <c r="H29" s="153"/>
      <c r="I29" s="155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1">
        <f>AD28-AD27</f>
        <v>-5.6504794222946186E-2</v>
      </c>
    </row>
    <row r="30" spans="1:31" ht="13.5" thickTop="1" x14ac:dyDescent="0.35"/>
    <row r="31" spans="1:31" s="9" customFormat="1" x14ac:dyDescent="0.35">
      <c r="B31" s="17" t="s">
        <v>25</v>
      </c>
      <c r="E31" s="5"/>
      <c r="G31" s="105"/>
      <c r="H31" s="105"/>
      <c r="I31" s="16"/>
    </row>
    <row r="32" spans="1:31" x14ac:dyDescent="0.35">
      <c r="B32" s="14" t="s">
        <v>16</v>
      </c>
      <c r="C32" s="15" t="s">
        <v>17</v>
      </c>
      <c r="D32" s="9"/>
      <c r="E32" s="5"/>
      <c r="F32" s="9"/>
      <c r="G32" s="105"/>
      <c r="H32" s="105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1" x14ac:dyDescent="0.35">
      <c r="B33" s="14"/>
      <c r="C33" s="15"/>
      <c r="D33" s="9"/>
      <c r="E33" s="5"/>
      <c r="F33" s="9"/>
      <c r="G33" s="105"/>
      <c r="H33" s="105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1" x14ac:dyDescent="0.35">
      <c r="B34" s="17" t="s">
        <v>26</v>
      </c>
      <c r="C34" s="18">
        <v>0</v>
      </c>
      <c r="D34" s="9"/>
      <c r="E34" s="5"/>
      <c r="F34" s="9"/>
      <c r="G34" s="105"/>
      <c r="H34" s="105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1" ht="13.5" thickBot="1" x14ac:dyDescent="0.4">
      <c r="B35" s="19" t="s">
        <v>33</v>
      </c>
      <c r="C35" s="20">
        <v>2</v>
      </c>
      <c r="D35" s="21"/>
      <c r="E35" s="22"/>
      <c r="F35" s="21"/>
      <c r="G35" s="156"/>
      <c r="H35" s="156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1" ht="13.5" thickTop="1" x14ac:dyDescent="0.35">
      <c r="B36" s="60"/>
      <c r="C36" s="61"/>
      <c r="D36" s="61"/>
      <c r="E36" s="61"/>
      <c r="F36" s="61"/>
      <c r="G36" s="173" t="s">
        <v>51</v>
      </c>
      <c r="H36" s="173"/>
      <c r="I36" s="173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173" t="s">
        <v>55</v>
      </c>
      <c r="AD36" s="173"/>
    </row>
    <row r="37" spans="1:31" x14ac:dyDescent="0.35">
      <c r="B37" s="7" t="s">
        <v>18</v>
      </c>
      <c r="C37" s="26" t="s">
        <v>19</v>
      </c>
      <c r="D37" s="6" t="s">
        <v>20</v>
      </c>
      <c r="E37" s="6"/>
      <c r="F37" s="6"/>
      <c r="G37" s="127">
        <f>$C$1</f>
        <v>2002</v>
      </c>
      <c r="H37" s="127">
        <f>$C$2</f>
        <v>2012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1:31" ht="13" hidden="1" customHeight="1" x14ac:dyDescent="0.35">
      <c r="B38" s="24"/>
      <c r="C38" s="27"/>
      <c r="D38" s="5"/>
      <c r="E38" s="5"/>
      <c r="F38" s="5"/>
      <c r="G38" s="103"/>
      <c r="H38" s="103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1:31" ht="13" hidden="1" customHeight="1" x14ac:dyDescent="0.35">
      <c r="B39" s="24"/>
      <c r="C39" s="27"/>
      <c r="D39" s="5"/>
      <c r="E39" s="5"/>
      <c r="F39" s="5"/>
      <c r="G39" s="103" t="str">
        <f>CONCATENATE($C34,"_",$C35,"_",G37)</f>
        <v>0_2_2002</v>
      </c>
      <c r="H39" s="103" t="str">
        <f>CONCATENATE($C34,"_",$C35,"_",H37)</f>
        <v>0_2_2012</v>
      </c>
      <c r="I39" s="27"/>
      <c r="J39" s="5"/>
      <c r="K39" s="5"/>
      <c r="L39" s="5"/>
      <c r="M39" s="5" t="str">
        <f>IF($G37+M38&gt;$H37,0,CONCATENATE($C34,"_",$C35,"_",$G37+M38))</f>
        <v>0_2_2003</v>
      </c>
      <c r="N39" s="5" t="str">
        <f t="shared" ref="N39:AB39" si="13">IF($G37+N38&gt;$H37,0,CONCATENATE($C34,"_",$C35,"_",$G37+N38))</f>
        <v>0_2_2004</v>
      </c>
      <c r="O39" s="5" t="str">
        <f t="shared" si="13"/>
        <v>0_2_2005</v>
      </c>
      <c r="P39" s="5" t="str">
        <f t="shared" si="13"/>
        <v>0_2_2006</v>
      </c>
      <c r="Q39" s="5" t="str">
        <f t="shared" si="13"/>
        <v>0_2_2007</v>
      </c>
      <c r="R39" s="5" t="str">
        <f t="shared" si="13"/>
        <v>0_2_2008</v>
      </c>
      <c r="S39" s="5" t="str">
        <f t="shared" si="13"/>
        <v>0_2_2009</v>
      </c>
      <c r="T39" s="5" t="str">
        <f t="shared" si="13"/>
        <v>0_2_2010</v>
      </c>
      <c r="U39" s="5" t="str">
        <f t="shared" si="13"/>
        <v>0_2_2011</v>
      </c>
      <c r="V39" s="5" t="str">
        <f t="shared" si="13"/>
        <v>0_2_2012</v>
      </c>
      <c r="W39" s="5">
        <f t="shared" si="13"/>
        <v>0</v>
      </c>
      <c r="X39" s="5">
        <f t="shared" si="13"/>
        <v>0</v>
      </c>
      <c r="Y39" s="5">
        <f t="shared" si="13"/>
        <v>0</v>
      </c>
      <c r="Z39" s="5">
        <f t="shared" si="13"/>
        <v>0</v>
      </c>
      <c r="AA39" s="5">
        <f t="shared" si="13"/>
        <v>0</v>
      </c>
      <c r="AB39" s="5">
        <f t="shared" si="13"/>
        <v>0</v>
      </c>
      <c r="AC39" s="5"/>
      <c r="AD39" s="5"/>
    </row>
    <row r="40" spans="1:31" ht="13" hidden="1" customHeight="1" x14ac:dyDescent="0.35">
      <c r="B40" s="24"/>
      <c r="C40" s="27"/>
      <c r="D40" s="5"/>
      <c r="E40" s="5"/>
      <c r="F40" s="5" t="s">
        <v>23</v>
      </c>
      <c r="G40" s="116"/>
      <c r="H40" s="116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1" x14ac:dyDescent="0.35">
      <c r="B41" s="24" t="s">
        <v>31</v>
      </c>
      <c r="C41" s="27" t="s">
        <v>21</v>
      </c>
      <c r="D41" s="103" t="s">
        <v>91</v>
      </c>
      <c r="E41" s="54"/>
      <c r="F41" s="5">
        <f>MATCH($D41,FAC_TOTALS_APTA!$A$2:$AV$2,)</f>
        <v>12</v>
      </c>
      <c r="G41" s="116">
        <f>VLOOKUP(G39,FAC_TOTALS_APTA!$A$4:$AV$126,$F41,FALSE)</f>
        <v>13378352.2086371</v>
      </c>
      <c r="H41" s="116">
        <f>VLOOKUP(H39,FAC_TOTALS_APTA!$A$4:$AV$126,$F41,FALSE)</f>
        <v>11264859.978528</v>
      </c>
      <c r="I41" s="29">
        <f>IFERROR(H41/G41-1,"-")</f>
        <v>-0.15797851612432678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MATCH($K41,FAC_TOTALS_APTA!$A$2:$AT$2,)</f>
        <v>26</v>
      </c>
      <c r="M41" s="28">
        <f>IF(M39=0,0,VLOOKUP(M39,FAC_TOTALS_APTA!$A$4:$AV$126,$L41,FALSE))</f>
        <v>701471.64093635604</v>
      </c>
      <c r="N41" s="28">
        <f>IF(N39=0,0,VLOOKUP(N39,FAC_TOTALS_APTA!$A$4:$AV$126,$L41,FALSE))</f>
        <v>-1282470.8257498599</v>
      </c>
      <c r="O41" s="28">
        <f>IF(O39=0,0,VLOOKUP(O39,FAC_TOTALS_APTA!$A$4:$AV$126,$L41,FALSE))</f>
        <v>1687525.1073695801</v>
      </c>
      <c r="P41" s="28">
        <f>IF(P39=0,0,VLOOKUP(P39,FAC_TOTALS_APTA!$A$4:$AV$126,$L41,FALSE))</f>
        <v>3584256.16316257</v>
      </c>
      <c r="Q41" s="28">
        <f>IF(Q39=0,0,VLOOKUP(Q39,FAC_TOTALS_APTA!$A$4:$AV$126,$L41,FALSE))</f>
        <v>4528874.2511509303</v>
      </c>
      <c r="R41" s="28">
        <f>IF(R39=0,0,VLOOKUP(R39,FAC_TOTALS_APTA!$A$4:$AV$126,$L41,FALSE))</f>
        <v>9901593.9310848098</v>
      </c>
      <c r="S41" s="28">
        <f>IF(S39=0,0,VLOOKUP(S39,FAC_TOTALS_APTA!$A$4:$AV$126,$L41,FALSE))</f>
        <v>-9311933.0037151203</v>
      </c>
      <c r="T41" s="28">
        <f>IF(T39=0,0,VLOOKUP(T39,FAC_TOTALS_APTA!$A$4:$AV$126,$L41,FALSE))</f>
        <v>-8279253.3049972896</v>
      </c>
      <c r="U41" s="28">
        <f>IF(U39=0,0,VLOOKUP(U39,FAC_TOTALS_APTA!$A$4:$AV$126,$L41,FALSE))</f>
        <v>-7965652.2795043001</v>
      </c>
      <c r="V41" s="28">
        <f>IF(V39=0,0,VLOOKUP(V39,FAC_TOTALS_APTA!$A$4:$AV$126,$L41,FALSE))</f>
        <v>-4579352.6170330998</v>
      </c>
      <c r="W41" s="28">
        <f>IF(W39=0,0,VLOOKUP(W39,FAC_TOTALS_APTA!$A$4:$AV$126,$L41,FALSE))</f>
        <v>0</v>
      </c>
      <c r="X41" s="28">
        <f>IF(X39=0,0,VLOOKUP(X39,FAC_TOTALS_APTA!$A$4:$AV$126,$L41,FALSE))</f>
        <v>0</v>
      </c>
      <c r="Y41" s="28">
        <f>IF(Y39=0,0,VLOOKUP(Y39,FAC_TOTALS_APTA!$A$4:$AV$126,$L41,FALSE))</f>
        <v>0</v>
      </c>
      <c r="Z41" s="28">
        <f>IF(Z39=0,0,VLOOKUP(Z39,FAC_TOTALS_APTA!$A$4:$AV$126,$L41,FALSE))</f>
        <v>0</v>
      </c>
      <c r="AA41" s="28">
        <f>IF(AA39=0,0,VLOOKUP(AA39,FAC_TOTALS_APTA!$A$4:$AV$126,$L41,FALSE))</f>
        <v>0</v>
      </c>
      <c r="AB41" s="28">
        <f>IF(AB39=0,0,VLOOKUP(AB39,FAC_TOTALS_APTA!$A$4:$AV$126,$L41,FALSE))</f>
        <v>0</v>
      </c>
      <c r="AC41" s="31">
        <f>SUM(M41:AB41)</f>
        <v>-11014940.937295422</v>
      </c>
      <c r="AD41" s="32">
        <f>AC41/G55</f>
        <v>-1.576485347990637E-2</v>
      </c>
    </row>
    <row r="42" spans="1:31" x14ac:dyDescent="0.35">
      <c r="B42" s="24" t="s">
        <v>52</v>
      </c>
      <c r="C42" s="27" t="s">
        <v>21</v>
      </c>
      <c r="D42" s="103" t="s">
        <v>92</v>
      </c>
      <c r="E42" s="54"/>
      <c r="F42" s="5">
        <f>MATCH($D42,FAC_TOTALS_APTA!$A$2:$AV$2,)</f>
        <v>13</v>
      </c>
      <c r="G42" s="122">
        <f>VLOOKUP(G39,FAC_TOTALS_APTA!$A$4:$AV$126,$F42,FALSE)</f>
        <v>0.92425916812859699</v>
      </c>
      <c r="H42" s="122">
        <f>VLOOKUP(H39,FAC_TOTALS_APTA!$A$4:$AV$126,$F42,FALSE)</f>
        <v>0.99257439422925597</v>
      </c>
      <c r="I42" s="29">
        <f t="shared" ref="I42:I53" si="14">IFERROR(H42/G42-1,"-")</f>
        <v>7.3913495755720593E-2</v>
      </c>
      <c r="J42" s="30" t="str">
        <f t="shared" ref="J42:J53" si="15">IF(C42="Log","_log","")</f>
        <v>_log</v>
      </c>
      <c r="K42" s="30" t="str">
        <f t="shared" ref="K42:K54" si="16">CONCATENATE(D42,J42,"_FAC")</f>
        <v>FARE_per_UPT_cleaned_2018_log_FAC</v>
      </c>
      <c r="L42" s="5">
        <f>MATCH($K42,FAC_TOTALS_APTA!$A$2:$AT$2,)</f>
        <v>27</v>
      </c>
      <c r="M42" s="28">
        <f>IF(M39=0,0,VLOOKUP(M39,FAC_TOTALS_APTA!$A$4:$AV$126,$L42,FALSE))</f>
        <v>294879.13999322901</v>
      </c>
      <c r="N42" s="28">
        <f>IF(N39=0,0,VLOOKUP(N39,FAC_TOTALS_APTA!$A$4:$AV$126,$L42,FALSE))</f>
        <v>2582756.5629424001</v>
      </c>
      <c r="O42" s="28">
        <f>IF(O39=0,0,VLOOKUP(O39,FAC_TOTALS_APTA!$A$4:$AV$126,$L42,FALSE))</f>
        <v>-1158001.7868774801</v>
      </c>
      <c r="P42" s="28">
        <f>IF(P39=0,0,VLOOKUP(P39,FAC_TOTALS_APTA!$A$4:$AV$126,$L42,FALSE))</f>
        <v>-2336432.55845012</v>
      </c>
      <c r="Q42" s="28">
        <f>IF(Q39=0,0,VLOOKUP(Q39,FAC_TOTALS_APTA!$A$4:$AV$126,$L42,FALSE))</f>
        <v>-2991625.8307629698</v>
      </c>
      <c r="R42" s="28">
        <f>IF(R39=0,0,VLOOKUP(R39,FAC_TOTALS_APTA!$A$4:$AV$126,$L42,FALSE))</f>
        <v>841178.50234423403</v>
      </c>
      <c r="S42" s="28">
        <f>IF(S39=0,0,VLOOKUP(S39,FAC_TOTALS_APTA!$A$4:$AV$126,$L42,FALSE))</f>
        <v>-20814286.920061801</v>
      </c>
      <c r="T42" s="28">
        <f>IF(T39=0,0,VLOOKUP(T39,FAC_TOTALS_APTA!$A$4:$AV$126,$L42,FALSE))</f>
        <v>323956.90036951803</v>
      </c>
      <c r="U42" s="28">
        <f>IF(U39=0,0,VLOOKUP(U39,FAC_TOTALS_APTA!$A$4:$AV$126,$L42,FALSE))</f>
        <v>2424607.3918281002</v>
      </c>
      <c r="V42" s="28">
        <f>IF(V39=0,0,VLOOKUP(V39,FAC_TOTALS_APTA!$A$4:$AV$126,$L42,FALSE))</f>
        <v>-46542.518773512202</v>
      </c>
      <c r="W42" s="28">
        <f>IF(W39=0,0,VLOOKUP(W39,FAC_TOTALS_APTA!$A$4:$AV$126,$L42,FALSE))</f>
        <v>0</v>
      </c>
      <c r="X42" s="28">
        <f>IF(X39=0,0,VLOOKUP(X39,FAC_TOTALS_APTA!$A$4:$AV$126,$L42,FALSE))</f>
        <v>0</v>
      </c>
      <c r="Y42" s="28">
        <f>IF(Y39=0,0,VLOOKUP(Y39,FAC_TOTALS_APTA!$A$4:$AV$126,$L42,FALSE))</f>
        <v>0</v>
      </c>
      <c r="Z42" s="28">
        <f>IF(Z39=0,0,VLOOKUP(Z39,FAC_TOTALS_APTA!$A$4:$AV$126,$L42,FALSE))</f>
        <v>0</v>
      </c>
      <c r="AA42" s="28">
        <f>IF(AA39=0,0,VLOOKUP(AA39,FAC_TOTALS_APTA!$A$4:$AV$126,$L42,FALSE))</f>
        <v>0</v>
      </c>
      <c r="AB42" s="28">
        <f>IF(AB39=0,0,VLOOKUP(AB39,FAC_TOTALS_APTA!$A$4:$AV$126,$L42,FALSE))</f>
        <v>0</v>
      </c>
      <c r="AC42" s="31">
        <f t="shared" ref="AC42:AC53" si="17">SUM(M42:AB42)</f>
        <v>-20879511.117448401</v>
      </c>
      <c r="AD42" s="32">
        <f>AC42/G55</f>
        <v>-2.9883268133026573E-2</v>
      </c>
    </row>
    <row r="43" spans="1:31" s="12" customFormat="1" x14ac:dyDescent="0.35">
      <c r="A43" s="5"/>
      <c r="B43" s="114" t="s">
        <v>79</v>
      </c>
      <c r="C43" s="115"/>
      <c r="D43" s="103" t="s">
        <v>77</v>
      </c>
      <c r="E43" s="117"/>
      <c r="F43" s="103" t="e">
        <f>MATCH($D43,FAC_TOTALS_APTA!$A$2:$AV$2,)</f>
        <v>#N/A</v>
      </c>
      <c r="G43" s="116" t="e">
        <f>VLOOKUP(G39,FAC_TOTALS_APTA!$A$4:$AV$126,$F43,FALSE)</f>
        <v>#REF!</v>
      </c>
      <c r="H43" s="116" t="e">
        <f>VLOOKUP(H39,FAC_TOTALS_APTA!$A$4:$AV$126,$F43,FALSE)</f>
        <v>#REF!</v>
      </c>
      <c r="I43" s="118" t="str">
        <f>IFERROR(H43/G43-1,"-")</f>
        <v>-</v>
      </c>
      <c r="J43" s="119" t="str">
        <f t="shared" si="15"/>
        <v/>
      </c>
      <c r="K43" s="119" t="str">
        <f t="shared" si="16"/>
        <v>RESTRUCTURE_FAC</v>
      </c>
      <c r="L43" s="103" t="e">
        <f>MATCH($K43,FAC_TOTALS_APTA!$A$2:$AT$2,)</f>
        <v>#N/A</v>
      </c>
      <c r="M43" s="116" t="e">
        <f>IF(M39=0,0,VLOOKUP(M39,FAC_TOTALS_APTA!$A$4:$AV$126,$L43,FALSE))</f>
        <v>#REF!</v>
      </c>
      <c r="N43" s="116" t="e">
        <f>IF(N39=0,0,VLOOKUP(N39,FAC_TOTALS_APTA!$A$4:$AV$126,$L43,FALSE))</f>
        <v>#REF!</v>
      </c>
      <c r="O43" s="116" t="e">
        <f>IF(O39=0,0,VLOOKUP(O39,FAC_TOTALS_APTA!$A$4:$AV$126,$L43,FALSE))</f>
        <v>#REF!</v>
      </c>
      <c r="P43" s="116" t="e">
        <f>IF(P39=0,0,VLOOKUP(P39,FAC_TOTALS_APTA!$A$4:$AV$126,$L43,FALSE))</f>
        <v>#REF!</v>
      </c>
      <c r="Q43" s="116" t="e">
        <f>IF(Q39=0,0,VLOOKUP(Q39,FAC_TOTALS_APTA!$A$4:$AV$126,$L43,FALSE))</f>
        <v>#REF!</v>
      </c>
      <c r="R43" s="116" t="e">
        <f>IF(R39=0,0,VLOOKUP(R39,FAC_TOTALS_APTA!$A$4:$AV$126,$L43,FALSE))</f>
        <v>#REF!</v>
      </c>
      <c r="S43" s="116" t="e">
        <f>IF(S39=0,0,VLOOKUP(S39,FAC_TOTALS_APTA!$A$4:$AV$126,$L43,FALSE))</f>
        <v>#REF!</v>
      </c>
      <c r="T43" s="116" t="e">
        <f>IF(T39=0,0,VLOOKUP(T39,FAC_TOTALS_APTA!$A$4:$AV$126,$L43,FALSE))</f>
        <v>#REF!</v>
      </c>
      <c r="U43" s="116" t="e">
        <f>IF(U39=0,0,VLOOKUP(U39,FAC_TOTALS_APTA!$A$4:$AV$126,$L43,FALSE))</f>
        <v>#REF!</v>
      </c>
      <c r="V43" s="116" t="e">
        <f>IF(V39=0,0,VLOOKUP(V39,FAC_TOTALS_APTA!$A$4:$AV$126,$L43,FALSE))</f>
        <v>#REF!</v>
      </c>
      <c r="W43" s="116">
        <f>IF(W39=0,0,VLOOKUP(W39,FAC_TOTALS_APTA!$A$4:$AV$126,$L43,FALSE))</f>
        <v>0</v>
      </c>
      <c r="X43" s="116">
        <f>IF(X39=0,0,VLOOKUP(X39,FAC_TOTALS_APTA!$A$4:$AV$126,$L43,FALSE))</f>
        <v>0</v>
      </c>
      <c r="Y43" s="116">
        <f>IF(Y39=0,0,VLOOKUP(Y39,FAC_TOTALS_APTA!$A$4:$AV$126,$L43,FALSE))</f>
        <v>0</v>
      </c>
      <c r="Z43" s="116">
        <f>IF(Z39=0,0,VLOOKUP(Z39,FAC_TOTALS_APTA!$A$4:$AV$126,$L43,FALSE))</f>
        <v>0</v>
      </c>
      <c r="AA43" s="116">
        <f>IF(AA39=0,0,VLOOKUP(AA39,FAC_TOTALS_APTA!$A$4:$AV$126,$L43,FALSE))</f>
        <v>0</v>
      </c>
      <c r="AB43" s="116">
        <f>IF(AB39=0,0,VLOOKUP(AB39,FAC_TOTALS_APTA!$A$4:$AV$126,$L43,FALSE))</f>
        <v>0</v>
      </c>
      <c r="AC43" s="120" t="e">
        <f t="shared" si="17"/>
        <v>#REF!</v>
      </c>
      <c r="AD43" s="121" t="e">
        <f>AC43/G56</f>
        <v>#REF!</v>
      </c>
      <c r="AE43" s="5"/>
    </row>
    <row r="44" spans="1:31" s="12" customFormat="1" x14ac:dyDescent="0.35">
      <c r="A44" s="5"/>
      <c r="B44" s="114" t="s">
        <v>80</v>
      </c>
      <c r="C44" s="115"/>
      <c r="D44" s="103" t="s">
        <v>76</v>
      </c>
      <c r="E44" s="117"/>
      <c r="F44" s="103">
        <f>MATCH($D44,FAC_TOTALS_APTA!$A$2:$AV$2,)</f>
        <v>19</v>
      </c>
      <c r="G44" s="116">
        <f>VLOOKUP(G39,FAC_TOTALS_APTA!$A$4:$AV$126,$F44,FALSE)</f>
        <v>0</v>
      </c>
      <c r="H44" s="116">
        <f>VLOOKUP(H39,FAC_TOTALS_APTA!$A$4:$AV$126,$F44,FALSE)</f>
        <v>0</v>
      </c>
      <c r="I44" s="118" t="str">
        <f>IFERROR(H44/G44-1,"-")</f>
        <v>-</v>
      </c>
      <c r="J44" s="119" t="str">
        <f t="shared" si="15"/>
        <v/>
      </c>
      <c r="K44" s="119" t="str">
        <f t="shared" si="16"/>
        <v>MAINTENANCE_WMATA_FAC</v>
      </c>
      <c r="L44" s="103">
        <f>MATCH($K44,FAC_TOTALS_APTA!$A$2:$AT$2,)</f>
        <v>33</v>
      </c>
      <c r="M44" s="116">
        <f>IF(M40=0,0,VLOOKUP(M40,FAC_TOTALS_APTA!$A$4:$AV$126,$L44,FALSE))</f>
        <v>0</v>
      </c>
      <c r="N44" s="116">
        <f>IF(N40=0,0,VLOOKUP(N40,FAC_TOTALS_APTA!$A$4:$AV$126,$L44,FALSE))</f>
        <v>0</v>
      </c>
      <c r="O44" s="116">
        <f>IF(O40=0,0,VLOOKUP(O40,FAC_TOTALS_APTA!$A$4:$AV$126,$L44,FALSE))</f>
        <v>0</v>
      </c>
      <c r="P44" s="116">
        <f>IF(P40=0,0,VLOOKUP(P40,FAC_TOTALS_APTA!$A$4:$AV$126,$L44,FALSE))</f>
        <v>0</v>
      </c>
      <c r="Q44" s="116">
        <f>IF(Q40=0,0,VLOOKUP(Q40,FAC_TOTALS_APTA!$A$4:$AV$126,$L44,FALSE))</f>
        <v>0</v>
      </c>
      <c r="R44" s="116">
        <f>IF(R40=0,0,VLOOKUP(R40,FAC_TOTALS_APTA!$A$4:$AV$126,$L44,FALSE))</f>
        <v>0</v>
      </c>
      <c r="S44" s="116">
        <f>IF(S40=0,0,VLOOKUP(S40,FAC_TOTALS_APTA!$A$4:$AV$126,$L44,FALSE))</f>
        <v>0</v>
      </c>
      <c r="T44" s="116">
        <f>IF(T40=0,0,VLOOKUP(T40,FAC_TOTALS_APTA!$A$4:$AV$126,$L44,FALSE))</f>
        <v>0</v>
      </c>
      <c r="U44" s="116">
        <f>IF(U40=0,0,VLOOKUP(U40,FAC_TOTALS_APTA!$A$4:$AV$126,$L44,FALSE))</f>
        <v>0</v>
      </c>
      <c r="V44" s="116">
        <f>IF(V40=0,0,VLOOKUP(V40,FAC_TOTALS_APTA!$A$4:$AV$126,$L44,FALSE))</f>
        <v>0</v>
      </c>
      <c r="W44" s="116">
        <f>IF(W40=0,0,VLOOKUP(W40,FAC_TOTALS_APTA!$A$4:$AV$126,$L44,FALSE))</f>
        <v>0</v>
      </c>
      <c r="X44" s="116">
        <f>IF(X40=0,0,VLOOKUP(X40,FAC_TOTALS_APTA!$A$4:$AV$126,$L44,FALSE))</f>
        <v>0</v>
      </c>
      <c r="Y44" s="116">
        <f>IF(Y40=0,0,VLOOKUP(Y40,FAC_TOTALS_APTA!$A$4:$AV$126,$L44,FALSE))</f>
        <v>0</v>
      </c>
      <c r="Z44" s="116">
        <f>IF(Z40=0,0,VLOOKUP(Z40,FAC_TOTALS_APTA!$A$4:$AV$126,$L44,FALSE))</f>
        <v>0</v>
      </c>
      <c r="AA44" s="116">
        <f>IF(AA40=0,0,VLOOKUP(AA40,FAC_TOTALS_APTA!$A$4:$AV$126,$L44,FALSE))</f>
        <v>0</v>
      </c>
      <c r="AB44" s="116">
        <f>IF(AB40=0,0,VLOOKUP(AB40,FAC_TOTALS_APTA!$A$4:$AV$126,$L44,FALSE))</f>
        <v>0</v>
      </c>
      <c r="AC44" s="120">
        <f t="shared" si="17"/>
        <v>0</v>
      </c>
      <c r="AD44" s="121">
        <f>AC44/G56</f>
        <v>0</v>
      </c>
      <c r="AE44" s="5"/>
    </row>
    <row r="45" spans="1:31" x14ac:dyDescent="0.35">
      <c r="B45" s="24" t="s">
        <v>48</v>
      </c>
      <c r="C45" s="27" t="s">
        <v>21</v>
      </c>
      <c r="D45" s="103" t="s">
        <v>8</v>
      </c>
      <c r="E45" s="54"/>
      <c r="F45" s="5">
        <f>MATCH($D45,FAC_TOTALS_APTA!$A$2:$AV$2,)</f>
        <v>14</v>
      </c>
      <c r="G45" s="116">
        <f>VLOOKUP(G39,FAC_TOTALS_APTA!$A$4:$AV$126,$F45,FALSE)</f>
        <v>2412902.98573989</v>
      </c>
      <c r="H45" s="116">
        <f>VLOOKUP(H39,FAC_TOTALS_APTA!$A$4:$AV$126,$F45,FALSE)</f>
        <v>2552570.2182420199</v>
      </c>
      <c r="I45" s="29">
        <f t="shared" si="14"/>
        <v>5.7883484469767321E-2</v>
      </c>
      <c r="J45" s="30" t="str">
        <f t="shared" si="15"/>
        <v>_log</v>
      </c>
      <c r="K45" s="30" t="str">
        <f t="shared" si="16"/>
        <v>POP_EMP_log_FAC</v>
      </c>
      <c r="L45" s="5">
        <f>MATCH($K45,FAC_TOTALS_APTA!$A$2:$AT$2,)</f>
        <v>28</v>
      </c>
      <c r="M45" s="28">
        <f>IF(M39=0,0,VLOOKUP(M39,FAC_TOTALS_APTA!$A$4:$AV$126,$L45,FALSE))</f>
        <v>5431797.2234466299</v>
      </c>
      <c r="N45" s="28">
        <f>IF(N39=0,0,VLOOKUP(N39,FAC_TOTALS_APTA!$A$4:$AV$126,$L45,FALSE))</f>
        <v>6893351.7486258801</v>
      </c>
      <c r="O45" s="28">
        <f>IF(O39=0,0,VLOOKUP(O39,FAC_TOTALS_APTA!$A$4:$AV$126,$L45,FALSE))</f>
        <v>7145271.4830902303</v>
      </c>
      <c r="P45" s="28">
        <f>IF(P39=0,0,VLOOKUP(P39,FAC_TOTALS_APTA!$A$4:$AV$126,$L45,FALSE))</f>
        <v>8658719.6678559706</v>
      </c>
      <c r="Q45" s="28">
        <f>IF(Q39=0,0,VLOOKUP(Q39,FAC_TOTALS_APTA!$A$4:$AV$126,$L45,FALSE))</f>
        <v>3606374.8202716601</v>
      </c>
      <c r="R45" s="28">
        <f>IF(R39=0,0,VLOOKUP(R39,FAC_TOTALS_APTA!$A$4:$AV$126,$L45,FALSE))</f>
        <v>1623963.52719354</v>
      </c>
      <c r="S45" s="28">
        <f>IF(S39=0,0,VLOOKUP(S39,FAC_TOTALS_APTA!$A$4:$AV$126,$L45,FALSE))</f>
        <v>-1514153.5198181099</v>
      </c>
      <c r="T45" s="28">
        <f>IF(T39=0,0,VLOOKUP(T39,FAC_TOTALS_APTA!$A$4:$AV$126,$L45,FALSE))</f>
        <v>2702838.2989282901</v>
      </c>
      <c r="U45" s="28">
        <f>IF(U39=0,0,VLOOKUP(U39,FAC_TOTALS_APTA!$A$4:$AV$126,$L45,FALSE))</f>
        <v>2199835.14793855</v>
      </c>
      <c r="V45" s="28">
        <f>IF(V39=0,0,VLOOKUP(V39,FAC_TOTALS_APTA!$A$4:$AV$126,$L45,FALSE))</f>
        <v>2971321.1977035501</v>
      </c>
      <c r="W45" s="28">
        <f>IF(W39=0,0,VLOOKUP(W39,FAC_TOTALS_APTA!$A$4:$AV$126,$L45,FALSE))</f>
        <v>0</v>
      </c>
      <c r="X45" s="28">
        <f>IF(X39=0,0,VLOOKUP(X39,FAC_TOTALS_APTA!$A$4:$AV$126,$L45,FALSE))</f>
        <v>0</v>
      </c>
      <c r="Y45" s="28">
        <f>IF(Y39=0,0,VLOOKUP(Y39,FAC_TOTALS_APTA!$A$4:$AV$126,$L45,FALSE))</f>
        <v>0</v>
      </c>
      <c r="Z45" s="28">
        <f>IF(Z39=0,0,VLOOKUP(Z39,FAC_TOTALS_APTA!$A$4:$AV$126,$L45,FALSE))</f>
        <v>0</v>
      </c>
      <c r="AA45" s="28">
        <f>IF(AA39=0,0,VLOOKUP(AA39,FAC_TOTALS_APTA!$A$4:$AV$126,$L45,FALSE))</f>
        <v>0</v>
      </c>
      <c r="AB45" s="28">
        <f>IF(AB39=0,0,VLOOKUP(AB39,FAC_TOTALS_APTA!$A$4:$AV$126,$L45,FALSE))</f>
        <v>0</v>
      </c>
      <c r="AC45" s="31">
        <f t="shared" si="17"/>
        <v>39719319.59523619</v>
      </c>
      <c r="AD45" s="32">
        <f>AC45/G55</f>
        <v>5.6847263848717501E-2</v>
      </c>
    </row>
    <row r="46" spans="1:31" x14ac:dyDescent="0.35">
      <c r="B46" s="24" t="s">
        <v>73</v>
      </c>
      <c r="C46" s="27"/>
      <c r="D46" s="103" t="s">
        <v>72</v>
      </c>
      <c r="E46" s="54"/>
      <c r="F46" s="5" t="e">
        <f>MATCH($D46,FAC_TOTALS_APTA!$A$2:$AV$2,)</f>
        <v>#N/A</v>
      </c>
      <c r="G46" s="122" t="e">
        <f>VLOOKUP(G39,FAC_TOTALS_APTA!$A$4:$AV$126,$F46,FALSE)</f>
        <v>#REF!</v>
      </c>
      <c r="H46" s="122" t="e">
        <f>VLOOKUP(H39,FAC_TOTALS_APTA!$A$4:$AV$126,$F46,FALSE)</f>
        <v>#REF!</v>
      </c>
      <c r="I46" s="29" t="str">
        <f t="shared" si="14"/>
        <v>-</v>
      </c>
      <c r="J46" s="30" t="str">
        <f t="shared" si="15"/>
        <v/>
      </c>
      <c r="K46" s="30" t="str">
        <f t="shared" si="16"/>
        <v>TSD_POP_EMP_PCT_FAC</v>
      </c>
      <c r="L46" s="5" t="e">
        <f>MATCH($K46,FAC_TOTALS_APTA!$A$2:$AT$2,)</f>
        <v>#N/A</v>
      </c>
      <c r="M46" s="28" t="e">
        <f>IF(M39=0,0,VLOOKUP(M39,FAC_TOTALS_APTA!$A$4:$AV$126,$L46,FALSE))</f>
        <v>#REF!</v>
      </c>
      <c r="N46" s="28" t="e">
        <f>IF(N39=0,0,VLOOKUP(N39,FAC_TOTALS_APTA!$A$4:$AV$126,$L46,FALSE))</f>
        <v>#REF!</v>
      </c>
      <c r="O46" s="28" t="e">
        <f>IF(O39=0,0,VLOOKUP(O39,FAC_TOTALS_APTA!$A$4:$AV$126,$L46,FALSE))</f>
        <v>#REF!</v>
      </c>
      <c r="P46" s="28" t="e">
        <f>IF(P39=0,0,VLOOKUP(P39,FAC_TOTALS_APTA!$A$4:$AV$126,$L46,FALSE))</f>
        <v>#REF!</v>
      </c>
      <c r="Q46" s="28" t="e">
        <f>IF(Q39=0,0,VLOOKUP(Q39,FAC_TOTALS_APTA!$A$4:$AV$126,$L46,FALSE))</f>
        <v>#REF!</v>
      </c>
      <c r="R46" s="28" t="e">
        <f>IF(R39=0,0,VLOOKUP(R39,FAC_TOTALS_APTA!$A$4:$AV$126,$L46,FALSE))</f>
        <v>#REF!</v>
      </c>
      <c r="S46" s="28" t="e">
        <f>IF(S39=0,0,VLOOKUP(S39,FAC_TOTALS_APTA!$A$4:$AV$126,$L46,FALSE))</f>
        <v>#REF!</v>
      </c>
      <c r="T46" s="28" t="e">
        <f>IF(T39=0,0,VLOOKUP(T39,FAC_TOTALS_APTA!$A$4:$AV$126,$L46,FALSE))</f>
        <v>#REF!</v>
      </c>
      <c r="U46" s="28" t="e">
        <f>IF(U39=0,0,VLOOKUP(U39,FAC_TOTALS_APTA!$A$4:$AV$126,$L46,FALSE))</f>
        <v>#REF!</v>
      </c>
      <c r="V46" s="28" t="e">
        <f>IF(V39=0,0,VLOOKUP(V39,FAC_TOTALS_APTA!$A$4:$AV$126,$L46,FALSE))</f>
        <v>#REF!</v>
      </c>
      <c r="W46" s="28">
        <f>IF(W39=0,0,VLOOKUP(W39,FAC_TOTALS_APTA!$A$4:$AV$126,$L46,FALSE))</f>
        <v>0</v>
      </c>
      <c r="X46" s="28">
        <f>IF(X39=0,0,VLOOKUP(X39,FAC_TOTALS_APTA!$A$4:$AV$126,$L46,FALSE))</f>
        <v>0</v>
      </c>
      <c r="Y46" s="28">
        <f>IF(Y39=0,0,VLOOKUP(Y39,FAC_TOTALS_APTA!$A$4:$AV$126,$L46,FALSE))</f>
        <v>0</v>
      </c>
      <c r="Z46" s="28">
        <f>IF(Z39=0,0,VLOOKUP(Z39,FAC_TOTALS_APTA!$A$4:$AV$126,$L46,FALSE))</f>
        <v>0</v>
      </c>
      <c r="AA46" s="28">
        <f>IF(AA39=0,0,VLOOKUP(AA39,FAC_TOTALS_APTA!$A$4:$AV$126,$L46,FALSE))</f>
        <v>0</v>
      </c>
      <c r="AB46" s="28">
        <f>IF(AB39=0,0,VLOOKUP(AB39,FAC_TOTALS_APTA!$A$4:$AV$126,$L46,FALSE))</f>
        <v>0</v>
      </c>
      <c r="AC46" s="31" t="e">
        <f t="shared" si="17"/>
        <v>#REF!</v>
      </c>
      <c r="AD46" s="32" t="e">
        <f>AC46/G55</f>
        <v>#REF!</v>
      </c>
    </row>
    <row r="47" spans="1:31" x14ac:dyDescent="0.3">
      <c r="B47" s="24" t="s">
        <v>49</v>
      </c>
      <c r="C47" s="27" t="s">
        <v>21</v>
      </c>
      <c r="D47" s="123" t="s">
        <v>81</v>
      </c>
      <c r="E47" s="54"/>
      <c r="F47" s="5">
        <f>MATCH($D47,FAC_TOTALS_APTA!$A$2:$AV$2,)</f>
        <v>15</v>
      </c>
      <c r="G47" s="124">
        <f>VLOOKUP(G39,FAC_TOTALS_APTA!$A$4:$AV$126,$F47,FALSE)</f>
        <v>1.9468195567767399</v>
      </c>
      <c r="H47" s="124">
        <f>VLOOKUP(H39,FAC_TOTALS_APTA!$A$4:$AV$126,$F47,FALSE)</f>
        <v>4.0256358420234699</v>
      </c>
      <c r="I47" s="29">
        <f t="shared" si="14"/>
        <v>1.0678012135282486</v>
      </c>
      <c r="J47" s="30" t="str">
        <f t="shared" si="15"/>
        <v>_log</v>
      </c>
      <c r="K47" s="30" t="str">
        <f t="shared" si="16"/>
        <v>GAS_PRICE_2018_log_FAC</v>
      </c>
      <c r="L47" s="5">
        <f>MATCH($K47,FAC_TOTALS_APTA!$A$2:$AT$2,)</f>
        <v>29</v>
      </c>
      <c r="M47" s="28">
        <f>IF(M39=0,0,VLOOKUP(M39,FAC_TOTALS_APTA!$A$4:$AV$126,$L47,FALSE))</f>
        <v>6560680.54718599</v>
      </c>
      <c r="N47" s="28">
        <f>IF(N39=0,0,VLOOKUP(N39,FAC_TOTALS_APTA!$A$4:$AV$126,$L47,FALSE))</f>
        <v>8045045.9359885296</v>
      </c>
      <c r="O47" s="28">
        <f>IF(O39=0,0,VLOOKUP(O39,FAC_TOTALS_APTA!$A$4:$AV$126,$L47,FALSE))</f>
        <v>11055649.802779701</v>
      </c>
      <c r="P47" s="28">
        <f>IF(P39=0,0,VLOOKUP(P39,FAC_TOTALS_APTA!$A$4:$AV$126,$L47,FALSE))</f>
        <v>6500245.6240733201</v>
      </c>
      <c r="Q47" s="28">
        <f>IF(Q39=0,0,VLOOKUP(Q39,FAC_TOTALS_APTA!$A$4:$AV$126,$L47,FALSE))</f>
        <v>4319758.0143981604</v>
      </c>
      <c r="R47" s="28">
        <f>IF(R39=0,0,VLOOKUP(R39,FAC_TOTALS_APTA!$A$4:$AV$126,$L47,FALSE))</f>
        <v>9064197.9977518301</v>
      </c>
      <c r="S47" s="28">
        <f>IF(S39=0,0,VLOOKUP(S39,FAC_TOTALS_APTA!$A$4:$AV$126,$L47,FALSE))</f>
        <v>-26199795.247142799</v>
      </c>
      <c r="T47" s="28">
        <f>IF(T39=0,0,VLOOKUP(T39,FAC_TOTALS_APTA!$A$4:$AV$126,$L47,FALSE))</f>
        <v>11410163.5414559</v>
      </c>
      <c r="U47" s="28">
        <f>IF(U39=0,0,VLOOKUP(U39,FAC_TOTALS_APTA!$A$4:$AV$126,$L47,FALSE))</f>
        <v>15933964.740555</v>
      </c>
      <c r="V47" s="28">
        <f>IF(V39=0,0,VLOOKUP(V39,FAC_TOTALS_APTA!$A$4:$AV$126,$L47,FALSE))</f>
        <v>306233.67256450601</v>
      </c>
      <c r="W47" s="28">
        <f>IF(W39=0,0,VLOOKUP(W39,FAC_TOTALS_APTA!$A$4:$AV$126,$L47,FALSE))</f>
        <v>0</v>
      </c>
      <c r="X47" s="28">
        <f>IF(X39=0,0,VLOOKUP(X39,FAC_TOTALS_APTA!$A$4:$AV$126,$L47,FALSE))</f>
        <v>0</v>
      </c>
      <c r="Y47" s="28">
        <f>IF(Y39=0,0,VLOOKUP(Y39,FAC_TOTALS_APTA!$A$4:$AV$126,$L47,FALSE))</f>
        <v>0</v>
      </c>
      <c r="Z47" s="28">
        <f>IF(Z39=0,0,VLOOKUP(Z39,FAC_TOTALS_APTA!$A$4:$AV$126,$L47,FALSE))</f>
        <v>0</v>
      </c>
      <c r="AA47" s="28">
        <f>IF(AA39=0,0,VLOOKUP(AA39,FAC_TOTALS_APTA!$A$4:$AV$126,$L47,FALSE))</f>
        <v>0</v>
      </c>
      <c r="AB47" s="28">
        <f>IF(AB39=0,0,VLOOKUP(AB39,FAC_TOTALS_APTA!$A$4:$AV$126,$L47,FALSE))</f>
        <v>0</v>
      </c>
      <c r="AC47" s="31">
        <f t="shared" si="17"/>
        <v>46996144.629610136</v>
      </c>
      <c r="AD47" s="32">
        <f>AC47/G55</f>
        <v>6.7262034215519614E-2</v>
      </c>
    </row>
    <row r="48" spans="1:31" x14ac:dyDescent="0.35">
      <c r="B48" s="24" t="s">
        <v>46</v>
      </c>
      <c r="C48" s="27" t="s">
        <v>21</v>
      </c>
      <c r="D48" s="103" t="s">
        <v>14</v>
      </c>
      <c r="E48" s="54"/>
      <c r="F48" s="5">
        <f>MATCH($D48,FAC_TOTALS_APTA!$A$2:$AV$2,)</f>
        <v>16</v>
      </c>
      <c r="G48" s="122">
        <f>VLOOKUP(G39,FAC_TOTALS_APTA!$A$4:$AV$126,$F48,FALSE)</f>
        <v>35715.451599492502</v>
      </c>
      <c r="H48" s="122">
        <f>VLOOKUP(H39,FAC_TOTALS_APTA!$A$4:$AV$126,$F48,FALSE)</f>
        <v>28874.309502126802</v>
      </c>
      <c r="I48" s="29">
        <f t="shared" si="14"/>
        <v>-0.19154572575705331</v>
      </c>
      <c r="J48" s="30" t="str">
        <f t="shared" si="15"/>
        <v>_log</v>
      </c>
      <c r="K48" s="30" t="str">
        <f t="shared" si="16"/>
        <v>TOTAL_MED_INC_INDIV_2018_log_FAC</v>
      </c>
      <c r="L48" s="5">
        <f>MATCH($K48,FAC_TOTALS_APTA!$A$2:$AT$2,)</f>
        <v>30</v>
      </c>
      <c r="M48" s="28">
        <f>IF(M39=0,0,VLOOKUP(M39,FAC_TOTALS_APTA!$A$4:$AV$126,$L48,FALSE))</f>
        <v>1549042.6683857399</v>
      </c>
      <c r="N48" s="28">
        <f>IF(N39=0,0,VLOOKUP(N39,FAC_TOTALS_APTA!$A$4:$AV$126,$L48,FALSE))</f>
        <v>2615720.7019079002</v>
      </c>
      <c r="O48" s="28">
        <f>IF(O39=0,0,VLOOKUP(O39,FAC_TOTALS_APTA!$A$4:$AV$126,$L48,FALSE))</f>
        <v>2542038.5091377799</v>
      </c>
      <c r="P48" s="28">
        <f>IF(P39=0,0,VLOOKUP(P39,FAC_TOTALS_APTA!$A$4:$AV$126,$L48,FALSE))</f>
        <v>4202621.0965614803</v>
      </c>
      <c r="Q48" s="28">
        <f>IF(Q39=0,0,VLOOKUP(Q39,FAC_TOTALS_APTA!$A$4:$AV$126,$L48,FALSE))</f>
        <v>-1135872.06117704</v>
      </c>
      <c r="R48" s="28">
        <f>IF(R39=0,0,VLOOKUP(R39,FAC_TOTALS_APTA!$A$4:$AV$126,$L48,FALSE))</f>
        <v>704517.67617497698</v>
      </c>
      <c r="S48" s="28">
        <f>IF(S39=0,0,VLOOKUP(S39,FAC_TOTALS_APTA!$A$4:$AV$126,$L48,FALSE))</f>
        <v>5704313.99361262</v>
      </c>
      <c r="T48" s="28">
        <f>IF(T39=0,0,VLOOKUP(T39,FAC_TOTALS_APTA!$A$4:$AV$126,$L48,FALSE))</f>
        <v>1635430.62072396</v>
      </c>
      <c r="U48" s="28">
        <f>IF(U39=0,0,VLOOKUP(U39,FAC_TOTALS_APTA!$A$4:$AV$126,$L48,FALSE))</f>
        <v>2002768.8078039601</v>
      </c>
      <c r="V48" s="28">
        <f>IF(V39=0,0,VLOOKUP(V39,FAC_TOTALS_APTA!$A$4:$AV$126,$L48,FALSE))</f>
        <v>1005749.08516082</v>
      </c>
      <c r="W48" s="28">
        <f>IF(W39=0,0,VLOOKUP(W39,FAC_TOTALS_APTA!$A$4:$AV$126,$L48,FALSE))</f>
        <v>0</v>
      </c>
      <c r="X48" s="28">
        <f>IF(X39=0,0,VLOOKUP(X39,FAC_TOTALS_APTA!$A$4:$AV$126,$L48,FALSE))</f>
        <v>0</v>
      </c>
      <c r="Y48" s="28">
        <f>IF(Y39=0,0,VLOOKUP(Y39,FAC_TOTALS_APTA!$A$4:$AV$126,$L48,FALSE))</f>
        <v>0</v>
      </c>
      <c r="Z48" s="28">
        <f>IF(Z39=0,0,VLOOKUP(Z39,FAC_TOTALS_APTA!$A$4:$AV$126,$L48,FALSE))</f>
        <v>0</v>
      </c>
      <c r="AA48" s="28">
        <f>IF(AA39=0,0,VLOOKUP(AA39,FAC_TOTALS_APTA!$A$4:$AV$126,$L48,FALSE))</f>
        <v>0</v>
      </c>
      <c r="AB48" s="28">
        <f>IF(AB39=0,0,VLOOKUP(AB39,FAC_TOTALS_APTA!$A$4:$AV$126,$L48,FALSE))</f>
        <v>0</v>
      </c>
      <c r="AC48" s="31">
        <f t="shared" si="17"/>
        <v>20826331.098292198</v>
      </c>
      <c r="AD48" s="32">
        <f>AC48/G55</f>
        <v>2.9807155586002602E-2</v>
      </c>
    </row>
    <row r="49" spans="1:31" x14ac:dyDescent="0.35">
      <c r="B49" s="24" t="s">
        <v>62</v>
      </c>
      <c r="C49" s="27"/>
      <c r="D49" s="103" t="s">
        <v>9</v>
      </c>
      <c r="E49" s="54"/>
      <c r="F49" s="5">
        <f>MATCH($D49,FAC_TOTALS_APTA!$A$2:$AV$2,)</f>
        <v>17</v>
      </c>
      <c r="G49" s="116">
        <f>VLOOKUP(G39,FAC_TOTALS_APTA!$A$4:$AV$126,$F49,FALSE)</f>
        <v>7.8156462434034699</v>
      </c>
      <c r="H49" s="116">
        <f>VLOOKUP(H39,FAC_TOTALS_APTA!$A$4:$AV$126,$F49,FALSE)</f>
        <v>8.2569154106646199</v>
      </c>
      <c r="I49" s="29">
        <f t="shared" si="14"/>
        <v>5.6459716000271554E-2</v>
      </c>
      <c r="J49" s="30" t="str">
        <f t="shared" si="15"/>
        <v/>
      </c>
      <c r="K49" s="30" t="str">
        <f t="shared" si="16"/>
        <v>PCT_HH_NO_VEH_FAC</v>
      </c>
      <c r="L49" s="5">
        <f>MATCH($K49,FAC_TOTALS_APTA!$A$2:$AT$2,)</f>
        <v>31</v>
      </c>
      <c r="M49" s="28">
        <f>IF(M39=0,0,VLOOKUP(M39,FAC_TOTALS_APTA!$A$4:$AV$126,$L49,FALSE))</f>
        <v>-651087.57879590604</v>
      </c>
      <c r="N49" s="28">
        <f>IF(N39=0,0,VLOOKUP(N39,FAC_TOTALS_APTA!$A$4:$AV$126,$L49,FALSE))</f>
        <v>-692004.74565410195</v>
      </c>
      <c r="O49" s="28">
        <f>IF(O39=0,0,VLOOKUP(O39,FAC_TOTALS_APTA!$A$4:$AV$126,$L49,FALSE))</f>
        <v>-539813.79929060303</v>
      </c>
      <c r="P49" s="28">
        <f>IF(P39=0,0,VLOOKUP(P39,FAC_TOTALS_APTA!$A$4:$AV$126,$L49,FALSE))</f>
        <v>183552.91078410199</v>
      </c>
      <c r="Q49" s="28">
        <f>IF(Q39=0,0,VLOOKUP(Q39,FAC_TOTALS_APTA!$A$4:$AV$126,$L49,FALSE))</f>
        <v>-2025884.1376236</v>
      </c>
      <c r="R49" s="28">
        <f>IF(R39=0,0,VLOOKUP(R39,FAC_TOTALS_APTA!$A$4:$AV$126,$L49,FALSE))</f>
        <v>4312752.8465476204</v>
      </c>
      <c r="S49" s="28">
        <f>IF(S39=0,0,VLOOKUP(S39,FAC_TOTALS_APTA!$A$4:$AV$126,$L49,FALSE))</f>
        <v>2493119.0984917399</v>
      </c>
      <c r="T49" s="28">
        <f>IF(T39=0,0,VLOOKUP(T39,FAC_TOTALS_APTA!$A$4:$AV$126,$L49,FALSE))</f>
        <v>6172348.9584947499</v>
      </c>
      <c r="U49" s="28">
        <f>IF(U39=0,0,VLOOKUP(U39,FAC_TOTALS_APTA!$A$4:$AV$126,$L49,FALSE))</f>
        <v>6343332.6662168801</v>
      </c>
      <c r="V49" s="28">
        <f>IF(V39=0,0,VLOOKUP(V39,FAC_TOTALS_APTA!$A$4:$AV$126,$L49,FALSE))</f>
        <v>776835.70576261799</v>
      </c>
      <c r="W49" s="28">
        <f>IF(W39=0,0,VLOOKUP(W39,FAC_TOTALS_APTA!$A$4:$AV$126,$L49,FALSE))</f>
        <v>0</v>
      </c>
      <c r="X49" s="28">
        <f>IF(X39=0,0,VLOOKUP(X39,FAC_TOTALS_APTA!$A$4:$AV$126,$L49,FALSE))</f>
        <v>0</v>
      </c>
      <c r="Y49" s="28">
        <f>IF(Y39=0,0,VLOOKUP(Y39,FAC_TOTALS_APTA!$A$4:$AV$126,$L49,FALSE))</f>
        <v>0</v>
      </c>
      <c r="Z49" s="28">
        <f>IF(Z39=0,0,VLOOKUP(Z39,FAC_TOTALS_APTA!$A$4:$AV$126,$L49,FALSE))</f>
        <v>0</v>
      </c>
      <c r="AA49" s="28">
        <f>IF(AA39=0,0,VLOOKUP(AA39,FAC_TOTALS_APTA!$A$4:$AV$126,$L49,FALSE))</f>
        <v>0</v>
      </c>
      <c r="AB49" s="28">
        <f>IF(AB39=0,0,VLOOKUP(AB39,FAC_TOTALS_APTA!$A$4:$AV$126,$L49,FALSE))</f>
        <v>0</v>
      </c>
      <c r="AC49" s="31">
        <f t="shared" si="17"/>
        <v>16373151.924933499</v>
      </c>
      <c r="AD49" s="32">
        <f>AC49/G55</f>
        <v>2.3433656391824619E-2</v>
      </c>
    </row>
    <row r="50" spans="1:31" x14ac:dyDescent="0.35">
      <c r="B50" s="24" t="s">
        <v>47</v>
      </c>
      <c r="C50" s="27"/>
      <c r="D50" s="103" t="s">
        <v>28</v>
      </c>
      <c r="E50" s="54"/>
      <c r="F50" s="5">
        <f>MATCH($D50,FAC_TOTALS_APTA!$A$2:$AV$2,)</f>
        <v>18</v>
      </c>
      <c r="G50" s="124">
        <f>VLOOKUP(G39,FAC_TOTALS_APTA!$A$4:$AV$126,$F50,FALSE)</f>
        <v>3.29893510953965</v>
      </c>
      <c r="H50" s="124">
        <f>VLOOKUP(H39,FAC_TOTALS_APTA!$A$4:$AV$126,$F50,FALSE)</f>
        <v>4.1251469761152801</v>
      </c>
      <c r="I50" s="29">
        <f t="shared" si="14"/>
        <v>0.25044805039857976</v>
      </c>
      <c r="J50" s="30" t="str">
        <f t="shared" si="15"/>
        <v/>
      </c>
      <c r="K50" s="30" t="str">
        <f t="shared" si="16"/>
        <v>JTW_HOME_PCT_FAC</v>
      </c>
      <c r="L50" s="5">
        <f>MATCH($K50,FAC_TOTALS_APTA!$A$2:$AT$2,)</f>
        <v>32</v>
      </c>
      <c r="M50" s="28">
        <f>IF(M39=0,0,VLOOKUP(M39,FAC_TOTALS_APTA!$A$4:$AV$126,$L50,FALSE))</f>
        <v>0</v>
      </c>
      <c r="N50" s="28">
        <f>IF(N39=0,0,VLOOKUP(N39,FAC_TOTALS_APTA!$A$4:$AV$126,$L50,FALSE))</f>
        <v>0</v>
      </c>
      <c r="O50" s="28">
        <f>IF(O39=0,0,VLOOKUP(O39,FAC_TOTALS_APTA!$A$4:$AV$126,$L50,FALSE))</f>
        <v>0</v>
      </c>
      <c r="P50" s="28">
        <f>IF(P39=0,0,VLOOKUP(P39,FAC_TOTALS_APTA!$A$4:$AV$126,$L50,FALSE))</f>
        <v>-1000240.13213248</v>
      </c>
      <c r="Q50" s="28">
        <f>IF(Q39=0,0,VLOOKUP(Q39,FAC_TOTALS_APTA!$A$4:$AV$126,$L50,FALSE))</f>
        <v>-1035965.79113205</v>
      </c>
      <c r="R50" s="28">
        <f>IF(R39=0,0,VLOOKUP(R39,FAC_TOTALS_APTA!$A$4:$AV$126,$L50,FALSE))</f>
        <v>-229101.445131157</v>
      </c>
      <c r="S50" s="28">
        <f>IF(S39=0,0,VLOOKUP(S39,FAC_TOTALS_APTA!$A$4:$AV$126,$L50,FALSE))</f>
        <v>-1339666.0158366601</v>
      </c>
      <c r="T50" s="28">
        <f>IF(T39=0,0,VLOOKUP(T39,FAC_TOTALS_APTA!$A$4:$AV$126,$L50,FALSE))</f>
        <v>-7389.7846786507798</v>
      </c>
      <c r="U50" s="28">
        <f>IF(U39=0,0,VLOOKUP(U39,FAC_TOTALS_APTA!$A$4:$AV$126,$L50,FALSE))</f>
        <v>-679807.86583801697</v>
      </c>
      <c r="V50" s="28">
        <f>IF(V39=0,0,VLOOKUP(V39,FAC_TOTALS_APTA!$A$4:$AV$126,$L50,FALSE))</f>
        <v>13795.928524237201</v>
      </c>
      <c r="W50" s="28">
        <f>IF(W39=0,0,VLOOKUP(W39,FAC_TOTALS_APTA!$A$4:$AV$126,$L50,FALSE))</f>
        <v>0</v>
      </c>
      <c r="X50" s="28">
        <f>IF(X39=0,0,VLOOKUP(X39,FAC_TOTALS_APTA!$A$4:$AV$126,$L50,FALSE))</f>
        <v>0</v>
      </c>
      <c r="Y50" s="28">
        <f>IF(Y39=0,0,VLOOKUP(Y39,FAC_TOTALS_APTA!$A$4:$AV$126,$L50,FALSE))</f>
        <v>0</v>
      </c>
      <c r="Z50" s="28">
        <f>IF(Z39=0,0,VLOOKUP(Z39,FAC_TOTALS_APTA!$A$4:$AV$126,$L50,FALSE))</f>
        <v>0</v>
      </c>
      <c r="AA50" s="28">
        <f>IF(AA39=0,0,VLOOKUP(AA39,FAC_TOTALS_APTA!$A$4:$AV$126,$L50,FALSE))</f>
        <v>0</v>
      </c>
      <c r="AB50" s="28">
        <f>IF(AB39=0,0,VLOOKUP(AB39,FAC_TOTALS_APTA!$A$4:$AV$126,$L50,FALSE))</f>
        <v>0</v>
      </c>
      <c r="AC50" s="31">
        <f t="shared" si="17"/>
        <v>-4278375.1062247772</v>
      </c>
      <c r="AD50" s="32">
        <f>AC50/G55</f>
        <v>-6.1233153283047417E-3</v>
      </c>
    </row>
    <row r="51" spans="1:31" x14ac:dyDescent="0.35">
      <c r="B51" s="24" t="s">
        <v>63</v>
      </c>
      <c r="C51" s="27"/>
      <c r="D51" s="125" t="s">
        <v>86</v>
      </c>
      <c r="E51" s="54"/>
      <c r="F51" s="5">
        <f>MATCH($D51,FAC_TOTALS_APTA!$A$2:$AV$2,)</f>
        <v>21</v>
      </c>
      <c r="G51" s="124">
        <f>VLOOKUP(G39,FAC_TOTALS_APTA!$A$4:$AV$126,$F51,FALSE)</f>
        <v>0</v>
      </c>
      <c r="H51" s="124">
        <f>VLOOKUP(H39,FAC_TOTALS_APTA!$A$4:$AV$126,$F51,FALSE)</f>
        <v>0</v>
      </c>
      <c r="I51" s="29" t="str">
        <f t="shared" si="14"/>
        <v>-</v>
      </c>
      <c r="J51" s="30" t="str">
        <f t="shared" si="15"/>
        <v/>
      </c>
      <c r="K51" s="30" t="str">
        <f t="shared" si="16"/>
        <v>YEARS_SINCE_TNC_BUS_MIDLOW_FAC</v>
      </c>
      <c r="L51" s="5">
        <f>MATCH($K51,FAC_TOTALS_APTA!$A$2:$AT$2,)</f>
        <v>35</v>
      </c>
      <c r="M51" s="28">
        <f>IF(M39=0,0,VLOOKUP(M39,FAC_TOTALS_APTA!$A$4:$AV$126,$L51,FALSE))</f>
        <v>0</v>
      </c>
      <c r="N51" s="28">
        <f>IF(N39=0,0,VLOOKUP(N39,FAC_TOTALS_APTA!$A$4:$AV$126,$L51,FALSE))</f>
        <v>0</v>
      </c>
      <c r="O51" s="28">
        <f>IF(O39=0,0,VLOOKUP(O39,FAC_TOTALS_APTA!$A$4:$AV$126,$L51,FALSE))</f>
        <v>0</v>
      </c>
      <c r="P51" s="28">
        <f>IF(P39=0,0,VLOOKUP(P39,FAC_TOTALS_APTA!$A$4:$AV$126,$L51,FALSE))</f>
        <v>0</v>
      </c>
      <c r="Q51" s="28">
        <f>IF(Q39=0,0,VLOOKUP(Q39,FAC_TOTALS_APTA!$A$4:$AV$126,$L51,FALSE))</f>
        <v>0</v>
      </c>
      <c r="R51" s="28">
        <f>IF(R39=0,0,VLOOKUP(R39,FAC_TOTALS_APTA!$A$4:$AV$126,$L51,FALSE))</f>
        <v>0</v>
      </c>
      <c r="S51" s="28">
        <f>IF(S39=0,0,VLOOKUP(S39,FAC_TOTALS_APTA!$A$4:$AV$126,$L51,FALSE))</f>
        <v>0</v>
      </c>
      <c r="T51" s="28">
        <f>IF(T39=0,0,VLOOKUP(T39,FAC_TOTALS_APTA!$A$4:$AV$126,$L51,FALSE))</f>
        <v>0</v>
      </c>
      <c r="U51" s="28">
        <f>IF(U39=0,0,VLOOKUP(U39,FAC_TOTALS_APTA!$A$4:$AV$126,$L51,FALSE))</f>
        <v>0</v>
      </c>
      <c r="V51" s="28">
        <f>IF(V39=0,0,VLOOKUP(V39,FAC_TOTALS_APTA!$A$4:$AV$126,$L51,FALSE))</f>
        <v>0</v>
      </c>
      <c r="W51" s="28">
        <f>IF(W39=0,0,VLOOKUP(W39,FAC_TOTALS_APTA!$A$4:$AV$126,$L51,FALSE))</f>
        <v>0</v>
      </c>
      <c r="X51" s="28">
        <f>IF(X39=0,0,VLOOKUP(X39,FAC_TOTALS_APTA!$A$4:$AV$126,$L51,FALSE))</f>
        <v>0</v>
      </c>
      <c r="Y51" s="28">
        <f>IF(Y39=0,0,VLOOKUP(Y39,FAC_TOTALS_APTA!$A$4:$AV$126,$L51,FALSE))</f>
        <v>0</v>
      </c>
      <c r="Z51" s="28">
        <f>IF(Z39=0,0,VLOOKUP(Z39,FAC_TOTALS_APTA!$A$4:$AV$126,$L51,FALSE))</f>
        <v>0</v>
      </c>
      <c r="AA51" s="28">
        <f>IF(AA39=0,0,VLOOKUP(AA39,FAC_TOTALS_APTA!$A$4:$AV$126,$L51,FALSE))</f>
        <v>0</v>
      </c>
      <c r="AB51" s="28">
        <f>IF(AB39=0,0,VLOOKUP(AB39,FAC_TOTALS_APTA!$A$4:$AV$126,$L51,FALSE))</f>
        <v>0</v>
      </c>
      <c r="AC51" s="31">
        <f t="shared" si="17"/>
        <v>0</v>
      </c>
      <c r="AD51" s="32">
        <f>AC51/G55</f>
        <v>0</v>
      </c>
    </row>
    <row r="52" spans="1:31" x14ac:dyDescent="0.35">
      <c r="B52" s="24" t="s">
        <v>64</v>
      </c>
      <c r="C52" s="27"/>
      <c r="D52" s="103" t="s">
        <v>43</v>
      </c>
      <c r="E52" s="54"/>
      <c r="F52" s="5">
        <f>MATCH($D52,FAC_TOTALS_APTA!$A$2:$AV$2,)</f>
        <v>24</v>
      </c>
      <c r="G52" s="124">
        <f>VLOOKUP(G39,FAC_TOTALS_APTA!$A$4:$AV$126,$F52,FALSE)</f>
        <v>4.7394709953269498E-2</v>
      </c>
      <c r="H52" s="124">
        <f>VLOOKUP(H39,FAC_TOTALS_APTA!$A$4:$AV$126,$F52,FALSE)</f>
        <v>8.9326402136675601E-2</v>
      </c>
      <c r="I52" s="29">
        <f t="shared" si="14"/>
        <v>0.88473359631803095</v>
      </c>
      <c r="J52" s="30" t="str">
        <f t="shared" si="15"/>
        <v/>
      </c>
      <c r="K52" s="30" t="str">
        <f t="shared" si="16"/>
        <v>BIKE_SHARE_FAC</v>
      </c>
      <c r="L52" s="5">
        <f>MATCH($K52,FAC_TOTALS_APTA!$A$2:$AT$2,)</f>
        <v>38</v>
      </c>
      <c r="M52" s="28">
        <f>IF(M39=0,0,VLOOKUP(M39,FAC_TOTALS_APTA!$A$4:$AV$126,$L52,FALSE))</f>
        <v>0</v>
      </c>
      <c r="N52" s="28">
        <f>IF(N39=0,0,VLOOKUP(N39,FAC_TOTALS_APTA!$A$4:$AV$126,$L52,FALSE))</f>
        <v>0</v>
      </c>
      <c r="O52" s="28">
        <f>IF(O39=0,0,VLOOKUP(O39,FAC_TOTALS_APTA!$A$4:$AV$126,$L52,FALSE))</f>
        <v>0</v>
      </c>
      <c r="P52" s="28">
        <f>IF(P39=0,0,VLOOKUP(P39,FAC_TOTALS_APTA!$A$4:$AV$126,$L52,FALSE))</f>
        <v>0</v>
      </c>
      <c r="Q52" s="28">
        <f>IF(Q39=0,0,VLOOKUP(Q39,FAC_TOTALS_APTA!$A$4:$AV$126,$L52,FALSE))</f>
        <v>0</v>
      </c>
      <c r="R52" s="28">
        <f>IF(R39=0,0,VLOOKUP(R39,FAC_TOTALS_APTA!$A$4:$AV$126,$L52,FALSE))</f>
        <v>0</v>
      </c>
      <c r="S52" s="28">
        <f>IF(S39=0,0,VLOOKUP(S39,FAC_TOTALS_APTA!$A$4:$AV$126,$L52,FALSE))</f>
        <v>0</v>
      </c>
      <c r="T52" s="28">
        <f>IF(T39=0,0,VLOOKUP(T39,FAC_TOTALS_APTA!$A$4:$AV$126,$L52,FALSE))</f>
        <v>0</v>
      </c>
      <c r="U52" s="28">
        <f>IF(U39=0,0,VLOOKUP(U39,FAC_TOTALS_APTA!$A$4:$AV$126,$L52,FALSE))</f>
        <v>-121573.316477417</v>
      </c>
      <c r="V52" s="28">
        <f>IF(V39=0,0,VLOOKUP(V39,FAC_TOTALS_APTA!$A$4:$AV$126,$L52,FALSE))</f>
        <v>-349068.16182455001</v>
      </c>
      <c r="W52" s="28">
        <f>IF(W39=0,0,VLOOKUP(W39,FAC_TOTALS_APTA!$A$4:$AV$126,$L52,FALSE))</f>
        <v>0</v>
      </c>
      <c r="X52" s="28">
        <f>IF(X39=0,0,VLOOKUP(X39,FAC_TOTALS_APTA!$A$4:$AV$126,$L52,FALSE))</f>
        <v>0</v>
      </c>
      <c r="Y52" s="28">
        <f>IF(Y39=0,0,VLOOKUP(Y39,FAC_TOTALS_APTA!$A$4:$AV$126,$L52,FALSE))</f>
        <v>0</v>
      </c>
      <c r="Z52" s="28">
        <f>IF(Z39=0,0,VLOOKUP(Z39,FAC_TOTALS_APTA!$A$4:$AV$126,$L52,FALSE))</f>
        <v>0</v>
      </c>
      <c r="AA52" s="28">
        <f>IF(AA39=0,0,VLOOKUP(AA39,FAC_TOTALS_APTA!$A$4:$AV$126,$L52,FALSE))</f>
        <v>0</v>
      </c>
      <c r="AB52" s="28">
        <f>IF(AB39=0,0,VLOOKUP(AB39,FAC_TOTALS_APTA!$A$4:$AV$126,$L52,FALSE))</f>
        <v>0</v>
      </c>
      <c r="AC52" s="31">
        <f t="shared" si="17"/>
        <v>-470641.47830196703</v>
      </c>
      <c r="AD52" s="32">
        <f>AC52/G55</f>
        <v>-6.7359362063168981E-4</v>
      </c>
    </row>
    <row r="53" spans="1:31" x14ac:dyDescent="0.35">
      <c r="B53" s="7" t="s">
        <v>65</v>
      </c>
      <c r="C53" s="26"/>
      <c r="D53" s="128" t="s">
        <v>44</v>
      </c>
      <c r="E53" s="55"/>
      <c r="F53" s="6">
        <f>MATCH($D53,FAC_TOTALS_APTA!$A$2:$AV$2,)</f>
        <v>25</v>
      </c>
      <c r="G53" s="130">
        <f>VLOOKUP(G39,FAC_TOTALS_APTA!$A$4:$AV$126,$F53,FALSE)</f>
        <v>0</v>
      </c>
      <c r="H53" s="130">
        <f>VLOOKUP(H39,FAC_TOTALS_APTA!$A$4:$AV$126,$F53,FALSE)</f>
        <v>0</v>
      </c>
      <c r="I53" s="35" t="str">
        <f t="shared" si="14"/>
        <v>-</v>
      </c>
      <c r="J53" s="36" t="str">
        <f t="shared" si="15"/>
        <v/>
      </c>
      <c r="K53" s="36" t="str">
        <f t="shared" si="16"/>
        <v>scooter_flag_FAC</v>
      </c>
      <c r="L53" s="6">
        <f>MATCH($K53,FAC_TOTALS_APTA!$A$2:$AT$2,)</f>
        <v>39</v>
      </c>
      <c r="M53" s="37">
        <f>IF(M39=0,0,VLOOKUP(M39,FAC_TOTALS_APTA!$A$4:$AV$126,$L53,FALSE))</f>
        <v>0</v>
      </c>
      <c r="N53" s="37">
        <f>IF(N39=0,0,VLOOKUP(N39,FAC_TOTALS_APTA!$A$4:$AV$126,$L53,FALSE))</f>
        <v>0</v>
      </c>
      <c r="O53" s="37">
        <f>IF(O39=0,0,VLOOKUP(O39,FAC_TOTALS_APTA!$A$4:$AV$126,$L53,FALSE))</f>
        <v>0</v>
      </c>
      <c r="P53" s="37">
        <f>IF(P39=0,0,VLOOKUP(P39,FAC_TOTALS_APTA!$A$4:$AV$126,$L53,FALSE))</f>
        <v>0</v>
      </c>
      <c r="Q53" s="37">
        <f>IF(Q39=0,0,VLOOKUP(Q39,FAC_TOTALS_APTA!$A$4:$AV$126,$L53,FALSE))</f>
        <v>0</v>
      </c>
      <c r="R53" s="37">
        <f>IF(R39=0,0,VLOOKUP(R39,FAC_TOTALS_APTA!$A$4:$AV$126,$L53,FALSE))</f>
        <v>0</v>
      </c>
      <c r="S53" s="37">
        <f>IF(S39=0,0,VLOOKUP(S39,FAC_TOTALS_APTA!$A$4:$AV$126,$L53,FALSE))</f>
        <v>0</v>
      </c>
      <c r="T53" s="37">
        <f>IF(T39=0,0,VLOOKUP(T39,FAC_TOTALS_APTA!$A$4:$AV$126,$L53,FALSE))</f>
        <v>0</v>
      </c>
      <c r="U53" s="37">
        <f>IF(U39=0,0,VLOOKUP(U39,FAC_TOTALS_APTA!$A$4:$AV$126,$L53,FALSE))</f>
        <v>0</v>
      </c>
      <c r="V53" s="37">
        <f>IF(V39=0,0,VLOOKUP(V39,FAC_TOTALS_APTA!$A$4:$AV$126,$L53,FALSE))</f>
        <v>0</v>
      </c>
      <c r="W53" s="37">
        <f>IF(W39=0,0,VLOOKUP(W39,FAC_TOTALS_APTA!$A$4:$AV$126,$L53,FALSE))</f>
        <v>0</v>
      </c>
      <c r="X53" s="37">
        <f>IF(X39=0,0,VLOOKUP(X39,FAC_TOTALS_APTA!$A$4:$AV$126,$L53,FALSE))</f>
        <v>0</v>
      </c>
      <c r="Y53" s="37">
        <f>IF(Y39=0,0,VLOOKUP(Y39,FAC_TOTALS_APTA!$A$4:$AV$126,$L53,FALSE))</f>
        <v>0</v>
      </c>
      <c r="Z53" s="37">
        <f>IF(Z39=0,0,VLOOKUP(Z39,FAC_TOTALS_APTA!$A$4:$AV$126,$L53,FALSE))</f>
        <v>0</v>
      </c>
      <c r="AA53" s="37">
        <f>IF(AA39=0,0,VLOOKUP(AA39,FAC_TOTALS_APTA!$A$4:$AV$126,$L53,FALSE))</f>
        <v>0</v>
      </c>
      <c r="AB53" s="37">
        <f>IF(AB39=0,0,VLOOKUP(AB39,FAC_TOTALS_APTA!$A$4:$AV$126,$L53,FALSE))</f>
        <v>0</v>
      </c>
      <c r="AC53" s="38">
        <f t="shared" si="17"/>
        <v>0</v>
      </c>
      <c r="AD53" s="39">
        <f>AC53/G55</f>
        <v>0</v>
      </c>
    </row>
    <row r="54" spans="1:31" x14ac:dyDescent="0.35">
      <c r="B54" s="40" t="s">
        <v>53</v>
      </c>
      <c r="C54" s="41"/>
      <c r="D54" s="40" t="s">
        <v>45</v>
      </c>
      <c r="E54" s="42"/>
      <c r="F54" s="43"/>
      <c r="G54" s="140"/>
      <c r="H54" s="140"/>
      <c r="I54" s="45"/>
      <c r="J54" s="46"/>
      <c r="K54" s="46" t="str">
        <f t="shared" si="16"/>
        <v>New_Reporter_FAC</v>
      </c>
      <c r="L54" s="43">
        <f>MATCH($K54,FAC_TOTALS_APTA!$A$2:$AT$2,)</f>
        <v>43</v>
      </c>
      <c r="M54" s="44">
        <f>IF(M39=0,0,VLOOKUP(M39,FAC_TOTALS_APTA!$A$4:$AV$126,$L54,FALSE))</f>
        <v>64490437</v>
      </c>
      <c r="N54" s="44">
        <f>IF(N39=0,0,VLOOKUP(N39,FAC_TOTALS_APTA!$A$4:$AV$126,$L54,FALSE))</f>
        <v>27575194</v>
      </c>
      <c r="O54" s="44">
        <f>IF(O39=0,0,VLOOKUP(O39,FAC_TOTALS_APTA!$A$4:$AV$126,$L54,FALSE))</f>
        <v>22919974</v>
      </c>
      <c r="P54" s="44">
        <f>IF(P39=0,0,VLOOKUP(P39,FAC_TOTALS_APTA!$A$4:$AV$126,$L54,FALSE))</f>
        <v>15747264</v>
      </c>
      <c r="Q54" s="44">
        <f>IF(Q39=0,0,VLOOKUP(Q39,FAC_TOTALS_APTA!$A$4:$AV$126,$L54,FALSE))</f>
        <v>8688267.9999999907</v>
      </c>
      <c r="R54" s="44">
        <f>IF(R39=0,0,VLOOKUP(R39,FAC_TOTALS_APTA!$A$4:$AV$126,$L54,FALSE))</f>
        <v>0</v>
      </c>
      <c r="S54" s="44">
        <f>IF(S39=0,0,VLOOKUP(S39,FAC_TOTALS_APTA!$A$4:$AV$126,$L54,FALSE))</f>
        <v>0</v>
      </c>
      <c r="T54" s="44">
        <f>IF(T39=0,0,VLOOKUP(T39,FAC_TOTALS_APTA!$A$4:$AV$126,$L54,FALSE))</f>
        <v>2308521.9999999902</v>
      </c>
      <c r="U54" s="44">
        <f>IF(U39=0,0,VLOOKUP(U39,FAC_TOTALS_APTA!$A$4:$AV$126,$L54,FALSE))</f>
        <v>0</v>
      </c>
      <c r="V54" s="44">
        <f>IF(V39=0,0,VLOOKUP(V39,FAC_TOTALS_APTA!$A$4:$AV$126,$L54,FALSE))</f>
        <v>0</v>
      </c>
      <c r="W54" s="44">
        <f>IF(W39=0,0,VLOOKUP(W39,FAC_TOTALS_APTA!$A$4:$AV$126,$L54,FALSE))</f>
        <v>0</v>
      </c>
      <c r="X54" s="44">
        <f>IF(X39=0,0,VLOOKUP(X39,FAC_TOTALS_APTA!$A$4:$AV$126,$L54,FALSE))</f>
        <v>0</v>
      </c>
      <c r="Y54" s="44">
        <f>IF(Y39=0,0,VLOOKUP(Y39,FAC_TOTALS_APTA!$A$4:$AV$126,$L54,FALSE))</f>
        <v>0</v>
      </c>
      <c r="Z54" s="44">
        <f>IF(Z39=0,0,VLOOKUP(Z39,FAC_TOTALS_APTA!$A$4:$AV$126,$L54,FALSE))</f>
        <v>0</v>
      </c>
      <c r="AA54" s="44">
        <f>IF(AA39=0,0,VLOOKUP(AA39,FAC_TOTALS_APTA!$A$4:$AV$126,$L54,FALSE))</f>
        <v>0</v>
      </c>
      <c r="AB54" s="44">
        <f>IF(AB39=0,0,VLOOKUP(AB39,FAC_TOTALS_APTA!$A$4:$AV$126,$L54,FALSE))</f>
        <v>0</v>
      </c>
      <c r="AC54" s="47">
        <f>SUM(M54:AB54)</f>
        <v>141729659</v>
      </c>
      <c r="AD54" s="48">
        <f>AC54/G56</f>
        <v>0.20455094104988761</v>
      </c>
    </row>
    <row r="55" spans="1:31" s="106" customFormat="1" ht="15.75" customHeight="1" x14ac:dyDescent="0.35">
      <c r="A55" s="105"/>
      <c r="B55" s="24" t="s">
        <v>66</v>
      </c>
      <c r="C55" s="27"/>
      <c r="D55" s="5" t="s">
        <v>6</v>
      </c>
      <c r="E55" s="54"/>
      <c r="F55" s="5">
        <f>MATCH($D55,FAC_TOTALS_APTA!$A$2:$AT$2,)</f>
        <v>10</v>
      </c>
      <c r="G55" s="116">
        <f>VLOOKUP(G39,FAC_TOTALS_APTA!$A$4:$AV$126,$F55,FALSE)</f>
        <v>698702398.42919505</v>
      </c>
      <c r="H55" s="116">
        <f>VLOOKUP(H39,FAC_TOTALS_APTA!$A$4:$AT$126,$F55,FALSE)</f>
        <v>935679091.98275399</v>
      </c>
      <c r="I55" s="111">
        <f t="shared" ref="I55" si="18">H55/G55-1</f>
        <v>0.33916685284940185</v>
      </c>
      <c r="J55" s="30"/>
      <c r="K55" s="30"/>
      <c r="L55" s="5"/>
      <c r="M55" s="28" t="e">
        <f t="shared" ref="M55:AB55" si="19">SUM(M41:M48)</f>
        <v>#REF!</v>
      </c>
      <c r="N55" s="28" t="e">
        <f t="shared" si="19"/>
        <v>#REF!</v>
      </c>
      <c r="O55" s="28" t="e">
        <f t="shared" si="19"/>
        <v>#REF!</v>
      </c>
      <c r="P55" s="28" t="e">
        <f t="shared" si="19"/>
        <v>#REF!</v>
      </c>
      <c r="Q55" s="28" t="e">
        <f t="shared" si="19"/>
        <v>#REF!</v>
      </c>
      <c r="R55" s="28" t="e">
        <f t="shared" si="19"/>
        <v>#REF!</v>
      </c>
      <c r="S55" s="28" t="e">
        <f t="shared" si="19"/>
        <v>#REF!</v>
      </c>
      <c r="T55" s="28" t="e">
        <f t="shared" si="19"/>
        <v>#REF!</v>
      </c>
      <c r="U55" s="28" t="e">
        <f t="shared" si="19"/>
        <v>#REF!</v>
      </c>
      <c r="V55" s="28" t="e">
        <f t="shared" si="19"/>
        <v>#REF!</v>
      </c>
      <c r="W55" s="28">
        <f t="shared" si="19"/>
        <v>0</v>
      </c>
      <c r="X55" s="28">
        <f t="shared" si="19"/>
        <v>0</v>
      </c>
      <c r="Y55" s="28">
        <f t="shared" si="19"/>
        <v>0</v>
      </c>
      <c r="Z55" s="28">
        <f t="shared" si="19"/>
        <v>0</v>
      </c>
      <c r="AA55" s="28">
        <f t="shared" si="19"/>
        <v>0</v>
      </c>
      <c r="AB55" s="28">
        <f t="shared" si="19"/>
        <v>0</v>
      </c>
      <c r="AC55" s="31">
        <f>H55-G55</f>
        <v>236976693.55355895</v>
      </c>
      <c r="AD55" s="32">
        <f>I55</f>
        <v>0.33916685284940185</v>
      </c>
      <c r="AE55" s="105"/>
    </row>
    <row r="56" spans="1:31" ht="13.5" customHeight="1" thickBot="1" x14ac:dyDescent="0.4">
      <c r="B56" s="8" t="s">
        <v>50</v>
      </c>
      <c r="C56" s="22"/>
      <c r="D56" s="22" t="s">
        <v>4</v>
      </c>
      <c r="E56" s="22"/>
      <c r="F56" s="22">
        <f>MATCH($D56,FAC_TOTALS_APTA!$A$2:$AT$2,)</f>
        <v>8</v>
      </c>
      <c r="G56" s="113">
        <f>VLOOKUP(G39,FAC_TOTALS_APTA!$A$4:$AT$126,$F56,FALSE)</f>
        <v>692881970</v>
      </c>
      <c r="H56" s="113">
        <f>VLOOKUP(H39,FAC_TOTALS_APTA!$A$4:$AT$126,$F56,FALSE)</f>
        <v>961216517.99999905</v>
      </c>
      <c r="I56" s="112">
        <f t="shared" ref="I56" si="20">H56/G56-1</f>
        <v>0.38727309934186782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268334547.99999905</v>
      </c>
      <c r="AD56" s="51">
        <f>I56</f>
        <v>0.38727309934186782</v>
      </c>
    </row>
    <row r="57" spans="1:31" ht="14" thickTop="1" thickBot="1" x14ac:dyDescent="0.4">
      <c r="B57" s="56" t="s">
        <v>67</v>
      </c>
      <c r="C57" s="57"/>
      <c r="D57" s="57"/>
      <c r="E57" s="58"/>
      <c r="F57" s="57"/>
      <c r="G57" s="153"/>
      <c r="H57" s="153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4.8106246492465976E-2</v>
      </c>
    </row>
    <row r="58" spans="1:31" ht="13.5" thickTop="1" x14ac:dyDescent="0.35"/>
    <row r="59" spans="1:31" s="9" customFormat="1" x14ac:dyDescent="0.35">
      <c r="B59" s="17" t="s">
        <v>25</v>
      </c>
      <c r="E59" s="5"/>
      <c r="G59" s="105"/>
      <c r="H59" s="105"/>
      <c r="I59" s="16"/>
    </row>
    <row r="60" spans="1:31" x14ac:dyDescent="0.35">
      <c r="B60" s="14" t="s">
        <v>16</v>
      </c>
      <c r="C60" s="15" t="s">
        <v>17</v>
      </c>
      <c r="D60" s="9"/>
      <c r="E60" s="5"/>
      <c r="F60" s="9"/>
      <c r="G60" s="105"/>
      <c r="H60" s="105"/>
      <c r="I60" s="1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1" x14ac:dyDescent="0.35">
      <c r="B61" s="14"/>
      <c r="C61" s="15"/>
      <c r="D61" s="9"/>
      <c r="E61" s="5"/>
      <c r="F61" s="9"/>
      <c r="G61" s="105"/>
      <c r="H61" s="105"/>
      <c r="I61" s="1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1" x14ac:dyDescent="0.35">
      <c r="B62" s="17" t="s">
        <v>26</v>
      </c>
      <c r="C62" s="18">
        <v>0</v>
      </c>
      <c r="D62" s="9"/>
      <c r="E62" s="5"/>
      <c r="F62" s="9"/>
      <c r="G62" s="105"/>
      <c r="H62" s="105"/>
      <c r="I62" s="1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1" ht="13.5" thickBot="1" x14ac:dyDescent="0.4">
      <c r="B63" s="19" t="s">
        <v>34</v>
      </c>
      <c r="C63" s="20">
        <v>3</v>
      </c>
      <c r="D63" s="21"/>
      <c r="E63" s="22"/>
      <c r="F63" s="21"/>
      <c r="G63" s="156"/>
      <c r="H63" s="156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1" ht="13.5" thickTop="1" x14ac:dyDescent="0.35">
      <c r="B64" s="60"/>
      <c r="C64" s="61"/>
      <c r="D64" s="61"/>
      <c r="E64" s="61"/>
      <c r="F64" s="61"/>
      <c r="G64" s="173" t="s">
        <v>51</v>
      </c>
      <c r="H64" s="173"/>
      <c r="I64" s="173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173" t="s">
        <v>55</v>
      </c>
      <c r="AD64" s="173"/>
    </row>
    <row r="65" spans="1:33" x14ac:dyDescent="0.35">
      <c r="B65" s="7" t="s">
        <v>18</v>
      </c>
      <c r="C65" s="26" t="s">
        <v>19</v>
      </c>
      <c r="D65" s="6" t="s">
        <v>20</v>
      </c>
      <c r="E65" s="6"/>
      <c r="F65" s="6"/>
      <c r="G65" s="127">
        <f>$C$1</f>
        <v>2002</v>
      </c>
      <c r="H65" s="127">
        <f>$C$2</f>
        <v>2012</v>
      </c>
      <c r="I65" s="26" t="s">
        <v>22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24</v>
      </c>
      <c r="AD65" s="26" t="s">
        <v>22</v>
      </c>
    </row>
    <row r="66" spans="1:33" ht="13" hidden="1" customHeight="1" x14ac:dyDescent="0.35">
      <c r="B66" s="24"/>
      <c r="C66" s="27"/>
      <c r="D66" s="5"/>
      <c r="E66" s="5"/>
      <c r="F66" s="5"/>
      <c r="G66" s="103"/>
      <c r="H66" s="103"/>
      <c r="I66" s="27"/>
      <c r="J66" s="5"/>
      <c r="K66" s="5"/>
      <c r="L66" s="5"/>
      <c r="M66" s="5">
        <v>1</v>
      </c>
      <c r="N66" s="5">
        <v>2</v>
      </c>
      <c r="O66" s="5">
        <v>3</v>
      </c>
      <c r="P66" s="5">
        <v>4</v>
      </c>
      <c r="Q66" s="5">
        <v>5</v>
      </c>
      <c r="R66" s="5">
        <v>6</v>
      </c>
      <c r="S66" s="5">
        <v>7</v>
      </c>
      <c r="T66" s="5">
        <v>8</v>
      </c>
      <c r="U66" s="5">
        <v>9</v>
      </c>
      <c r="V66" s="5">
        <v>10</v>
      </c>
      <c r="W66" s="5">
        <v>11</v>
      </c>
      <c r="X66" s="5">
        <v>12</v>
      </c>
      <c r="Y66" s="5">
        <v>13</v>
      </c>
      <c r="Z66" s="5">
        <v>14</v>
      </c>
      <c r="AA66" s="5">
        <v>15</v>
      </c>
      <c r="AB66" s="5">
        <v>16</v>
      </c>
      <c r="AC66" s="5"/>
      <c r="AD66" s="5"/>
    </row>
    <row r="67" spans="1:33" ht="13" hidden="1" customHeight="1" x14ac:dyDescent="0.35">
      <c r="B67" s="24"/>
      <c r="C67" s="27"/>
      <c r="D67" s="5"/>
      <c r="E67" s="5"/>
      <c r="F67" s="5"/>
      <c r="G67" s="103" t="str">
        <f>CONCATENATE($C62,"_",$C63,"_",G65)</f>
        <v>0_3_2002</v>
      </c>
      <c r="H67" s="103" t="str">
        <f>CONCATENATE($C62,"_",$C63,"_",H65)</f>
        <v>0_3_2012</v>
      </c>
      <c r="I67" s="27"/>
      <c r="J67" s="5"/>
      <c r="K67" s="5"/>
      <c r="L67" s="5"/>
      <c r="M67" s="5" t="str">
        <f>IF($G65+M66&gt;$H65,0,CONCATENATE($C62,"_",$C63,"_",$G65+M66))</f>
        <v>0_3_2003</v>
      </c>
      <c r="N67" s="5" t="str">
        <f t="shared" ref="N67:AB67" si="21">IF($G65+N66&gt;$H65,0,CONCATENATE($C62,"_",$C63,"_",$G65+N66))</f>
        <v>0_3_2004</v>
      </c>
      <c r="O67" s="5" t="str">
        <f t="shared" si="21"/>
        <v>0_3_2005</v>
      </c>
      <c r="P67" s="5" t="str">
        <f t="shared" si="21"/>
        <v>0_3_2006</v>
      </c>
      <c r="Q67" s="5" t="str">
        <f t="shared" si="21"/>
        <v>0_3_2007</v>
      </c>
      <c r="R67" s="5" t="str">
        <f t="shared" si="21"/>
        <v>0_3_2008</v>
      </c>
      <c r="S67" s="5" t="str">
        <f t="shared" si="21"/>
        <v>0_3_2009</v>
      </c>
      <c r="T67" s="5" t="str">
        <f t="shared" si="21"/>
        <v>0_3_2010</v>
      </c>
      <c r="U67" s="5" t="str">
        <f t="shared" si="21"/>
        <v>0_3_2011</v>
      </c>
      <c r="V67" s="5" t="str">
        <f t="shared" si="21"/>
        <v>0_3_2012</v>
      </c>
      <c r="W67" s="5">
        <f t="shared" si="21"/>
        <v>0</v>
      </c>
      <c r="X67" s="5">
        <f t="shared" si="21"/>
        <v>0</v>
      </c>
      <c r="Y67" s="5">
        <f t="shared" si="21"/>
        <v>0</v>
      </c>
      <c r="Z67" s="5">
        <f t="shared" si="21"/>
        <v>0</v>
      </c>
      <c r="AA67" s="5">
        <f t="shared" si="21"/>
        <v>0</v>
      </c>
      <c r="AB67" s="5">
        <f t="shared" si="21"/>
        <v>0</v>
      </c>
      <c r="AC67" s="5"/>
      <c r="AD67" s="5"/>
    </row>
    <row r="68" spans="1:33" ht="13" hidden="1" customHeight="1" x14ac:dyDescent="0.35">
      <c r="B68" s="24"/>
      <c r="C68" s="27"/>
      <c r="D68" s="5"/>
      <c r="E68" s="5"/>
      <c r="F68" s="5" t="s">
        <v>23</v>
      </c>
      <c r="G68" s="116"/>
      <c r="H68" s="116"/>
      <c r="I68" s="27"/>
      <c r="J68" s="5"/>
      <c r="K68" s="5"/>
      <c r="L68" s="5" t="s">
        <v>23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3" x14ac:dyDescent="0.35">
      <c r="B69" s="24" t="s">
        <v>31</v>
      </c>
      <c r="C69" s="27" t="s">
        <v>21</v>
      </c>
      <c r="D69" s="103" t="s">
        <v>91</v>
      </c>
      <c r="E69" s="54"/>
      <c r="F69" s="5">
        <f>MATCH($D69,FAC_TOTALS_APTA!$A$2:$AV$2,)</f>
        <v>12</v>
      </c>
      <c r="G69" s="116">
        <f>VLOOKUP(G67,FAC_TOTALS_APTA!$A$4:$AV$126,$F69,FALSE)</f>
        <v>2436593.4779696302</v>
      </c>
      <c r="H69" s="116">
        <f>VLOOKUP(H67,FAC_TOTALS_APTA!$A$4:$AV$126,$F69,FALSE)</f>
        <v>1934144.30171931</v>
      </c>
      <c r="I69" s="29">
        <f>IFERROR(H69/G69-1,"-")</f>
        <v>-0.20620968610200918</v>
      </c>
      <c r="J69" s="30" t="str">
        <f>IF(C69="Log","_log","")</f>
        <v>_log</v>
      </c>
      <c r="K69" s="30" t="str">
        <f>CONCATENATE(D69,J69,"_FAC")</f>
        <v>VRM_ADJ_log_FAC</v>
      </c>
      <c r="L69" s="5">
        <f>MATCH($K69,FAC_TOTALS_APTA!$A$2:$AT$2,)</f>
        <v>26</v>
      </c>
      <c r="M69" s="28">
        <f>IF(M67=0,0,VLOOKUP(M67,FAC_TOTALS_APTA!$A$4:$AV$126,$L69,FALSE))</f>
        <v>314480.23500799702</v>
      </c>
      <c r="N69" s="28">
        <f>IF(N67=0,0,VLOOKUP(N67,FAC_TOTALS_APTA!$A$4:$AV$126,$L69,FALSE))</f>
        <v>1556626.5531918299</v>
      </c>
      <c r="O69" s="28">
        <f>IF(O67=0,0,VLOOKUP(O67,FAC_TOTALS_APTA!$A$4:$AV$126,$L69,FALSE))</f>
        <v>-1897411.3405597201</v>
      </c>
      <c r="P69" s="28">
        <f>IF(P67=0,0,VLOOKUP(P67,FAC_TOTALS_APTA!$A$4:$AV$126,$L69,FALSE))</f>
        <v>4039361.78606945</v>
      </c>
      <c r="Q69" s="28">
        <f>IF(Q67=0,0,VLOOKUP(Q67,FAC_TOTALS_APTA!$A$4:$AV$126,$L69,FALSE))</f>
        <v>4166370.8353322502</v>
      </c>
      <c r="R69" s="28">
        <f>IF(R67=0,0,VLOOKUP(R67,FAC_TOTALS_APTA!$A$4:$AV$126,$L69,FALSE))</f>
        <v>2305547.2389219501</v>
      </c>
      <c r="S69" s="28">
        <f>IF(S67=0,0,VLOOKUP(S67,FAC_TOTALS_APTA!$A$4:$AV$126,$L69,FALSE))</f>
        <v>1924050.0071387801</v>
      </c>
      <c r="T69" s="28">
        <f>IF(T67=0,0,VLOOKUP(T67,FAC_TOTALS_APTA!$A$4:$AV$126,$L69,FALSE))</f>
        <v>835094.47608171206</v>
      </c>
      <c r="U69" s="28">
        <f>IF(U67=0,0,VLOOKUP(U67,FAC_TOTALS_APTA!$A$4:$AV$126,$L69,FALSE))</f>
        <v>-321992.85091945302</v>
      </c>
      <c r="V69" s="28">
        <f>IF(V67=0,0,VLOOKUP(V67,FAC_TOTALS_APTA!$A$4:$AV$126,$L69,FALSE))</f>
        <v>620458.44459851994</v>
      </c>
      <c r="W69" s="28">
        <f>IF(W67=0,0,VLOOKUP(W67,FAC_TOTALS_APTA!$A$4:$AV$126,$L69,FALSE))</f>
        <v>0</v>
      </c>
      <c r="X69" s="28">
        <f>IF(X67=0,0,VLOOKUP(X67,FAC_TOTALS_APTA!$A$4:$AV$126,$L69,FALSE))</f>
        <v>0</v>
      </c>
      <c r="Y69" s="28">
        <f>IF(Y67=0,0,VLOOKUP(Y67,FAC_TOTALS_APTA!$A$4:$AV$126,$L69,FALSE))</f>
        <v>0</v>
      </c>
      <c r="Z69" s="28">
        <f>IF(Z67=0,0,VLOOKUP(Z67,FAC_TOTALS_APTA!$A$4:$AV$126,$L69,FALSE))</f>
        <v>0</v>
      </c>
      <c r="AA69" s="28">
        <f>IF(AA67=0,0,VLOOKUP(AA67,FAC_TOTALS_APTA!$A$4:$AV$126,$L69,FALSE))</f>
        <v>0</v>
      </c>
      <c r="AB69" s="28">
        <f>IF(AB67=0,0,VLOOKUP(AB67,FAC_TOTALS_APTA!$A$4:$AV$126,$L69,FALSE))</f>
        <v>0</v>
      </c>
      <c r="AC69" s="31">
        <f>SUM(M69:AB69)</f>
        <v>13542585.384863315</v>
      </c>
      <c r="AD69" s="32">
        <f>AC69/G83</f>
        <v>0.14438151807039001</v>
      </c>
    </row>
    <row r="70" spans="1:33" x14ac:dyDescent="0.35">
      <c r="B70" s="24" t="s">
        <v>52</v>
      </c>
      <c r="C70" s="27" t="s">
        <v>21</v>
      </c>
      <c r="D70" s="103" t="s">
        <v>92</v>
      </c>
      <c r="E70" s="54"/>
      <c r="F70" s="5">
        <f>MATCH($D70,FAC_TOTALS_APTA!$A$2:$AV$2,)</f>
        <v>13</v>
      </c>
      <c r="G70" s="122">
        <f>VLOOKUP(G67,FAC_TOTALS_APTA!$A$4:$AV$126,$F70,FALSE)</f>
        <v>0.90327811224383903</v>
      </c>
      <c r="H70" s="122">
        <f>VLOOKUP(H67,FAC_TOTALS_APTA!$A$4:$AV$126,$F70,FALSE)</f>
        <v>0.83112427188883597</v>
      </c>
      <c r="I70" s="29">
        <f t="shared" ref="I70:I81" si="22">IFERROR(H70/G70-1,"-")</f>
        <v>-7.9879983115903497E-2</v>
      </c>
      <c r="J70" s="30" t="str">
        <f t="shared" ref="J70:J79" si="23">IF(C70="Log","_log","")</f>
        <v>_log</v>
      </c>
      <c r="K70" s="30" t="str">
        <f t="shared" ref="K70:K82" si="24">CONCATENATE(D70,J70,"_FAC")</f>
        <v>FARE_per_UPT_cleaned_2018_log_FAC</v>
      </c>
      <c r="L70" s="5">
        <f>MATCH($K70,FAC_TOTALS_APTA!$A$2:$AT$2,)</f>
        <v>27</v>
      </c>
      <c r="M70" s="28">
        <f>IF(M67=0,0,VLOOKUP(M67,FAC_TOTALS_APTA!$A$4:$AV$126,$L70,FALSE))</f>
        <v>431842.64935952902</v>
      </c>
      <c r="N70" s="28">
        <f>IF(N67=0,0,VLOOKUP(N67,FAC_TOTALS_APTA!$A$4:$AV$126,$L70,FALSE))</f>
        <v>128262.801381165</v>
      </c>
      <c r="O70" s="28">
        <f>IF(O67=0,0,VLOOKUP(O67,FAC_TOTALS_APTA!$A$4:$AV$126,$L70,FALSE))</f>
        <v>310564.38162581302</v>
      </c>
      <c r="P70" s="28">
        <f>IF(P67=0,0,VLOOKUP(P67,FAC_TOTALS_APTA!$A$4:$AV$126,$L70,FALSE))</f>
        <v>-215393.57194049901</v>
      </c>
      <c r="Q70" s="28">
        <f>IF(Q67=0,0,VLOOKUP(Q67,FAC_TOTALS_APTA!$A$4:$AV$126,$L70,FALSE))</f>
        <v>152807.61517319601</v>
      </c>
      <c r="R70" s="28">
        <f>IF(R67=0,0,VLOOKUP(R67,FAC_TOTALS_APTA!$A$4:$AV$126,$L70,FALSE))</f>
        <v>688345.792838227</v>
      </c>
      <c r="S70" s="28">
        <f>IF(S67=0,0,VLOOKUP(S67,FAC_TOTALS_APTA!$A$4:$AV$126,$L70,FALSE))</f>
        <v>-2554996.41650136</v>
      </c>
      <c r="T70" s="28">
        <f>IF(T67=0,0,VLOOKUP(T67,FAC_TOTALS_APTA!$A$4:$AV$126,$L70,FALSE))</f>
        <v>844502.102654699</v>
      </c>
      <c r="U70" s="28">
        <f>IF(U67=0,0,VLOOKUP(U67,FAC_TOTALS_APTA!$A$4:$AV$126,$L70,FALSE))</f>
        <v>1544132.5334369601</v>
      </c>
      <c r="V70" s="28">
        <f>IF(V67=0,0,VLOOKUP(V67,FAC_TOTALS_APTA!$A$4:$AV$126,$L70,FALSE))</f>
        <v>-276919.801932514</v>
      </c>
      <c r="W70" s="28">
        <f>IF(W67=0,0,VLOOKUP(W67,FAC_TOTALS_APTA!$A$4:$AV$126,$L70,FALSE))</f>
        <v>0</v>
      </c>
      <c r="X70" s="28">
        <f>IF(X67=0,0,VLOOKUP(X67,FAC_TOTALS_APTA!$A$4:$AV$126,$L70,FALSE))</f>
        <v>0</v>
      </c>
      <c r="Y70" s="28">
        <f>IF(Y67=0,0,VLOOKUP(Y67,FAC_TOTALS_APTA!$A$4:$AV$126,$L70,FALSE))</f>
        <v>0</v>
      </c>
      <c r="Z70" s="28">
        <f>IF(Z67=0,0,VLOOKUP(Z67,FAC_TOTALS_APTA!$A$4:$AV$126,$L70,FALSE))</f>
        <v>0</v>
      </c>
      <c r="AA70" s="28">
        <f>IF(AA67=0,0,VLOOKUP(AA67,FAC_TOTALS_APTA!$A$4:$AV$126,$L70,FALSE))</f>
        <v>0</v>
      </c>
      <c r="AB70" s="28">
        <f>IF(AB67=0,0,VLOOKUP(AB67,FAC_TOTALS_APTA!$A$4:$AV$126,$L70,FALSE))</f>
        <v>0</v>
      </c>
      <c r="AC70" s="31">
        <f t="shared" ref="AC70:AC81" si="25">SUM(M70:AB70)</f>
        <v>1053148.0860952162</v>
      </c>
      <c r="AD70" s="32">
        <f>AC70/G83</f>
        <v>1.122792399694276E-2</v>
      </c>
    </row>
    <row r="71" spans="1:33" s="12" customFormat="1" x14ac:dyDescent="0.35">
      <c r="A71" s="5"/>
      <c r="B71" s="114" t="s">
        <v>79</v>
      </c>
      <c r="C71" s="115"/>
      <c r="D71" s="103" t="s">
        <v>77</v>
      </c>
      <c r="E71" s="117"/>
      <c r="F71" s="103" t="e">
        <f>MATCH($D71,FAC_TOTALS_APTA!$A$2:$AV$2,)</f>
        <v>#N/A</v>
      </c>
      <c r="G71" s="116" t="e">
        <f>VLOOKUP(G67,FAC_TOTALS_APTA!$A$4:$AV$126,$F71,FALSE)</f>
        <v>#REF!</v>
      </c>
      <c r="H71" s="116" t="e">
        <f>VLOOKUP(H67,FAC_TOTALS_APTA!$A$4:$AV$126,$F71,FALSE)</f>
        <v>#REF!</v>
      </c>
      <c r="I71" s="118" t="str">
        <f>IFERROR(H71/G71-1,"-")</f>
        <v>-</v>
      </c>
      <c r="J71" s="119" t="str">
        <f t="shared" si="23"/>
        <v/>
      </c>
      <c r="K71" s="119" t="str">
        <f t="shared" si="24"/>
        <v>RESTRUCTURE_FAC</v>
      </c>
      <c r="L71" s="103" t="e">
        <f>MATCH($K71,FAC_TOTALS_APTA!$A$2:$AT$2,)</f>
        <v>#N/A</v>
      </c>
      <c r="M71" s="116" t="e">
        <f>IF(M67=0,0,VLOOKUP(M67,FAC_TOTALS_APTA!$A$4:$AV$126,$L71,FALSE))</f>
        <v>#REF!</v>
      </c>
      <c r="N71" s="116" t="e">
        <f>IF(N67=0,0,VLOOKUP(N67,FAC_TOTALS_APTA!$A$4:$AV$126,$L71,FALSE))</f>
        <v>#REF!</v>
      </c>
      <c r="O71" s="116" t="e">
        <f>IF(O67=0,0,VLOOKUP(O67,FAC_TOTALS_APTA!$A$4:$AV$126,$L71,FALSE))</f>
        <v>#REF!</v>
      </c>
      <c r="P71" s="116" t="e">
        <f>IF(P67=0,0,VLOOKUP(P67,FAC_TOTALS_APTA!$A$4:$AV$126,$L71,FALSE))</f>
        <v>#REF!</v>
      </c>
      <c r="Q71" s="116" t="e">
        <f>IF(Q67=0,0,VLOOKUP(Q67,FAC_TOTALS_APTA!$A$4:$AV$126,$L71,FALSE))</f>
        <v>#REF!</v>
      </c>
      <c r="R71" s="116" t="e">
        <f>IF(R67=0,0,VLOOKUP(R67,FAC_TOTALS_APTA!$A$4:$AV$126,$L71,FALSE))</f>
        <v>#REF!</v>
      </c>
      <c r="S71" s="116" t="e">
        <f>IF(S67=0,0,VLOOKUP(S67,FAC_TOTALS_APTA!$A$4:$AV$126,$L71,FALSE))</f>
        <v>#REF!</v>
      </c>
      <c r="T71" s="116" t="e">
        <f>IF(T67=0,0,VLOOKUP(T67,FAC_TOTALS_APTA!$A$4:$AV$126,$L71,FALSE))</f>
        <v>#REF!</v>
      </c>
      <c r="U71" s="116" t="e">
        <f>IF(U67=0,0,VLOOKUP(U67,FAC_TOTALS_APTA!$A$4:$AV$126,$L71,FALSE))</f>
        <v>#REF!</v>
      </c>
      <c r="V71" s="116" t="e">
        <f>IF(V67=0,0,VLOOKUP(V67,FAC_TOTALS_APTA!$A$4:$AV$126,$L71,FALSE))</f>
        <v>#REF!</v>
      </c>
      <c r="W71" s="116">
        <f>IF(W67=0,0,VLOOKUP(W67,FAC_TOTALS_APTA!$A$4:$AV$126,$L71,FALSE))</f>
        <v>0</v>
      </c>
      <c r="X71" s="116">
        <f>IF(X67=0,0,VLOOKUP(X67,FAC_TOTALS_APTA!$A$4:$AV$126,$L71,FALSE))</f>
        <v>0</v>
      </c>
      <c r="Y71" s="116">
        <f>IF(Y67=0,0,VLOOKUP(Y67,FAC_TOTALS_APTA!$A$4:$AV$126,$L71,FALSE))</f>
        <v>0</v>
      </c>
      <c r="Z71" s="116">
        <f>IF(Z67=0,0,VLOOKUP(Z67,FAC_TOTALS_APTA!$A$4:$AV$126,$L71,FALSE))</f>
        <v>0</v>
      </c>
      <c r="AA71" s="116">
        <f>IF(AA67=0,0,VLOOKUP(AA67,FAC_TOTALS_APTA!$A$4:$AV$126,$L71,FALSE))</f>
        <v>0</v>
      </c>
      <c r="AB71" s="116">
        <f>IF(AB67=0,0,VLOOKUP(AB67,FAC_TOTALS_APTA!$A$4:$AV$126,$L71,FALSE))</f>
        <v>0</v>
      </c>
      <c r="AC71" s="120" t="e">
        <f t="shared" si="25"/>
        <v>#REF!</v>
      </c>
      <c r="AD71" s="121" t="e">
        <f>AC71/G84</f>
        <v>#REF!</v>
      </c>
      <c r="AE71" s="5"/>
    </row>
    <row r="72" spans="1:33" s="12" customFormat="1" x14ac:dyDescent="0.35">
      <c r="A72" s="5"/>
      <c r="B72" s="114" t="s">
        <v>80</v>
      </c>
      <c r="C72" s="115"/>
      <c r="D72" s="103" t="s">
        <v>76</v>
      </c>
      <c r="E72" s="117"/>
      <c r="F72" s="103">
        <f>MATCH($D72,FAC_TOTALS_APTA!$A$2:$AV$2,)</f>
        <v>19</v>
      </c>
      <c r="G72" s="116">
        <f>VLOOKUP(G67,FAC_TOTALS_APTA!$A$4:$AV$126,$F72,FALSE)</f>
        <v>0</v>
      </c>
      <c r="H72" s="116">
        <f>VLOOKUP(H67,FAC_TOTALS_APTA!$A$4:$AV$126,$F72,FALSE)</f>
        <v>0</v>
      </c>
      <c r="I72" s="118" t="str">
        <f>IFERROR(H72/G72-1,"-")</f>
        <v>-</v>
      </c>
      <c r="J72" s="119" t="str">
        <f t="shared" si="23"/>
        <v/>
      </c>
      <c r="K72" s="119" t="str">
        <f t="shared" si="24"/>
        <v>MAINTENANCE_WMATA_FAC</v>
      </c>
      <c r="L72" s="103">
        <f>MATCH($K72,FAC_TOTALS_APTA!$A$2:$AT$2,)</f>
        <v>33</v>
      </c>
      <c r="M72" s="116">
        <f>IF(M68=0,0,VLOOKUP(M68,FAC_TOTALS_APTA!$A$4:$AV$126,$L72,FALSE))</f>
        <v>0</v>
      </c>
      <c r="N72" s="116">
        <f>IF(N68=0,0,VLOOKUP(N68,FAC_TOTALS_APTA!$A$4:$AV$126,$L72,FALSE))</f>
        <v>0</v>
      </c>
      <c r="O72" s="116">
        <f>IF(O68=0,0,VLOOKUP(O68,FAC_TOTALS_APTA!$A$4:$AV$126,$L72,FALSE))</f>
        <v>0</v>
      </c>
      <c r="P72" s="116">
        <f>IF(P68=0,0,VLOOKUP(P68,FAC_TOTALS_APTA!$A$4:$AV$126,$L72,FALSE))</f>
        <v>0</v>
      </c>
      <c r="Q72" s="116">
        <f>IF(Q68=0,0,VLOOKUP(Q68,FAC_TOTALS_APTA!$A$4:$AV$126,$L72,FALSE))</f>
        <v>0</v>
      </c>
      <c r="R72" s="116">
        <f>IF(R68=0,0,VLOOKUP(R68,FAC_TOTALS_APTA!$A$4:$AV$126,$L72,FALSE))</f>
        <v>0</v>
      </c>
      <c r="S72" s="116">
        <f>IF(S68=0,0,VLOOKUP(S68,FAC_TOTALS_APTA!$A$4:$AV$126,$L72,FALSE))</f>
        <v>0</v>
      </c>
      <c r="T72" s="116">
        <f>IF(T68=0,0,VLOOKUP(T68,FAC_TOTALS_APTA!$A$4:$AV$126,$L72,FALSE))</f>
        <v>0</v>
      </c>
      <c r="U72" s="116">
        <f>IF(U68=0,0,VLOOKUP(U68,FAC_TOTALS_APTA!$A$4:$AV$126,$L72,FALSE))</f>
        <v>0</v>
      </c>
      <c r="V72" s="116">
        <f>IF(V68=0,0,VLOOKUP(V68,FAC_TOTALS_APTA!$A$4:$AV$126,$L72,FALSE))</f>
        <v>0</v>
      </c>
      <c r="W72" s="116">
        <f>IF(W68=0,0,VLOOKUP(W68,FAC_TOTALS_APTA!$A$4:$AV$126,$L72,FALSE))</f>
        <v>0</v>
      </c>
      <c r="X72" s="116">
        <f>IF(X68=0,0,VLOOKUP(X68,FAC_TOTALS_APTA!$A$4:$AV$126,$L72,FALSE))</f>
        <v>0</v>
      </c>
      <c r="Y72" s="116">
        <f>IF(Y68=0,0,VLOOKUP(Y68,FAC_TOTALS_APTA!$A$4:$AV$126,$L72,FALSE))</f>
        <v>0</v>
      </c>
      <c r="Z72" s="116">
        <f>IF(Z68=0,0,VLOOKUP(Z68,FAC_TOTALS_APTA!$A$4:$AV$126,$L72,FALSE))</f>
        <v>0</v>
      </c>
      <c r="AA72" s="116">
        <f>IF(AA68=0,0,VLOOKUP(AA68,FAC_TOTALS_APTA!$A$4:$AV$126,$L72,FALSE))</f>
        <v>0</v>
      </c>
      <c r="AB72" s="116">
        <f>IF(AB68=0,0,VLOOKUP(AB68,FAC_TOTALS_APTA!$A$4:$AV$126,$L72,FALSE))</f>
        <v>0</v>
      </c>
      <c r="AC72" s="120">
        <f t="shared" si="25"/>
        <v>0</v>
      </c>
      <c r="AD72" s="121">
        <f>AC72/G84</f>
        <v>0</v>
      </c>
      <c r="AE72" s="5"/>
    </row>
    <row r="73" spans="1:33" x14ac:dyDescent="0.35">
      <c r="B73" s="24" t="s">
        <v>48</v>
      </c>
      <c r="C73" s="27" t="s">
        <v>21</v>
      </c>
      <c r="D73" s="103" t="s">
        <v>8</v>
      </c>
      <c r="E73" s="54"/>
      <c r="F73" s="5">
        <f>MATCH($D73,FAC_TOTALS_APTA!$A$2:$AV$2,)</f>
        <v>14</v>
      </c>
      <c r="G73" s="116">
        <f>VLOOKUP(G67,FAC_TOTALS_APTA!$A$4:$AV$126,$F73,FALSE)</f>
        <v>625427.99872995203</v>
      </c>
      <c r="H73" s="116">
        <f>VLOOKUP(H67,FAC_TOTALS_APTA!$A$4:$AV$126,$F73,FALSE)</f>
        <v>607605.48608507996</v>
      </c>
      <c r="I73" s="29">
        <f t="shared" si="22"/>
        <v>-2.8496505882474099E-2</v>
      </c>
      <c r="J73" s="30" t="str">
        <f t="shared" si="23"/>
        <v>_log</v>
      </c>
      <c r="K73" s="30" t="str">
        <f t="shared" si="24"/>
        <v>POP_EMP_log_FAC</v>
      </c>
      <c r="L73" s="5">
        <f>MATCH($K73,FAC_TOTALS_APTA!$A$2:$AT$2,)</f>
        <v>28</v>
      </c>
      <c r="M73" s="28">
        <f>IF(M67=0,0,VLOOKUP(M67,FAC_TOTALS_APTA!$A$4:$AV$126,$L73,FALSE))</f>
        <v>859364.92679219798</v>
      </c>
      <c r="N73" s="28">
        <f>IF(N67=0,0,VLOOKUP(N67,FAC_TOTALS_APTA!$A$4:$AV$126,$L73,FALSE))</f>
        <v>1136684.0892285299</v>
      </c>
      <c r="O73" s="28">
        <f>IF(O67=0,0,VLOOKUP(O67,FAC_TOTALS_APTA!$A$4:$AV$126,$L73,FALSE))</f>
        <v>1776801.37469323</v>
      </c>
      <c r="P73" s="28">
        <f>IF(P67=0,0,VLOOKUP(P67,FAC_TOTALS_APTA!$A$4:$AV$126,$L73,FALSE))</f>
        <v>2282826.3011505101</v>
      </c>
      <c r="Q73" s="28">
        <f>IF(Q67=0,0,VLOOKUP(Q67,FAC_TOTALS_APTA!$A$4:$AV$126,$L73,FALSE))</f>
        <v>893472.09520315903</v>
      </c>
      <c r="R73" s="28">
        <f>IF(R67=0,0,VLOOKUP(R67,FAC_TOTALS_APTA!$A$4:$AV$126,$L73,FALSE))</f>
        <v>320514.85721059702</v>
      </c>
      <c r="S73" s="28">
        <f>IF(S67=0,0,VLOOKUP(S67,FAC_TOTALS_APTA!$A$4:$AV$126,$L73,FALSE))</f>
        <v>-319085.02250852901</v>
      </c>
      <c r="T73" s="28">
        <f>IF(T67=0,0,VLOOKUP(T67,FAC_TOTALS_APTA!$A$4:$AV$126,$L73,FALSE))</f>
        <v>692872.93904306402</v>
      </c>
      <c r="U73" s="28">
        <f>IF(U67=0,0,VLOOKUP(U67,FAC_TOTALS_APTA!$A$4:$AV$126,$L73,FALSE))</f>
        <v>527189.85282102402</v>
      </c>
      <c r="V73" s="28">
        <f>IF(V67=0,0,VLOOKUP(V67,FAC_TOTALS_APTA!$A$4:$AV$126,$L73,FALSE))</f>
        <v>697612.87489756604</v>
      </c>
      <c r="W73" s="28">
        <f>IF(W67=0,0,VLOOKUP(W67,FAC_TOTALS_APTA!$A$4:$AV$126,$L73,FALSE))</f>
        <v>0</v>
      </c>
      <c r="X73" s="28">
        <f>IF(X67=0,0,VLOOKUP(X67,FAC_TOTALS_APTA!$A$4:$AV$126,$L73,FALSE))</f>
        <v>0</v>
      </c>
      <c r="Y73" s="28">
        <f>IF(Y67=0,0,VLOOKUP(Y67,FAC_TOTALS_APTA!$A$4:$AV$126,$L73,FALSE))</f>
        <v>0</v>
      </c>
      <c r="Z73" s="28">
        <f>IF(Z67=0,0,VLOOKUP(Z67,FAC_TOTALS_APTA!$A$4:$AV$126,$L73,FALSE))</f>
        <v>0</v>
      </c>
      <c r="AA73" s="28">
        <f>IF(AA67=0,0,VLOOKUP(AA67,FAC_TOTALS_APTA!$A$4:$AV$126,$L73,FALSE))</f>
        <v>0</v>
      </c>
      <c r="AB73" s="28">
        <f>IF(AB67=0,0,VLOOKUP(AB67,FAC_TOTALS_APTA!$A$4:$AV$126,$L73,FALSE))</f>
        <v>0</v>
      </c>
      <c r="AC73" s="31">
        <f t="shared" si="25"/>
        <v>8868254.28853135</v>
      </c>
      <c r="AD73" s="32">
        <f>AC73/G83</f>
        <v>9.4547088345740271E-2</v>
      </c>
    </row>
    <row r="74" spans="1:33" x14ac:dyDescent="0.35">
      <c r="B74" s="24" t="s">
        <v>73</v>
      </c>
      <c r="C74" s="27"/>
      <c r="D74" s="103" t="s">
        <v>72</v>
      </c>
      <c r="E74" s="54"/>
      <c r="F74" s="5" t="e">
        <f>MATCH($D74,FAC_TOTALS_APTA!$A$2:$AV$2,)</f>
        <v>#N/A</v>
      </c>
      <c r="G74" s="122" t="e">
        <f>VLOOKUP(G67,FAC_TOTALS_APTA!$A$4:$AV$126,$F74,FALSE)</f>
        <v>#REF!</v>
      </c>
      <c r="H74" s="122" t="e">
        <f>VLOOKUP(H67,FAC_TOTALS_APTA!$A$4:$AV$126,$F74,FALSE)</f>
        <v>#REF!</v>
      </c>
      <c r="I74" s="29" t="str">
        <f t="shared" si="22"/>
        <v>-</v>
      </c>
      <c r="J74" s="30" t="str">
        <f t="shared" si="23"/>
        <v/>
      </c>
      <c r="K74" s="30" t="str">
        <f t="shared" si="24"/>
        <v>TSD_POP_EMP_PCT_FAC</v>
      </c>
      <c r="L74" s="5" t="e">
        <f>MATCH($K74,FAC_TOTALS_APTA!$A$2:$AT$2,)</f>
        <v>#N/A</v>
      </c>
      <c r="M74" s="28" t="e">
        <f>IF(M67=0,0,VLOOKUP(M67,FAC_TOTALS_APTA!$A$4:$AV$126,$L74,FALSE))</f>
        <v>#REF!</v>
      </c>
      <c r="N74" s="28" t="e">
        <f>IF(N67=0,0,VLOOKUP(N67,FAC_TOTALS_APTA!$A$4:$AV$126,$L74,FALSE))</f>
        <v>#REF!</v>
      </c>
      <c r="O74" s="28" t="e">
        <f>IF(O67=0,0,VLOOKUP(O67,FAC_TOTALS_APTA!$A$4:$AV$126,$L74,FALSE))</f>
        <v>#REF!</v>
      </c>
      <c r="P74" s="28" t="e">
        <f>IF(P67=0,0,VLOOKUP(P67,FAC_TOTALS_APTA!$A$4:$AV$126,$L74,FALSE))</f>
        <v>#REF!</v>
      </c>
      <c r="Q74" s="28" t="e">
        <f>IF(Q67=0,0,VLOOKUP(Q67,FAC_TOTALS_APTA!$A$4:$AV$126,$L74,FALSE))</f>
        <v>#REF!</v>
      </c>
      <c r="R74" s="28" t="e">
        <f>IF(R67=0,0,VLOOKUP(R67,FAC_TOTALS_APTA!$A$4:$AV$126,$L74,FALSE))</f>
        <v>#REF!</v>
      </c>
      <c r="S74" s="28" t="e">
        <f>IF(S67=0,0,VLOOKUP(S67,FAC_TOTALS_APTA!$A$4:$AV$126,$L74,FALSE))</f>
        <v>#REF!</v>
      </c>
      <c r="T74" s="28" t="e">
        <f>IF(T67=0,0,VLOOKUP(T67,FAC_TOTALS_APTA!$A$4:$AV$126,$L74,FALSE))</f>
        <v>#REF!</v>
      </c>
      <c r="U74" s="28" t="e">
        <f>IF(U67=0,0,VLOOKUP(U67,FAC_TOTALS_APTA!$A$4:$AV$126,$L74,FALSE))</f>
        <v>#REF!</v>
      </c>
      <c r="V74" s="28" t="e">
        <f>IF(V67=0,0,VLOOKUP(V67,FAC_TOTALS_APTA!$A$4:$AV$126,$L74,FALSE))</f>
        <v>#REF!</v>
      </c>
      <c r="W74" s="28">
        <f>IF(W67=0,0,VLOOKUP(W67,FAC_TOTALS_APTA!$A$4:$AV$126,$L74,FALSE))</f>
        <v>0</v>
      </c>
      <c r="X74" s="28">
        <f>IF(X67=0,0,VLOOKUP(X67,FAC_TOTALS_APTA!$A$4:$AV$126,$L74,FALSE))</f>
        <v>0</v>
      </c>
      <c r="Y74" s="28">
        <f>IF(Y67=0,0,VLOOKUP(Y67,FAC_TOTALS_APTA!$A$4:$AV$126,$L74,FALSE))</f>
        <v>0</v>
      </c>
      <c r="Z74" s="28">
        <f>IF(Z67=0,0,VLOOKUP(Z67,FAC_TOTALS_APTA!$A$4:$AV$126,$L74,FALSE))</f>
        <v>0</v>
      </c>
      <c r="AA74" s="28">
        <f>IF(AA67=0,0,VLOOKUP(AA67,FAC_TOTALS_APTA!$A$4:$AV$126,$L74,FALSE))</f>
        <v>0</v>
      </c>
      <c r="AB74" s="28">
        <f>IF(AB67=0,0,VLOOKUP(AB67,FAC_TOTALS_APTA!$A$4:$AV$126,$L74,FALSE))</f>
        <v>0</v>
      </c>
      <c r="AC74" s="31" t="e">
        <f t="shared" si="25"/>
        <v>#REF!</v>
      </c>
      <c r="AD74" s="32" t="e">
        <f>AC74/G83</f>
        <v>#REF!</v>
      </c>
    </row>
    <row r="75" spans="1:33" x14ac:dyDescent="0.3">
      <c r="B75" s="24" t="s">
        <v>49</v>
      </c>
      <c r="C75" s="27" t="s">
        <v>21</v>
      </c>
      <c r="D75" s="123" t="s">
        <v>81</v>
      </c>
      <c r="E75" s="54"/>
      <c r="F75" s="5">
        <f>MATCH($D75,FAC_TOTALS_APTA!$A$2:$AV$2,)</f>
        <v>15</v>
      </c>
      <c r="G75" s="124">
        <f>VLOOKUP(G67,FAC_TOTALS_APTA!$A$4:$AV$126,$F75,FALSE)</f>
        <v>1.9327110653241599</v>
      </c>
      <c r="H75" s="124">
        <f>VLOOKUP(H67,FAC_TOTALS_APTA!$A$4:$AV$126,$F75,FALSE)</f>
        <v>3.9969276241235701</v>
      </c>
      <c r="I75" s="29">
        <f t="shared" si="22"/>
        <v>1.0680419830127033</v>
      </c>
      <c r="J75" s="30" t="str">
        <f t="shared" si="23"/>
        <v>_log</v>
      </c>
      <c r="K75" s="30" t="str">
        <f t="shared" si="24"/>
        <v>GAS_PRICE_2018_log_FAC</v>
      </c>
      <c r="L75" s="5">
        <f>MATCH($K75,FAC_TOTALS_APTA!$A$2:$AT$2,)</f>
        <v>29</v>
      </c>
      <c r="M75" s="28">
        <f>IF(M67=0,0,VLOOKUP(M67,FAC_TOTALS_APTA!$A$4:$AV$126,$L75,FALSE))</f>
        <v>838236.58166282205</v>
      </c>
      <c r="N75" s="28">
        <f>IF(N67=0,0,VLOOKUP(N67,FAC_TOTALS_APTA!$A$4:$AV$126,$L75,FALSE))</f>
        <v>1134209.7600352501</v>
      </c>
      <c r="O75" s="28">
        <f>IF(O67=0,0,VLOOKUP(O67,FAC_TOTALS_APTA!$A$4:$AV$126,$L75,FALSE))</f>
        <v>2140763.9184123599</v>
      </c>
      <c r="P75" s="28">
        <f>IF(P67=0,0,VLOOKUP(P67,FAC_TOTALS_APTA!$A$4:$AV$126,$L75,FALSE))</f>
        <v>1401632.42695181</v>
      </c>
      <c r="Q75" s="28">
        <f>IF(Q67=0,0,VLOOKUP(Q67,FAC_TOTALS_APTA!$A$4:$AV$126,$L75,FALSE))</f>
        <v>1016503.7906764901</v>
      </c>
      <c r="R75" s="28">
        <f>IF(R67=0,0,VLOOKUP(R67,FAC_TOTALS_APTA!$A$4:$AV$126,$L75,FALSE))</f>
        <v>2444111.57971898</v>
      </c>
      <c r="S75" s="28">
        <f>IF(S67=0,0,VLOOKUP(S67,FAC_TOTALS_APTA!$A$4:$AV$126,$L75,FALSE))</f>
        <v>-7166557.9674022002</v>
      </c>
      <c r="T75" s="28">
        <f>IF(T67=0,0,VLOOKUP(T67,FAC_TOTALS_APTA!$A$4:$AV$126,$L75,FALSE))</f>
        <v>3428907.01580226</v>
      </c>
      <c r="U75" s="28">
        <f>IF(U67=0,0,VLOOKUP(U67,FAC_TOTALS_APTA!$A$4:$AV$126,$L75,FALSE))</f>
        <v>4949308.4391633496</v>
      </c>
      <c r="V75" s="28">
        <f>IF(V67=0,0,VLOOKUP(V67,FAC_TOTALS_APTA!$A$4:$AV$126,$L75,FALSE))</f>
        <v>52522.783641283</v>
      </c>
      <c r="W75" s="28">
        <f>IF(W67=0,0,VLOOKUP(W67,FAC_TOTALS_APTA!$A$4:$AV$126,$L75,FALSE))</f>
        <v>0</v>
      </c>
      <c r="X75" s="28">
        <f>IF(X67=0,0,VLOOKUP(X67,FAC_TOTALS_APTA!$A$4:$AV$126,$L75,FALSE))</f>
        <v>0</v>
      </c>
      <c r="Y75" s="28">
        <f>IF(Y67=0,0,VLOOKUP(Y67,FAC_TOTALS_APTA!$A$4:$AV$126,$L75,FALSE))</f>
        <v>0</v>
      </c>
      <c r="Z75" s="28">
        <f>IF(Z67=0,0,VLOOKUP(Z67,FAC_TOTALS_APTA!$A$4:$AV$126,$L75,FALSE))</f>
        <v>0</v>
      </c>
      <c r="AA75" s="28">
        <f>IF(AA67=0,0,VLOOKUP(AA67,FAC_TOTALS_APTA!$A$4:$AV$126,$L75,FALSE))</f>
        <v>0</v>
      </c>
      <c r="AB75" s="28">
        <f>IF(AB67=0,0,VLOOKUP(AB67,FAC_TOTALS_APTA!$A$4:$AV$126,$L75,FALSE))</f>
        <v>0</v>
      </c>
      <c r="AC75" s="31">
        <f t="shared" si="25"/>
        <v>10239638.328662403</v>
      </c>
      <c r="AD75" s="32">
        <f>AC75/G83</f>
        <v>0.10916782020340575</v>
      </c>
    </row>
    <row r="76" spans="1:33" x14ac:dyDescent="0.35">
      <c r="B76" s="24" t="s">
        <v>46</v>
      </c>
      <c r="C76" s="27" t="s">
        <v>21</v>
      </c>
      <c r="D76" s="103" t="s">
        <v>14</v>
      </c>
      <c r="E76" s="54"/>
      <c r="F76" s="5">
        <f>MATCH($D76,FAC_TOTALS_APTA!$A$2:$AV$2,)</f>
        <v>16</v>
      </c>
      <c r="G76" s="122">
        <f>VLOOKUP(G67,FAC_TOTALS_APTA!$A$4:$AV$126,$F76,FALSE)</f>
        <v>34213.9259747588</v>
      </c>
      <c r="H76" s="122">
        <f>VLOOKUP(H67,FAC_TOTALS_APTA!$A$4:$AV$126,$F76,FALSE)</f>
        <v>25927.182576073501</v>
      </c>
      <c r="I76" s="29">
        <f t="shared" si="22"/>
        <v>-0.24220381504299782</v>
      </c>
      <c r="J76" s="30" t="str">
        <f t="shared" si="23"/>
        <v>_log</v>
      </c>
      <c r="K76" s="30" t="str">
        <f t="shared" si="24"/>
        <v>TOTAL_MED_INC_INDIV_2018_log_FAC</v>
      </c>
      <c r="L76" s="5">
        <f>MATCH($K76,FAC_TOTALS_APTA!$A$2:$AT$2,)</f>
        <v>30</v>
      </c>
      <c r="M76" s="28">
        <f>IF(M67=0,0,VLOOKUP(M67,FAC_TOTALS_APTA!$A$4:$AV$126,$L76,FALSE))</f>
        <v>374604.37342014501</v>
      </c>
      <c r="N76" s="28">
        <f>IF(N67=0,0,VLOOKUP(N67,FAC_TOTALS_APTA!$A$4:$AV$126,$L76,FALSE))</f>
        <v>573830.31233330595</v>
      </c>
      <c r="O76" s="28">
        <f>IF(O67=0,0,VLOOKUP(O67,FAC_TOTALS_APTA!$A$4:$AV$126,$L76,FALSE))</f>
        <v>719234.35167459096</v>
      </c>
      <c r="P76" s="28">
        <f>IF(P67=0,0,VLOOKUP(P67,FAC_TOTALS_APTA!$A$4:$AV$126,$L76,FALSE))</f>
        <v>1206191.79152277</v>
      </c>
      <c r="Q76" s="28">
        <f>IF(Q67=0,0,VLOOKUP(Q67,FAC_TOTALS_APTA!$A$4:$AV$126,$L76,FALSE))</f>
        <v>-290810.40214994201</v>
      </c>
      <c r="R76" s="28">
        <f>IF(R67=0,0,VLOOKUP(R67,FAC_TOTALS_APTA!$A$4:$AV$126,$L76,FALSE))</f>
        <v>-190825.321788067</v>
      </c>
      <c r="S76" s="28">
        <f>IF(S67=0,0,VLOOKUP(S67,FAC_TOTALS_APTA!$A$4:$AV$126,$L76,FALSE))</f>
        <v>1540345.51927946</v>
      </c>
      <c r="T76" s="28">
        <f>IF(T67=0,0,VLOOKUP(T67,FAC_TOTALS_APTA!$A$4:$AV$126,$L76,FALSE))</f>
        <v>-97752.1881195108</v>
      </c>
      <c r="U76" s="28">
        <f>IF(U67=0,0,VLOOKUP(U67,FAC_TOTALS_APTA!$A$4:$AV$126,$L76,FALSE))</f>
        <v>185748.614551242</v>
      </c>
      <c r="V76" s="28">
        <f>IF(V67=0,0,VLOOKUP(V67,FAC_TOTALS_APTA!$A$4:$AV$126,$L76,FALSE))</f>
        <v>535874.73502433405</v>
      </c>
      <c r="W76" s="28">
        <f>IF(W67=0,0,VLOOKUP(W67,FAC_TOTALS_APTA!$A$4:$AV$126,$L76,FALSE))</f>
        <v>0</v>
      </c>
      <c r="X76" s="28">
        <f>IF(X67=0,0,VLOOKUP(X67,FAC_TOTALS_APTA!$A$4:$AV$126,$L76,FALSE))</f>
        <v>0</v>
      </c>
      <c r="Y76" s="28">
        <f>IF(Y67=0,0,VLOOKUP(Y67,FAC_TOTALS_APTA!$A$4:$AV$126,$L76,FALSE))</f>
        <v>0</v>
      </c>
      <c r="Z76" s="28">
        <f>IF(Z67=0,0,VLOOKUP(Z67,FAC_TOTALS_APTA!$A$4:$AV$126,$L76,FALSE))</f>
        <v>0</v>
      </c>
      <c r="AA76" s="28">
        <f>IF(AA67=0,0,VLOOKUP(AA67,FAC_TOTALS_APTA!$A$4:$AV$126,$L76,FALSE))</f>
        <v>0</v>
      </c>
      <c r="AB76" s="28">
        <f>IF(AB67=0,0,VLOOKUP(AB67,FAC_TOTALS_APTA!$A$4:$AV$126,$L76,FALSE))</f>
        <v>0</v>
      </c>
      <c r="AC76" s="31">
        <f t="shared" si="25"/>
        <v>4556441.785748329</v>
      </c>
      <c r="AD76" s="32">
        <f>AC76/G83</f>
        <v>4.8577576831157064E-2</v>
      </c>
    </row>
    <row r="77" spans="1:33" x14ac:dyDescent="0.35">
      <c r="B77" s="24" t="s">
        <v>62</v>
      </c>
      <c r="C77" s="27"/>
      <c r="D77" s="103" t="s">
        <v>9</v>
      </c>
      <c r="E77" s="54"/>
      <c r="F77" s="5">
        <f>MATCH($D77,FAC_TOTALS_APTA!$A$2:$AV$2,)</f>
        <v>17</v>
      </c>
      <c r="G77" s="116">
        <f>VLOOKUP(G67,FAC_TOTALS_APTA!$A$4:$AV$126,$F77,FALSE)</f>
        <v>6.6866462964353799</v>
      </c>
      <c r="H77" s="116">
        <f>VLOOKUP(H67,FAC_TOTALS_APTA!$A$4:$AV$126,$F77,FALSE)</f>
        <v>7.3287065777456899</v>
      </c>
      <c r="I77" s="29">
        <f t="shared" si="22"/>
        <v>9.6021271777541051E-2</v>
      </c>
      <c r="J77" s="30" t="str">
        <f t="shared" si="23"/>
        <v/>
      </c>
      <c r="K77" s="30" t="str">
        <f t="shared" si="24"/>
        <v>PCT_HH_NO_VEH_FAC</v>
      </c>
      <c r="L77" s="5">
        <f>MATCH($K77,FAC_TOTALS_APTA!$A$2:$AT$2,)</f>
        <v>31</v>
      </c>
      <c r="M77" s="28">
        <f>IF(M67=0,0,VLOOKUP(M67,FAC_TOTALS_APTA!$A$4:$AV$126,$L77,FALSE))</f>
        <v>369397.866416234</v>
      </c>
      <c r="N77" s="28">
        <f>IF(N67=0,0,VLOOKUP(N67,FAC_TOTALS_APTA!$A$4:$AV$126,$L77,FALSE))</f>
        <v>308958.79631928302</v>
      </c>
      <c r="O77" s="28">
        <f>IF(O67=0,0,VLOOKUP(O67,FAC_TOTALS_APTA!$A$4:$AV$126,$L77,FALSE))</f>
        <v>437798.91570784902</v>
      </c>
      <c r="P77" s="28">
        <f>IF(P67=0,0,VLOOKUP(P67,FAC_TOTALS_APTA!$A$4:$AV$126,$L77,FALSE))</f>
        <v>673274.94219913101</v>
      </c>
      <c r="Q77" s="28">
        <f>IF(Q67=0,0,VLOOKUP(Q67,FAC_TOTALS_APTA!$A$4:$AV$126,$L77,FALSE))</f>
        <v>646859.17858446401</v>
      </c>
      <c r="R77" s="28">
        <f>IF(R67=0,0,VLOOKUP(R67,FAC_TOTALS_APTA!$A$4:$AV$126,$L77,FALSE))</f>
        <v>-93285.249674462801</v>
      </c>
      <c r="S77" s="28">
        <f>IF(S67=0,0,VLOOKUP(S67,FAC_TOTALS_APTA!$A$4:$AV$126,$L77,FALSE))</f>
        <v>704096.38720670901</v>
      </c>
      <c r="T77" s="28">
        <f>IF(T67=0,0,VLOOKUP(T67,FAC_TOTALS_APTA!$A$4:$AV$126,$L77,FALSE))</f>
        <v>2009407.1568666301</v>
      </c>
      <c r="U77" s="28">
        <f>IF(U67=0,0,VLOOKUP(U67,FAC_TOTALS_APTA!$A$4:$AV$126,$L77,FALSE))</f>
        <v>818787.46316140902</v>
      </c>
      <c r="V77" s="28">
        <f>IF(V67=0,0,VLOOKUP(V67,FAC_TOTALS_APTA!$A$4:$AV$126,$L77,FALSE))</f>
        <v>-794006.175118985</v>
      </c>
      <c r="W77" s="28">
        <f>IF(W67=0,0,VLOOKUP(W67,FAC_TOTALS_APTA!$A$4:$AV$126,$L77,FALSE))</f>
        <v>0</v>
      </c>
      <c r="X77" s="28">
        <f>IF(X67=0,0,VLOOKUP(X67,FAC_TOTALS_APTA!$A$4:$AV$126,$L77,FALSE))</f>
        <v>0</v>
      </c>
      <c r="Y77" s="28">
        <f>IF(Y67=0,0,VLOOKUP(Y67,FAC_TOTALS_APTA!$A$4:$AV$126,$L77,FALSE))</f>
        <v>0</v>
      </c>
      <c r="Z77" s="28">
        <f>IF(Z67=0,0,VLOOKUP(Z67,FAC_TOTALS_APTA!$A$4:$AV$126,$L77,FALSE))</f>
        <v>0</v>
      </c>
      <c r="AA77" s="28">
        <f>IF(AA67=0,0,VLOOKUP(AA67,FAC_TOTALS_APTA!$A$4:$AV$126,$L77,FALSE))</f>
        <v>0</v>
      </c>
      <c r="AB77" s="28">
        <f>IF(AB67=0,0,VLOOKUP(AB67,FAC_TOTALS_APTA!$A$4:$AV$126,$L77,FALSE))</f>
        <v>0</v>
      </c>
      <c r="AC77" s="31">
        <f t="shared" si="25"/>
        <v>5081289.2816682616</v>
      </c>
      <c r="AD77" s="32">
        <f>AC77/G83</f>
        <v>5.4173131598791086E-2</v>
      </c>
    </row>
    <row r="78" spans="1:33" x14ac:dyDescent="0.35">
      <c r="B78" s="24" t="s">
        <v>47</v>
      </c>
      <c r="C78" s="27"/>
      <c r="D78" s="103" t="s">
        <v>28</v>
      </c>
      <c r="E78" s="54"/>
      <c r="F78" s="5">
        <f>MATCH($D78,FAC_TOTALS_APTA!$A$2:$AV$2,)</f>
        <v>18</v>
      </c>
      <c r="G78" s="124">
        <f>VLOOKUP(G67,FAC_TOTALS_APTA!$A$4:$AV$126,$F78,FALSE)</f>
        <v>3.3043487636261699</v>
      </c>
      <c r="H78" s="124">
        <f>VLOOKUP(H67,FAC_TOTALS_APTA!$A$4:$AV$126,$F78,FALSE)</f>
        <v>3.7956103931829501</v>
      </c>
      <c r="I78" s="29">
        <f t="shared" si="22"/>
        <v>0.14867124044668723</v>
      </c>
      <c r="J78" s="30" t="str">
        <f t="shared" si="23"/>
        <v/>
      </c>
      <c r="K78" s="30" t="str">
        <f t="shared" si="24"/>
        <v>JTW_HOME_PCT_FAC</v>
      </c>
      <c r="L78" s="5">
        <f>MATCH($K78,FAC_TOTALS_APTA!$A$2:$AT$2,)</f>
        <v>32</v>
      </c>
      <c r="M78" s="28">
        <f>IF(M67=0,0,VLOOKUP(M67,FAC_TOTALS_APTA!$A$4:$AV$126,$L78,FALSE))</f>
        <v>0</v>
      </c>
      <c r="N78" s="28">
        <f>IF(N67=0,0,VLOOKUP(N67,FAC_TOTALS_APTA!$A$4:$AV$126,$L78,FALSE))</f>
        <v>0</v>
      </c>
      <c r="O78" s="28">
        <f>IF(O67=0,0,VLOOKUP(O67,FAC_TOTALS_APTA!$A$4:$AV$126,$L78,FALSE))</f>
        <v>0</v>
      </c>
      <c r="P78" s="28">
        <f>IF(P67=0,0,VLOOKUP(P67,FAC_TOTALS_APTA!$A$4:$AV$126,$L78,FALSE))</f>
        <v>-383211.66877867701</v>
      </c>
      <c r="Q78" s="28">
        <f>IF(Q67=0,0,VLOOKUP(Q67,FAC_TOTALS_APTA!$A$4:$AV$126,$L78,FALSE))</f>
        <v>-197308.07849243699</v>
      </c>
      <c r="R78" s="28">
        <f>IF(R67=0,0,VLOOKUP(R67,FAC_TOTALS_APTA!$A$4:$AV$126,$L78,FALSE))</f>
        <v>43351.083086361898</v>
      </c>
      <c r="S78" s="28">
        <f>IF(S67=0,0,VLOOKUP(S67,FAC_TOTALS_APTA!$A$4:$AV$126,$L78,FALSE))</f>
        <v>65927.587038181402</v>
      </c>
      <c r="T78" s="28">
        <f>IF(T67=0,0,VLOOKUP(T67,FAC_TOTALS_APTA!$A$4:$AV$126,$L78,FALSE))</f>
        <v>-514117.25871144002</v>
      </c>
      <c r="U78" s="28">
        <f>IF(U67=0,0,VLOOKUP(U67,FAC_TOTALS_APTA!$A$4:$AV$126,$L78,FALSE))</f>
        <v>153856.66308962301</v>
      </c>
      <c r="V78" s="28">
        <f>IF(V67=0,0,VLOOKUP(V67,FAC_TOTALS_APTA!$A$4:$AV$126,$L78,FALSE))</f>
        <v>218796.23289269101</v>
      </c>
      <c r="W78" s="28">
        <f>IF(W67=0,0,VLOOKUP(W67,FAC_TOTALS_APTA!$A$4:$AV$126,$L78,FALSE))</f>
        <v>0</v>
      </c>
      <c r="X78" s="28">
        <f>IF(X67=0,0,VLOOKUP(X67,FAC_TOTALS_APTA!$A$4:$AV$126,$L78,FALSE))</f>
        <v>0</v>
      </c>
      <c r="Y78" s="28">
        <f>IF(Y67=0,0,VLOOKUP(Y67,FAC_TOTALS_APTA!$A$4:$AV$126,$L78,FALSE))</f>
        <v>0</v>
      </c>
      <c r="Z78" s="28">
        <f>IF(Z67=0,0,VLOOKUP(Z67,FAC_TOTALS_APTA!$A$4:$AV$126,$L78,FALSE))</f>
        <v>0</v>
      </c>
      <c r="AA78" s="28">
        <f>IF(AA67=0,0,VLOOKUP(AA67,FAC_TOTALS_APTA!$A$4:$AV$126,$L78,FALSE))</f>
        <v>0</v>
      </c>
      <c r="AB78" s="28">
        <f>IF(AB67=0,0,VLOOKUP(AB67,FAC_TOTALS_APTA!$A$4:$AV$126,$L78,FALSE))</f>
        <v>0</v>
      </c>
      <c r="AC78" s="31">
        <f t="shared" si="25"/>
        <v>-612705.43987569679</v>
      </c>
      <c r="AD78" s="32">
        <f>AC78/G83</f>
        <v>-6.5322343574156488E-3</v>
      </c>
    </row>
    <row r="79" spans="1:33" x14ac:dyDescent="0.35">
      <c r="B79" s="24" t="s">
        <v>63</v>
      </c>
      <c r="C79" s="27"/>
      <c r="D79" s="125" t="s">
        <v>86</v>
      </c>
      <c r="E79" s="54"/>
      <c r="F79" s="5">
        <f>MATCH($D79,FAC_TOTALS_APTA!$A$2:$AV$2,)</f>
        <v>21</v>
      </c>
      <c r="G79" s="124">
        <f>VLOOKUP(G67,FAC_TOTALS_APTA!$A$4:$AV$126,$F79,FALSE)</f>
        <v>0</v>
      </c>
      <c r="H79" s="124">
        <f>VLOOKUP(H67,FAC_TOTALS_APTA!$A$4:$AV$126,$F79,FALSE)</f>
        <v>0</v>
      </c>
      <c r="I79" s="29" t="str">
        <f t="shared" si="22"/>
        <v>-</v>
      </c>
      <c r="J79" s="30" t="str">
        <f t="shared" si="23"/>
        <v/>
      </c>
      <c r="K79" s="30" t="str">
        <f t="shared" si="24"/>
        <v>YEARS_SINCE_TNC_BUS_MIDLOW_FAC</v>
      </c>
      <c r="L79" s="5">
        <f>MATCH($K79,FAC_TOTALS_APTA!$A$2:$AT$2,)</f>
        <v>35</v>
      </c>
      <c r="M79" s="28">
        <f>IF(M67=0,0,VLOOKUP(M67,FAC_TOTALS_APTA!$A$4:$AV$126,$L79,FALSE))</f>
        <v>0</v>
      </c>
      <c r="N79" s="28">
        <f>IF(N67=0,0,VLOOKUP(N67,FAC_TOTALS_APTA!$A$4:$AV$126,$L79,FALSE))</f>
        <v>0</v>
      </c>
      <c r="O79" s="28">
        <f>IF(O67=0,0,VLOOKUP(O67,FAC_TOTALS_APTA!$A$4:$AV$126,$L79,FALSE))</f>
        <v>0</v>
      </c>
      <c r="P79" s="28">
        <f>IF(P67=0,0,VLOOKUP(P67,FAC_TOTALS_APTA!$A$4:$AV$126,$L79,FALSE))</f>
        <v>0</v>
      </c>
      <c r="Q79" s="28">
        <f>IF(Q67=0,0,VLOOKUP(Q67,FAC_TOTALS_APTA!$A$4:$AV$126,$L79,FALSE))</f>
        <v>0</v>
      </c>
      <c r="R79" s="28">
        <f>IF(R67=0,0,VLOOKUP(R67,FAC_TOTALS_APTA!$A$4:$AV$126,$L79,FALSE))</f>
        <v>0</v>
      </c>
      <c r="S79" s="28">
        <f>IF(S67=0,0,VLOOKUP(S67,FAC_TOTALS_APTA!$A$4:$AV$126,$L79,FALSE))</f>
        <v>0</v>
      </c>
      <c r="T79" s="28">
        <f>IF(T67=0,0,VLOOKUP(T67,FAC_TOTALS_APTA!$A$4:$AV$126,$L79,FALSE))</f>
        <v>0</v>
      </c>
      <c r="U79" s="28">
        <f>IF(U67=0,0,VLOOKUP(U67,FAC_TOTALS_APTA!$A$4:$AV$126,$L79,FALSE))</f>
        <v>0</v>
      </c>
      <c r="V79" s="28">
        <f>IF(V67=0,0,VLOOKUP(V67,FAC_TOTALS_APTA!$A$4:$AV$126,$L79,FALSE))</f>
        <v>0</v>
      </c>
      <c r="W79" s="28">
        <f>IF(W67=0,0,VLOOKUP(W67,FAC_TOTALS_APTA!$A$4:$AV$126,$L79,FALSE))</f>
        <v>0</v>
      </c>
      <c r="X79" s="28">
        <f>IF(X67=0,0,VLOOKUP(X67,FAC_TOTALS_APTA!$A$4:$AV$126,$L79,FALSE))</f>
        <v>0</v>
      </c>
      <c r="Y79" s="28">
        <f>IF(Y67=0,0,VLOOKUP(Y67,FAC_TOTALS_APTA!$A$4:$AV$126,$L79,FALSE))</f>
        <v>0</v>
      </c>
      <c r="Z79" s="28">
        <f>IF(Z67=0,0,VLOOKUP(Z67,FAC_TOTALS_APTA!$A$4:$AV$126,$L79,FALSE))</f>
        <v>0</v>
      </c>
      <c r="AA79" s="28">
        <f>IF(AA67=0,0,VLOOKUP(AA67,FAC_TOTALS_APTA!$A$4:$AV$126,$L79,FALSE))</f>
        <v>0</v>
      </c>
      <c r="AB79" s="28">
        <f>IF(AB67=0,0,VLOOKUP(AB67,FAC_TOTALS_APTA!$A$4:$AV$126,$L79,FALSE))</f>
        <v>0</v>
      </c>
      <c r="AC79" s="31">
        <f t="shared" si="25"/>
        <v>0</v>
      </c>
      <c r="AD79" s="32">
        <f>AC79/G83</f>
        <v>0</v>
      </c>
    </row>
    <row r="80" spans="1:33" x14ac:dyDescent="0.35">
      <c r="B80" s="24" t="s">
        <v>64</v>
      </c>
      <c r="C80" s="27"/>
      <c r="D80" s="103" t="s">
        <v>43</v>
      </c>
      <c r="E80" s="54"/>
      <c r="F80" s="5">
        <f>MATCH($D80,FAC_TOTALS_APTA!$A$2:$AV$2,)</f>
        <v>24</v>
      </c>
      <c r="G80" s="124">
        <f>VLOOKUP(G67,FAC_TOTALS_APTA!$A$4:$AV$126,$F80,FALSE)</f>
        <v>3.0372520728264501E-2</v>
      </c>
      <c r="H80" s="124">
        <f>VLOOKUP(H67,FAC_TOTALS_APTA!$A$4:$AV$126,$F80,FALSE)</f>
        <v>3.8625834423881303E-2</v>
      </c>
      <c r="I80" s="29">
        <f t="shared" si="22"/>
        <v>0.27173621081559807</v>
      </c>
      <c r="J80" s="30" t="str">
        <f t="shared" ref="J80:J81" si="26">IF(C80="Log","_log","")</f>
        <v/>
      </c>
      <c r="K80" s="30" t="str">
        <f t="shared" si="24"/>
        <v>BIKE_SHARE_FAC</v>
      </c>
      <c r="L80" s="5">
        <f>MATCH($K80,FAC_TOTALS_APTA!$A$2:$AT$2,)</f>
        <v>38</v>
      </c>
      <c r="M80" s="28">
        <f>IF(M67=0,0,VLOOKUP(M67,FAC_TOTALS_APTA!$A$4:$AV$126,$L80,FALSE))</f>
        <v>0</v>
      </c>
      <c r="N80" s="28">
        <f>IF(N67=0,0,VLOOKUP(N67,FAC_TOTALS_APTA!$A$4:$AV$126,$L80,FALSE))</f>
        <v>0</v>
      </c>
      <c r="O80" s="28">
        <f>IF(O67=0,0,VLOOKUP(O67,FAC_TOTALS_APTA!$A$4:$AV$126,$L80,FALSE))</f>
        <v>0</v>
      </c>
      <c r="P80" s="28">
        <f>IF(P67=0,0,VLOOKUP(P67,FAC_TOTALS_APTA!$A$4:$AV$126,$L80,FALSE))</f>
        <v>0</v>
      </c>
      <c r="Q80" s="28">
        <f>IF(Q67=0,0,VLOOKUP(Q67,FAC_TOTALS_APTA!$A$4:$AV$126,$L80,FALSE))</f>
        <v>0</v>
      </c>
      <c r="R80" s="28">
        <f>IF(R67=0,0,VLOOKUP(R67,FAC_TOTALS_APTA!$A$4:$AV$126,$L80,FALSE))</f>
        <v>0</v>
      </c>
      <c r="S80" s="28">
        <f>IF(S67=0,0,VLOOKUP(S67,FAC_TOTALS_APTA!$A$4:$AV$126,$L80,FALSE))</f>
        <v>0</v>
      </c>
      <c r="T80" s="28">
        <f>IF(T67=0,0,VLOOKUP(T67,FAC_TOTALS_APTA!$A$4:$AV$126,$L80,FALSE))</f>
        <v>-37688.674780403097</v>
      </c>
      <c r="U80" s="28">
        <f>IF(U67=0,0,VLOOKUP(U67,FAC_TOTALS_APTA!$A$4:$AV$126,$L80,FALSE))</f>
        <v>0</v>
      </c>
      <c r="V80" s="28">
        <f>IF(V67=0,0,VLOOKUP(V67,FAC_TOTALS_APTA!$A$4:$AV$126,$L80,FALSE))</f>
        <v>-24469.029952474299</v>
      </c>
      <c r="W80" s="28">
        <f>IF(W67=0,0,VLOOKUP(W67,FAC_TOTALS_APTA!$A$4:$AV$126,$L80,FALSE))</f>
        <v>0</v>
      </c>
      <c r="X80" s="28">
        <f>IF(X67=0,0,VLOOKUP(X67,FAC_TOTALS_APTA!$A$4:$AV$126,$L80,FALSE))</f>
        <v>0</v>
      </c>
      <c r="Y80" s="28">
        <f>IF(Y67=0,0,VLOOKUP(Y67,FAC_TOTALS_APTA!$A$4:$AV$126,$L80,FALSE))</f>
        <v>0</v>
      </c>
      <c r="Z80" s="28">
        <f>IF(Z67=0,0,VLOOKUP(Z67,FAC_TOTALS_APTA!$A$4:$AV$126,$L80,FALSE))</f>
        <v>0</v>
      </c>
      <c r="AA80" s="28">
        <f>IF(AA67=0,0,VLOOKUP(AA67,FAC_TOTALS_APTA!$A$4:$AV$126,$L80,FALSE))</f>
        <v>0</v>
      </c>
      <c r="AB80" s="28">
        <f>IF(AB67=0,0,VLOOKUP(AB67,FAC_TOTALS_APTA!$A$4:$AV$126,$L80,FALSE))</f>
        <v>0</v>
      </c>
      <c r="AC80" s="31">
        <f t="shared" si="25"/>
        <v>-62157.704732877392</v>
      </c>
      <c r="AD80" s="32">
        <f>AC80/G83</f>
        <v>-6.6268171948428013E-4</v>
      </c>
      <c r="AG80" s="52"/>
    </row>
    <row r="81" spans="1:31" x14ac:dyDescent="0.35">
      <c r="B81" s="7" t="s">
        <v>65</v>
      </c>
      <c r="C81" s="26"/>
      <c r="D81" s="128" t="s">
        <v>44</v>
      </c>
      <c r="E81" s="55"/>
      <c r="F81" s="6">
        <f>MATCH($D81,FAC_TOTALS_APTA!$A$2:$AV$2,)</f>
        <v>25</v>
      </c>
      <c r="G81" s="130">
        <f>VLOOKUP(G67,FAC_TOTALS_APTA!$A$4:$AV$126,$F81,FALSE)</f>
        <v>0</v>
      </c>
      <c r="H81" s="130">
        <f>VLOOKUP(H67,FAC_TOTALS_APTA!$A$4:$AV$126,$F81,FALSE)</f>
        <v>0</v>
      </c>
      <c r="I81" s="35" t="str">
        <f t="shared" si="22"/>
        <v>-</v>
      </c>
      <c r="J81" s="36" t="str">
        <f t="shared" si="26"/>
        <v/>
      </c>
      <c r="K81" s="36" t="str">
        <f t="shared" si="24"/>
        <v>scooter_flag_FAC</v>
      </c>
      <c r="L81" s="6">
        <f>MATCH($K81,FAC_TOTALS_APTA!$A$2:$AT$2,)</f>
        <v>39</v>
      </c>
      <c r="M81" s="37">
        <f>IF(M67=0,0,VLOOKUP(M67,FAC_TOTALS_APTA!$A$4:$AV$126,$L81,FALSE))</f>
        <v>0</v>
      </c>
      <c r="N81" s="37">
        <f>IF(N67=0,0,VLOOKUP(N67,FAC_TOTALS_APTA!$A$4:$AV$126,$L81,FALSE))</f>
        <v>0</v>
      </c>
      <c r="O81" s="37">
        <f>IF(O67=0,0,VLOOKUP(O67,FAC_TOTALS_APTA!$A$4:$AV$126,$L81,FALSE))</f>
        <v>0</v>
      </c>
      <c r="P81" s="37">
        <f>IF(P67=0,0,VLOOKUP(P67,FAC_TOTALS_APTA!$A$4:$AV$126,$L81,FALSE))</f>
        <v>0</v>
      </c>
      <c r="Q81" s="37">
        <f>IF(Q67=0,0,VLOOKUP(Q67,FAC_TOTALS_APTA!$A$4:$AV$126,$L81,FALSE))</f>
        <v>0</v>
      </c>
      <c r="R81" s="37">
        <f>IF(R67=0,0,VLOOKUP(R67,FAC_TOTALS_APTA!$A$4:$AV$126,$L81,FALSE))</f>
        <v>0</v>
      </c>
      <c r="S81" s="37">
        <f>IF(S67=0,0,VLOOKUP(S67,FAC_TOTALS_APTA!$A$4:$AV$126,$L81,FALSE))</f>
        <v>0</v>
      </c>
      <c r="T81" s="37">
        <f>IF(T67=0,0,VLOOKUP(T67,FAC_TOTALS_APTA!$A$4:$AV$126,$L81,FALSE))</f>
        <v>0</v>
      </c>
      <c r="U81" s="37">
        <f>IF(U67=0,0,VLOOKUP(U67,FAC_TOTALS_APTA!$A$4:$AV$126,$L81,FALSE))</f>
        <v>0</v>
      </c>
      <c r="V81" s="37">
        <f>IF(V67=0,0,VLOOKUP(V67,FAC_TOTALS_APTA!$A$4:$AV$126,$L81,FALSE))</f>
        <v>0</v>
      </c>
      <c r="W81" s="37">
        <f>IF(W67=0,0,VLOOKUP(W67,FAC_TOTALS_APTA!$A$4:$AV$126,$L81,FALSE))</f>
        <v>0</v>
      </c>
      <c r="X81" s="37">
        <f>IF(X67=0,0,VLOOKUP(X67,FAC_TOTALS_APTA!$A$4:$AV$126,$L81,FALSE))</f>
        <v>0</v>
      </c>
      <c r="Y81" s="37">
        <f>IF(Y67=0,0,VLOOKUP(Y67,FAC_TOTALS_APTA!$A$4:$AV$126,$L81,FALSE))</f>
        <v>0</v>
      </c>
      <c r="Z81" s="37">
        <f>IF(Z67=0,0,VLOOKUP(Z67,FAC_TOTALS_APTA!$A$4:$AV$126,$L81,FALSE))</f>
        <v>0</v>
      </c>
      <c r="AA81" s="37">
        <f>IF(AA67=0,0,VLOOKUP(AA67,FAC_TOTALS_APTA!$A$4:$AV$126,$L81,FALSE))</f>
        <v>0</v>
      </c>
      <c r="AB81" s="37">
        <f>IF(AB67=0,0,VLOOKUP(AB67,FAC_TOTALS_APTA!$A$4:$AV$126,$L81,FALSE))</f>
        <v>0</v>
      </c>
      <c r="AC81" s="38">
        <f t="shared" si="25"/>
        <v>0</v>
      </c>
      <c r="AD81" s="39">
        <f>AC81/G83</f>
        <v>0</v>
      </c>
    </row>
    <row r="82" spans="1:31" x14ac:dyDescent="0.35">
      <c r="B82" s="40" t="s">
        <v>53</v>
      </c>
      <c r="C82" s="41"/>
      <c r="D82" s="40" t="s">
        <v>45</v>
      </c>
      <c r="E82" s="42"/>
      <c r="F82" s="43"/>
      <c r="G82" s="140"/>
      <c r="H82" s="140"/>
      <c r="I82" s="45"/>
      <c r="J82" s="46"/>
      <c r="K82" s="46" t="str">
        <f t="shared" si="24"/>
        <v>New_Reporter_FAC</v>
      </c>
      <c r="L82" s="43">
        <f>MATCH($K82,FAC_TOTALS_APTA!$A$2:$AT$2,)</f>
        <v>43</v>
      </c>
      <c r="M82" s="44">
        <f>IF(M67=0,0,VLOOKUP(M67,FAC_TOTALS_APTA!$A$4:$AV$126,$L82,FALSE))</f>
        <v>13655748</v>
      </c>
      <c r="N82" s="44">
        <f>IF(N67=0,0,VLOOKUP(N67,FAC_TOTALS_APTA!$A$4:$AV$126,$L82,FALSE))</f>
        <v>44950739</v>
      </c>
      <c r="O82" s="44">
        <f>IF(O67=0,0,VLOOKUP(O67,FAC_TOTALS_APTA!$A$4:$AV$126,$L82,FALSE))</f>
        <v>27514218</v>
      </c>
      <c r="P82" s="44">
        <f>IF(P67=0,0,VLOOKUP(P67,FAC_TOTALS_APTA!$A$4:$AV$126,$L82,FALSE))</f>
        <v>26823055.999999899</v>
      </c>
      <c r="Q82" s="44">
        <f>IF(Q67=0,0,VLOOKUP(Q67,FAC_TOTALS_APTA!$A$4:$AV$126,$L82,FALSE))</f>
        <v>12183549</v>
      </c>
      <c r="R82" s="44">
        <f>IF(R67=0,0,VLOOKUP(R67,FAC_TOTALS_APTA!$A$4:$AV$126,$L82,FALSE))</f>
        <v>4015598.9999999902</v>
      </c>
      <c r="S82" s="44">
        <f>IF(S67=0,0,VLOOKUP(S67,FAC_TOTALS_APTA!$A$4:$AV$126,$L82,FALSE))</f>
        <v>13248340.999999899</v>
      </c>
      <c r="T82" s="44">
        <f>IF(T67=0,0,VLOOKUP(T67,FAC_TOTALS_APTA!$A$4:$AV$126,$L82,FALSE))</f>
        <v>1770537</v>
      </c>
      <c r="U82" s="44">
        <f>IF(U67=0,0,VLOOKUP(U67,FAC_TOTALS_APTA!$A$4:$AV$126,$L82,FALSE))</f>
        <v>1273013.99999999</v>
      </c>
      <c r="V82" s="44">
        <f>IF(V67=0,0,VLOOKUP(V67,FAC_TOTALS_APTA!$A$4:$AV$126,$L82,FALSE))</f>
        <v>6209327.9999999898</v>
      </c>
      <c r="W82" s="44">
        <f>IF(W67=0,0,VLOOKUP(W67,FAC_TOTALS_APTA!$A$4:$AV$126,$L82,FALSE))</f>
        <v>0</v>
      </c>
      <c r="X82" s="44">
        <f>IF(X67=0,0,VLOOKUP(X67,FAC_TOTALS_APTA!$A$4:$AV$126,$L82,FALSE))</f>
        <v>0</v>
      </c>
      <c r="Y82" s="44">
        <f>IF(Y67=0,0,VLOOKUP(Y67,FAC_TOTALS_APTA!$A$4:$AV$126,$L82,FALSE))</f>
        <v>0</v>
      </c>
      <c r="Z82" s="44">
        <f>IF(Z67=0,0,VLOOKUP(Z67,FAC_TOTALS_APTA!$A$4:$AV$126,$L82,FALSE))</f>
        <v>0</v>
      </c>
      <c r="AA82" s="44">
        <f>IF(AA67=0,0,VLOOKUP(AA67,FAC_TOTALS_APTA!$A$4:$AV$126,$L82,FALSE))</f>
        <v>0</v>
      </c>
      <c r="AB82" s="44">
        <f>IF(AB67=0,0,VLOOKUP(AB67,FAC_TOTALS_APTA!$A$4:$AV$126,$L82,FALSE))</f>
        <v>0</v>
      </c>
      <c r="AC82" s="47">
        <f>SUM(M82:AB82)</f>
        <v>151644128.99999979</v>
      </c>
      <c r="AD82" s="48">
        <f>AC82/G84</f>
        <v>1.6242615241773355</v>
      </c>
    </row>
    <row r="83" spans="1:31" s="106" customFormat="1" ht="15.75" customHeight="1" x14ac:dyDescent="0.35">
      <c r="A83" s="105"/>
      <c r="B83" s="24" t="s">
        <v>66</v>
      </c>
      <c r="C83" s="27"/>
      <c r="D83" s="5" t="s">
        <v>6</v>
      </c>
      <c r="E83" s="54"/>
      <c r="F83" s="5">
        <f>MATCH($D83,FAC_TOTALS_APTA!$A$2:$AT$2,)</f>
        <v>10</v>
      </c>
      <c r="G83" s="116">
        <f>VLOOKUP(G67,FAC_TOTALS_APTA!$A$4:$AV$126,$F83,FALSE)</f>
        <v>93797222.565986097</v>
      </c>
      <c r="H83" s="116">
        <f>VLOOKUP(H67,FAC_TOTALS_APTA!$A$4:$AT$126,$F83,FALSE)</f>
        <v>294399232.68313301</v>
      </c>
      <c r="I83" s="111">
        <f t="shared" ref="I83" si="27">H83/G83-1</f>
        <v>2.1386775069594832</v>
      </c>
      <c r="J83" s="30"/>
      <c r="K83" s="30"/>
      <c r="L83" s="5"/>
      <c r="M83" s="28" t="e">
        <f t="shared" ref="M83:AB83" si="28">SUM(M69:M76)</f>
        <v>#REF!</v>
      </c>
      <c r="N83" s="28" t="e">
        <f t="shared" si="28"/>
        <v>#REF!</v>
      </c>
      <c r="O83" s="28" t="e">
        <f t="shared" si="28"/>
        <v>#REF!</v>
      </c>
      <c r="P83" s="28" t="e">
        <f t="shared" si="28"/>
        <v>#REF!</v>
      </c>
      <c r="Q83" s="28" t="e">
        <f t="shared" si="28"/>
        <v>#REF!</v>
      </c>
      <c r="R83" s="28" t="e">
        <f t="shared" si="28"/>
        <v>#REF!</v>
      </c>
      <c r="S83" s="28" t="e">
        <f t="shared" si="28"/>
        <v>#REF!</v>
      </c>
      <c r="T83" s="28" t="e">
        <f t="shared" si="28"/>
        <v>#REF!</v>
      </c>
      <c r="U83" s="28" t="e">
        <f t="shared" si="28"/>
        <v>#REF!</v>
      </c>
      <c r="V83" s="28" t="e">
        <f t="shared" si="28"/>
        <v>#REF!</v>
      </c>
      <c r="W83" s="28">
        <f t="shared" si="28"/>
        <v>0</v>
      </c>
      <c r="X83" s="28">
        <f t="shared" si="28"/>
        <v>0</v>
      </c>
      <c r="Y83" s="28">
        <f t="shared" si="28"/>
        <v>0</v>
      </c>
      <c r="Z83" s="28">
        <f t="shared" si="28"/>
        <v>0</v>
      </c>
      <c r="AA83" s="28">
        <f t="shared" si="28"/>
        <v>0</v>
      </c>
      <c r="AB83" s="28">
        <f t="shared" si="28"/>
        <v>0</v>
      </c>
      <c r="AC83" s="31">
        <f>H83-G83</f>
        <v>200602010.11714691</v>
      </c>
      <c r="AD83" s="32">
        <f>I83</f>
        <v>2.1386775069594832</v>
      </c>
      <c r="AE83" s="105"/>
    </row>
    <row r="84" spans="1:31" ht="13.5" customHeight="1" thickBot="1" x14ac:dyDescent="0.4">
      <c r="B84" s="8" t="s">
        <v>50</v>
      </c>
      <c r="C84" s="22"/>
      <c r="D84" s="22" t="s">
        <v>4</v>
      </c>
      <c r="E84" s="22"/>
      <c r="F84" s="22">
        <f>MATCH($D84,FAC_TOTALS_APTA!$A$2:$AT$2,)</f>
        <v>8</v>
      </c>
      <c r="G84" s="113">
        <f>VLOOKUP(G67,FAC_TOTALS_APTA!$A$4:$AT$126,$F84,FALSE)</f>
        <v>93361892</v>
      </c>
      <c r="H84" s="113">
        <f>VLOOKUP(H67,FAC_TOTALS_APTA!$A$4:$AT$126,$F84,FALSE)</f>
        <v>308782118.99999899</v>
      </c>
      <c r="I84" s="112">
        <f t="shared" ref="I84" si="29">H84/G84-1</f>
        <v>2.3073678391179024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>
        <f>H84-G84</f>
        <v>215420226.99999899</v>
      </c>
      <c r="AD84" s="51">
        <f>I84</f>
        <v>2.3073678391179024</v>
      </c>
    </row>
    <row r="85" spans="1:31" ht="14" thickTop="1" thickBot="1" x14ac:dyDescent="0.4">
      <c r="B85" s="56" t="s">
        <v>67</v>
      </c>
      <c r="C85" s="57"/>
      <c r="D85" s="57"/>
      <c r="E85" s="58"/>
      <c r="F85" s="57"/>
      <c r="G85" s="153"/>
      <c r="H85" s="153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>
        <f>AD84-AD83</f>
        <v>0.16869033215841922</v>
      </c>
    </row>
    <row r="86" spans="1:31" ht="13.5" thickTop="1" x14ac:dyDescent="0.35"/>
    <row r="87" spans="1:31" s="9" customFormat="1" x14ac:dyDescent="0.35">
      <c r="B87" s="17" t="s">
        <v>25</v>
      </c>
      <c r="E87" s="5"/>
      <c r="G87" s="105"/>
      <c r="H87" s="105"/>
      <c r="I87" s="16"/>
    </row>
    <row r="88" spans="1:31" x14ac:dyDescent="0.35">
      <c r="B88" s="14" t="s">
        <v>16</v>
      </c>
      <c r="C88" s="15" t="s">
        <v>17</v>
      </c>
      <c r="D88" s="9"/>
      <c r="E88" s="5"/>
      <c r="F88" s="9"/>
      <c r="G88" s="105"/>
      <c r="H88" s="105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1" x14ac:dyDescent="0.35">
      <c r="B89" s="14"/>
      <c r="C89" s="15"/>
      <c r="D89" s="9"/>
      <c r="E89" s="5"/>
      <c r="F89" s="9"/>
      <c r="G89" s="105"/>
      <c r="H89" s="105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1" x14ac:dyDescent="0.35">
      <c r="B90" s="17" t="s">
        <v>26</v>
      </c>
      <c r="C90" s="18">
        <v>0</v>
      </c>
      <c r="D90" s="9"/>
      <c r="E90" s="5"/>
      <c r="F90" s="9"/>
      <c r="G90" s="105"/>
      <c r="H90" s="105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1" ht="13.5" thickBot="1" x14ac:dyDescent="0.4">
      <c r="B91" s="19" t="s">
        <v>35</v>
      </c>
      <c r="C91" s="20">
        <v>10</v>
      </c>
      <c r="D91" s="21"/>
      <c r="E91" s="22"/>
      <c r="F91" s="21"/>
      <c r="G91" s="156"/>
      <c r="H91" s="156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1" ht="13.5" thickTop="1" x14ac:dyDescent="0.35">
      <c r="B92" s="60"/>
      <c r="C92" s="61"/>
      <c r="D92" s="61"/>
      <c r="E92" s="61"/>
      <c r="F92" s="61"/>
      <c r="G92" s="173" t="s">
        <v>51</v>
      </c>
      <c r="H92" s="173"/>
      <c r="I92" s="173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173" t="s">
        <v>55</v>
      </c>
      <c r="AD92" s="173"/>
    </row>
    <row r="93" spans="1:31" x14ac:dyDescent="0.35">
      <c r="B93" s="7" t="s">
        <v>18</v>
      </c>
      <c r="C93" s="26" t="s">
        <v>19</v>
      </c>
      <c r="D93" s="6" t="s">
        <v>20</v>
      </c>
      <c r="E93" s="6"/>
      <c r="F93" s="6"/>
      <c r="G93" s="127">
        <f>$C$1</f>
        <v>2002</v>
      </c>
      <c r="H93" s="127">
        <f>$C$2</f>
        <v>2012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1" ht="13" hidden="1" customHeight="1" x14ac:dyDescent="0.35">
      <c r="B94" s="24"/>
      <c r="C94" s="27"/>
      <c r="D94" s="5"/>
      <c r="E94" s="5"/>
      <c r="F94" s="5"/>
      <c r="G94" s="103"/>
      <c r="H94" s="103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1" ht="13" hidden="1" customHeight="1" x14ac:dyDescent="0.35">
      <c r="B95" s="24"/>
      <c r="C95" s="27"/>
      <c r="D95" s="5"/>
      <c r="E95" s="5"/>
      <c r="F95" s="5"/>
      <c r="G95" s="103" t="str">
        <f>CONCATENATE($C90,"_",$C91,"_",G93)</f>
        <v>0_10_2002</v>
      </c>
      <c r="H95" s="103" t="str">
        <f>CONCATENATE($C90,"_",$C91,"_",H93)</f>
        <v>0_10_2012</v>
      </c>
      <c r="I95" s="27"/>
      <c r="J95" s="5"/>
      <c r="K95" s="5"/>
      <c r="L95" s="5"/>
      <c r="M95" s="5" t="str">
        <f>IF($G93+M94&gt;$H93,0,CONCATENATE($C90,"_",$C91,"_",$G93+M94))</f>
        <v>0_10_2003</v>
      </c>
      <c r="N95" s="5" t="str">
        <f t="shared" ref="N95:AB95" si="30">IF($G93+N94&gt;$H93,0,CONCATENATE($C90,"_",$C91,"_",$G93+N94))</f>
        <v>0_10_2004</v>
      </c>
      <c r="O95" s="5" t="str">
        <f t="shared" si="30"/>
        <v>0_10_2005</v>
      </c>
      <c r="P95" s="5" t="str">
        <f t="shared" si="30"/>
        <v>0_10_2006</v>
      </c>
      <c r="Q95" s="5" t="str">
        <f t="shared" si="30"/>
        <v>0_10_2007</v>
      </c>
      <c r="R95" s="5" t="str">
        <f t="shared" si="30"/>
        <v>0_10_2008</v>
      </c>
      <c r="S95" s="5" t="str">
        <f t="shared" si="30"/>
        <v>0_10_2009</v>
      </c>
      <c r="T95" s="5" t="str">
        <f t="shared" si="30"/>
        <v>0_10_2010</v>
      </c>
      <c r="U95" s="5" t="str">
        <f t="shared" si="30"/>
        <v>0_10_2011</v>
      </c>
      <c r="V95" s="5" t="str">
        <f t="shared" si="30"/>
        <v>0_10_2012</v>
      </c>
      <c r="W95" s="5">
        <f t="shared" si="30"/>
        <v>0</v>
      </c>
      <c r="X95" s="5">
        <f t="shared" si="30"/>
        <v>0</v>
      </c>
      <c r="Y95" s="5">
        <f t="shared" si="30"/>
        <v>0</v>
      </c>
      <c r="Z95" s="5">
        <f t="shared" si="30"/>
        <v>0</v>
      </c>
      <c r="AA95" s="5">
        <f t="shared" si="30"/>
        <v>0</v>
      </c>
      <c r="AB95" s="5">
        <f t="shared" si="30"/>
        <v>0</v>
      </c>
      <c r="AC95" s="5"/>
      <c r="AD95" s="5"/>
    </row>
    <row r="96" spans="1:31" ht="13" hidden="1" customHeight="1" x14ac:dyDescent="0.35">
      <c r="B96" s="24"/>
      <c r="C96" s="27"/>
      <c r="D96" s="5"/>
      <c r="E96" s="5"/>
      <c r="F96" s="5" t="s">
        <v>23</v>
      </c>
      <c r="G96" s="116"/>
      <c r="H96" s="116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35">
      <c r="B97" s="24" t="s">
        <v>31</v>
      </c>
      <c r="C97" s="27" t="s">
        <v>21</v>
      </c>
      <c r="D97" s="103" t="s">
        <v>91</v>
      </c>
      <c r="E97" s="54"/>
      <c r="F97" s="5">
        <f>MATCH($D97,FAC_TOTALS_APTA!$A$2:$AV$2,)</f>
        <v>12</v>
      </c>
      <c r="G97" s="116">
        <f>VLOOKUP(G95,FAC_TOTALS_APTA!$A$4:$AV$126,$F97,FALSE)</f>
        <v>0</v>
      </c>
      <c r="H97" s="116">
        <f>VLOOKUP(H95,FAC_TOTALS_APTA!$A$4:$AV$126,$F97,FALSE)</f>
        <v>0</v>
      </c>
      <c r="I97" s="29" t="str">
        <f>IFERROR(H97/G97-1,"-")</f>
        <v>-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MATCH($K97,FAC_TOTALS_APTA!$A$2:$AT$2,)</f>
        <v>26</v>
      </c>
      <c r="M97" s="28">
        <f>IF(M95=0,0,VLOOKUP(M95,FAC_TOTALS_APTA!$A$4:$AV$126,$L97,FALSE))</f>
        <v>0</v>
      </c>
      <c r="N97" s="28">
        <f>IF(N95=0,0,VLOOKUP(N95,FAC_TOTALS_APTA!$A$4:$AV$126,$L97,FALSE))</f>
        <v>0</v>
      </c>
      <c r="O97" s="28">
        <f>IF(O95=0,0,VLOOKUP(O95,FAC_TOTALS_APTA!$A$4:$AV$126,$L97,FALSE))</f>
        <v>0</v>
      </c>
      <c r="P97" s="28">
        <f>IF(P95=0,0,VLOOKUP(P95,FAC_TOTALS_APTA!$A$4:$AV$126,$L97,FALSE))</f>
        <v>0</v>
      </c>
      <c r="Q97" s="28">
        <f>IF(Q95=0,0,VLOOKUP(Q95,FAC_TOTALS_APTA!$A$4:$AV$126,$L97,FALSE))</f>
        <v>0</v>
      </c>
      <c r="R97" s="28">
        <f>IF(R95=0,0,VLOOKUP(R95,FAC_TOTALS_APTA!$A$4:$AV$126,$L97,FALSE))</f>
        <v>0</v>
      </c>
      <c r="S97" s="28">
        <f>IF(S95=0,0,VLOOKUP(S95,FAC_TOTALS_APTA!$A$4:$AV$126,$L97,FALSE))</f>
        <v>0</v>
      </c>
      <c r="T97" s="28">
        <f>IF(T95=0,0,VLOOKUP(T95,FAC_TOTALS_APTA!$A$4:$AV$126,$L97,FALSE))</f>
        <v>0</v>
      </c>
      <c r="U97" s="28">
        <f>IF(U95=0,0,VLOOKUP(U95,FAC_TOTALS_APTA!$A$4:$AV$126,$L97,FALSE))</f>
        <v>0</v>
      </c>
      <c r="V97" s="28">
        <f>IF(V95=0,0,VLOOKUP(V95,FAC_TOTALS_APTA!$A$4:$AV$126,$L97,FALSE))</f>
        <v>0</v>
      </c>
      <c r="W97" s="28">
        <f>IF(W95=0,0,VLOOKUP(W95,FAC_TOTALS_APTA!$A$4:$AV$126,$L97,FALSE))</f>
        <v>0</v>
      </c>
      <c r="X97" s="28">
        <f>IF(X95=0,0,VLOOKUP(X95,FAC_TOTALS_APTA!$A$4:$AV$126,$L97,FALSE))</f>
        <v>0</v>
      </c>
      <c r="Y97" s="28">
        <f>IF(Y95=0,0,VLOOKUP(Y95,FAC_TOTALS_APTA!$A$4:$AV$126,$L97,FALSE))</f>
        <v>0</v>
      </c>
      <c r="Z97" s="28">
        <f>IF(Z95=0,0,VLOOKUP(Z95,FAC_TOTALS_APTA!$A$4:$AV$126,$L97,FALSE))</f>
        <v>0</v>
      </c>
      <c r="AA97" s="28">
        <f>IF(AA95=0,0,VLOOKUP(AA95,FAC_TOTALS_APTA!$A$4:$AV$126,$L97,FALSE))</f>
        <v>0</v>
      </c>
      <c r="AB97" s="28">
        <f>IF(AB95=0,0,VLOOKUP(AB95,FAC_TOTALS_APTA!$A$4:$AV$126,$L97,FALSE))</f>
        <v>0</v>
      </c>
      <c r="AC97" s="31">
        <f>SUM(M97:AB97)</f>
        <v>0</v>
      </c>
      <c r="AD97" s="32" t="e">
        <f>AC97/G111</f>
        <v>#DIV/0!</v>
      </c>
      <c r="AE97" s="102"/>
    </row>
    <row r="98" spans="1:31" x14ac:dyDescent="0.35">
      <c r="B98" s="24" t="s">
        <v>52</v>
      </c>
      <c r="C98" s="27" t="s">
        <v>21</v>
      </c>
      <c r="D98" s="103" t="s">
        <v>92</v>
      </c>
      <c r="E98" s="54"/>
      <c r="F98" s="5">
        <f>MATCH($D98,FAC_TOTALS_APTA!$A$2:$AV$2,)</f>
        <v>13</v>
      </c>
      <c r="G98" s="122">
        <f>VLOOKUP(G95,FAC_TOTALS_APTA!$A$4:$AV$126,$F98,FALSE)</f>
        <v>0</v>
      </c>
      <c r="H98" s="122">
        <f>VLOOKUP(H95,FAC_TOTALS_APTA!$A$4:$AV$126,$F98,FALSE)</f>
        <v>0</v>
      </c>
      <c r="I98" s="29" t="str">
        <f t="shared" ref="I98:I109" si="31">IFERROR(H98/G98-1,"-")</f>
        <v>-</v>
      </c>
      <c r="J98" s="30" t="str">
        <f t="shared" ref="J98:J107" si="32">IF(C98="Log","_log","")</f>
        <v>_log</v>
      </c>
      <c r="K98" s="30" t="str">
        <f t="shared" ref="K98:K110" si="33">CONCATENATE(D98,J98,"_FAC")</f>
        <v>FARE_per_UPT_cleaned_2018_log_FAC</v>
      </c>
      <c r="L98" s="5">
        <f>MATCH($K98,FAC_TOTALS_APTA!$A$2:$AT$2,)</f>
        <v>27</v>
      </c>
      <c r="M98" s="28">
        <f>IF(M95=0,0,VLOOKUP(M95,FAC_TOTALS_APTA!$A$4:$AV$126,$L98,FALSE))</f>
        <v>0</v>
      </c>
      <c r="N98" s="28">
        <f>IF(N95=0,0,VLOOKUP(N95,FAC_TOTALS_APTA!$A$4:$AV$126,$L98,FALSE))</f>
        <v>0</v>
      </c>
      <c r="O98" s="28">
        <f>IF(O95=0,0,VLOOKUP(O95,FAC_TOTALS_APTA!$A$4:$AV$126,$L98,FALSE))</f>
        <v>0</v>
      </c>
      <c r="P98" s="28">
        <f>IF(P95=0,0,VLOOKUP(P95,FAC_TOTALS_APTA!$A$4:$AV$126,$L98,FALSE))</f>
        <v>0</v>
      </c>
      <c r="Q98" s="28">
        <f>IF(Q95=0,0,VLOOKUP(Q95,FAC_TOTALS_APTA!$A$4:$AV$126,$L98,FALSE))</f>
        <v>0</v>
      </c>
      <c r="R98" s="28">
        <f>IF(R95=0,0,VLOOKUP(R95,FAC_TOTALS_APTA!$A$4:$AV$126,$L98,FALSE))</f>
        <v>0</v>
      </c>
      <c r="S98" s="28">
        <f>IF(S95=0,0,VLOOKUP(S95,FAC_TOTALS_APTA!$A$4:$AV$126,$L98,FALSE))</f>
        <v>0</v>
      </c>
      <c r="T98" s="28">
        <f>IF(T95=0,0,VLOOKUP(T95,FAC_TOTALS_APTA!$A$4:$AV$126,$L98,FALSE))</f>
        <v>0</v>
      </c>
      <c r="U98" s="28">
        <f>IF(U95=0,0,VLOOKUP(U95,FAC_TOTALS_APTA!$A$4:$AV$126,$L98,FALSE))</f>
        <v>0</v>
      </c>
      <c r="V98" s="28">
        <f>IF(V95=0,0,VLOOKUP(V95,FAC_TOTALS_APTA!$A$4:$AV$126,$L98,FALSE))</f>
        <v>0</v>
      </c>
      <c r="W98" s="28">
        <f>IF(W95=0,0,VLOOKUP(W95,FAC_TOTALS_APTA!$A$4:$AV$126,$L98,FALSE))</f>
        <v>0</v>
      </c>
      <c r="X98" s="28">
        <f>IF(X95=0,0,VLOOKUP(X95,FAC_TOTALS_APTA!$A$4:$AV$126,$L98,FALSE))</f>
        <v>0</v>
      </c>
      <c r="Y98" s="28">
        <f>IF(Y95=0,0,VLOOKUP(Y95,FAC_TOTALS_APTA!$A$4:$AV$126,$L98,FALSE))</f>
        <v>0</v>
      </c>
      <c r="Z98" s="28">
        <f>IF(Z95=0,0,VLOOKUP(Z95,FAC_TOTALS_APTA!$A$4:$AV$126,$L98,FALSE))</f>
        <v>0</v>
      </c>
      <c r="AA98" s="28">
        <f>IF(AA95=0,0,VLOOKUP(AA95,FAC_TOTALS_APTA!$A$4:$AV$126,$L98,FALSE))</f>
        <v>0</v>
      </c>
      <c r="AB98" s="28">
        <f>IF(AB95=0,0,VLOOKUP(AB95,FAC_TOTALS_APTA!$A$4:$AV$126,$L98,FALSE))</f>
        <v>0</v>
      </c>
      <c r="AC98" s="31">
        <f t="shared" ref="AC98:AC109" si="34">SUM(M98:AB98)</f>
        <v>0</v>
      </c>
      <c r="AD98" s="32" t="e">
        <f>AC98/G111</f>
        <v>#DIV/0!</v>
      </c>
      <c r="AE98" s="102"/>
    </row>
    <row r="99" spans="1:31" s="12" customFormat="1" x14ac:dyDescent="0.35">
      <c r="A99" s="5"/>
      <c r="B99" s="114" t="s">
        <v>79</v>
      </c>
      <c r="C99" s="115"/>
      <c r="D99" s="103" t="s">
        <v>77</v>
      </c>
      <c r="E99" s="117"/>
      <c r="F99" s="103" t="e">
        <f>MATCH($D99,FAC_TOTALS_APTA!$A$2:$AV$2,)</f>
        <v>#N/A</v>
      </c>
      <c r="G99" s="116" t="e">
        <f>VLOOKUP(G95,FAC_TOTALS_APTA!$A$4:$AV$126,$F99,FALSE)</f>
        <v>#REF!</v>
      </c>
      <c r="H99" s="116" t="e">
        <f>VLOOKUP(H95,FAC_TOTALS_APTA!$A$4:$AV$126,$F99,FALSE)</f>
        <v>#REF!</v>
      </c>
      <c r="I99" s="118" t="str">
        <f>IFERROR(H99/G99-1,"-")</f>
        <v>-</v>
      </c>
      <c r="J99" s="119" t="str">
        <f t="shared" si="32"/>
        <v/>
      </c>
      <c r="K99" s="119" t="str">
        <f t="shared" si="33"/>
        <v>RESTRUCTURE_FAC</v>
      </c>
      <c r="L99" s="103" t="e">
        <f>MATCH($K99,FAC_TOTALS_APTA!$A$2:$AT$2,)</f>
        <v>#N/A</v>
      </c>
      <c r="M99" s="116" t="e">
        <f>IF(M95=0,0,VLOOKUP(M95,FAC_TOTALS_APTA!$A$4:$AV$126,$L99,FALSE))</f>
        <v>#REF!</v>
      </c>
      <c r="N99" s="116" t="e">
        <f>IF(N95=0,0,VLOOKUP(N95,FAC_TOTALS_APTA!$A$4:$AV$126,$L99,FALSE))</f>
        <v>#REF!</v>
      </c>
      <c r="O99" s="116" t="e">
        <f>IF(O95=0,0,VLOOKUP(O95,FAC_TOTALS_APTA!$A$4:$AV$126,$L99,FALSE))</f>
        <v>#REF!</v>
      </c>
      <c r="P99" s="116" t="e">
        <f>IF(P95=0,0,VLOOKUP(P95,FAC_TOTALS_APTA!$A$4:$AV$126,$L99,FALSE))</f>
        <v>#REF!</v>
      </c>
      <c r="Q99" s="116" t="e">
        <f>IF(Q95=0,0,VLOOKUP(Q95,FAC_TOTALS_APTA!$A$4:$AV$126,$L99,FALSE))</f>
        <v>#REF!</v>
      </c>
      <c r="R99" s="116" t="e">
        <f>IF(R95=0,0,VLOOKUP(R95,FAC_TOTALS_APTA!$A$4:$AV$126,$L99,FALSE))</f>
        <v>#REF!</v>
      </c>
      <c r="S99" s="116" t="e">
        <f>IF(S95=0,0,VLOOKUP(S95,FAC_TOTALS_APTA!$A$4:$AV$126,$L99,FALSE))</f>
        <v>#REF!</v>
      </c>
      <c r="T99" s="116" t="e">
        <f>IF(T95=0,0,VLOOKUP(T95,FAC_TOTALS_APTA!$A$4:$AV$126,$L99,FALSE))</f>
        <v>#REF!</v>
      </c>
      <c r="U99" s="116" t="e">
        <f>IF(U95=0,0,VLOOKUP(U95,FAC_TOTALS_APTA!$A$4:$AV$126,$L99,FALSE))</f>
        <v>#REF!</v>
      </c>
      <c r="V99" s="116" t="e">
        <f>IF(V95=0,0,VLOOKUP(V95,FAC_TOTALS_APTA!$A$4:$AV$126,$L99,FALSE))</f>
        <v>#REF!</v>
      </c>
      <c r="W99" s="116">
        <f>IF(W95=0,0,VLOOKUP(W95,FAC_TOTALS_APTA!$A$4:$AV$126,$L99,FALSE))</f>
        <v>0</v>
      </c>
      <c r="X99" s="116">
        <f>IF(X95=0,0,VLOOKUP(X95,FAC_TOTALS_APTA!$A$4:$AV$126,$L99,FALSE))</f>
        <v>0</v>
      </c>
      <c r="Y99" s="116">
        <f>IF(Y95=0,0,VLOOKUP(Y95,FAC_TOTALS_APTA!$A$4:$AV$126,$L99,FALSE))</f>
        <v>0</v>
      </c>
      <c r="Z99" s="116">
        <f>IF(Z95=0,0,VLOOKUP(Z95,FAC_TOTALS_APTA!$A$4:$AV$126,$L99,FALSE))</f>
        <v>0</v>
      </c>
      <c r="AA99" s="116">
        <f>IF(AA95=0,0,VLOOKUP(AA95,FAC_TOTALS_APTA!$A$4:$AV$126,$L99,FALSE))</f>
        <v>0</v>
      </c>
      <c r="AB99" s="116">
        <f>IF(AB95=0,0,VLOOKUP(AB95,FAC_TOTALS_APTA!$A$4:$AV$126,$L99,FALSE))</f>
        <v>0</v>
      </c>
      <c r="AC99" s="120" t="e">
        <f t="shared" si="34"/>
        <v>#REF!</v>
      </c>
      <c r="AD99" s="121" t="e">
        <f>AC99/G112</f>
        <v>#REF!</v>
      </c>
      <c r="AE99" s="5"/>
    </row>
    <row r="100" spans="1:31" s="12" customFormat="1" x14ac:dyDescent="0.35">
      <c r="A100" s="5"/>
      <c r="B100" s="114" t="s">
        <v>80</v>
      </c>
      <c r="C100" s="115"/>
      <c r="D100" s="103" t="s">
        <v>76</v>
      </c>
      <c r="E100" s="117"/>
      <c r="F100" s="103">
        <f>MATCH($D100,FAC_TOTALS_APTA!$A$2:$AV$2,)</f>
        <v>19</v>
      </c>
      <c r="G100" s="116">
        <f>VLOOKUP(G95,FAC_TOTALS_APTA!$A$4:$AV$126,$F100,FALSE)</f>
        <v>0</v>
      </c>
      <c r="H100" s="116">
        <f>VLOOKUP(H95,FAC_TOTALS_APTA!$A$4:$AV$126,$F100,FALSE)</f>
        <v>0</v>
      </c>
      <c r="I100" s="118" t="str">
        <f>IFERROR(H100/G100-1,"-")</f>
        <v>-</v>
      </c>
      <c r="J100" s="119" t="str">
        <f t="shared" si="32"/>
        <v/>
      </c>
      <c r="K100" s="119" t="str">
        <f t="shared" si="33"/>
        <v>MAINTENANCE_WMATA_FAC</v>
      </c>
      <c r="L100" s="103">
        <f>MATCH($K100,FAC_TOTALS_APTA!$A$2:$AT$2,)</f>
        <v>33</v>
      </c>
      <c r="M100" s="116">
        <f>IF(M96=0,0,VLOOKUP(M96,FAC_TOTALS_APTA!$A$4:$AV$126,$L100,FALSE))</f>
        <v>0</v>
      </c>
      <c r="N100" s="116">
        <f>IF(N96=0,0,VLOOKUP(N96,FAC_TOTALS_APTA!$A$4:$AV$126,$L100,FALSE))</f>
        <v>0</v>
      </c>
      <c r="O100" s="116">
        <f>IF(O96=0,0,VLOOKUP(O96,FAC_TOTALS_APTA!$A$4:$AV$126,$L100,FALSE))</f>
        <v>0</v>
      </c>
      <c r="P100" s="116">
        <f>IF(P96=0,0,VLOOKUP(P96,FAC_TOTALS_APTA!$A$4:$AV$126,$L100,FALSE))</f>
        <v>0</v>
      </c>
      <c r="Q100" s="116">
        <f>IF(Q96=0,0,VLOOKUP(Q96,FAC_TOTALS_APTA!$A$4:$AV$126,$L100,FALSE))</f>
        <v>0</v>
      </c>
      <c r="R100" s="116">
        <f>IF(R96=0,0,VLOOKUP(R96,FAC_TOTALS_APTA!$A$4:$AV$126,$L100,FALSE))</f>
        <v>0</v>
      </c>
      <c r="S100" s="116">
        <f>IF(S96=0,0,VLOOKUP(S96,FAC_TOTALS_APTA!$A$4:$AV$126,$L100,FALSE))</f>
        <v>0</v>
      </c>
      <c r="T100" s="116">
        <f>IF(T96=0,0,VLOOKUP(T96,FAC_TOTALS_APTA!$A$4:$AV$126,$L100,FALSE))</f>
        <v>0</v>
      </c>
      <c r="U100" s="116">
        <f>IF(U96=0,0,VLOOKUP(U96,FAC_TOTALS_APTA!$A$4:$AV$126,$L100,FALSE))</f>
        <v>0</v>
      </c>
      <c r="V100" s="116">
        <f>IF(V96=0,0,VLOOKUP(V96,FAC_TOTALS_APTA!$A$4:$AV$126,$L100,FALSE))</f>
        <v>0</v>
      </c>
      <c r="W100" s="116">
        <f>IF(W96=0,0,VLOOKUP(W96,FAC_TOTALS_APTA!$A$4:$AV$126,$L100,FALSE))</f>
        <v>0</v>
      </c>
      <c r="X100" s="116">
        <f>IF(X96=0,0,VLOOKUP(X96,FAC_TOTALS_APTA!$A$4:$AV$126,$L100,FALSE))</f>
        <v>0</v>
      </c>
      <c r="Y100" s="116">
        <f>IF(Y96=0,0,VLOOKUP(Y96,FAC_TOTALS_APTA!$A$4:$AV$126,$L100,FALSE))</f>
        <v>0</v>
      </c>
      <c r="Z100" s="116">
        <f>IF(Z96=0,0,VLOOKUP(Z96,FAC_TOTALS_APTA!$A$4:$AV$126,$L100,FALSE))</f>
        <v>0</v>
      </c>
      <c r="AA100" s="116">
        <f>IF(AA96=0,0,VLOOKUP(AA96,FAC_TOTALS_APTA!$A$4:$AV$126,$L100,FALSE))</f>
        <v>0</v>
      </c>
      <c r="AB100" s="116">
        <f>IF(AB96=0,0,VLOOKUP(AB96,FAC_TOTALS_APTA!$A$4:$AV$126,$L100,FALSE))</f>
        <v>0</v>
      </c>
      <c r="AC100" s="120">
        <f t="shared" si="34"/>
        <v>0</v>
      </c>
      <c r="AD100" s="121" t="e">
        <f>AC100/G112</f>
        <v>#DIV/0!</v>
      </c>
      <c r="AE100" s="5"/>
    </row>
    <row r="101" spans="1:31" x14ac:dyDescent="0.35">
      <c r="B101" s="24" t="s">
        <v>48</v>
      </c>
      <c r="C101" s="27" t="s">
        <v>21</v>
      </c>
      <c r="D101" s="103" t="s">
        <v>8</v>
      </c>
      <c r="E101" s="54"/>
      <c r="F101" s="5">
        <f>MATCH($D101,FAC_TOTALS_APTA!$A$2:$AV$2,)</f>
        <v>14</v>
      </c>
      <c r="G101" s="116">
        <f>VLOOKUP(G95,FAC_TOTALS_APTA!$A$4:$AV$126,$F101,FALSE)</f>
        <v>0</v>
      </c>
      <c r="H101" s="116">
        <f>VLOOKUP(H95,FAC_TOTALS_APTA!$A$4:$AV$126,$F101,FALSE)</f>
        <v>0</v>
      </c>
      <c r="I101" s="29" t="str">
        <f t="shared" si="31"/>
        <v>-</v>
      </c>
      <c r="J101" s="30" t="str">
        <f t="shared" si="32"/>
        <v>_log</v>
      </c>
      <c r="K101" s="30" t="str">
        <f t="shared" si="33"/>
        <v>POP_EMP_log_FAC</v>
      </c>
      <c r="L101" s="5">
        <f>MATCH($K101,FAC_TOTALS_APTA!$A$2:$AT$2,)</f>
        <v>28</v>
      </c>
      <c r="M101" s="28">
        <f>IF(M95=0,0,VLOOKUP(M95,FAC_TOTALS_APTA!$A$4:$AV$126,$L101,FALSE))</f>
        <v>0</v>
      </c>
      <c r="N101" s="28">
        <f>IF(N95=0,0,VLOOKUP(N95,FAC_TOTALS_APTA!$A$4:$AV$126,$L101,FALSE))</f>
        <v>0</v>
      </c>
      <c r="O101" s="28">
        <f>IF(O95=0,0,VLOOKUP(O95,FAC_TOTALS_APTA!$A$4:$AV$126,$L101,FALSE))</f>
        <v>0</v>
      </c>
      <c r="P101" s="28">
        <f>IF(P95=0,0,VLOOKUP(P95,FAC_TOTALS_APTA!$A$4:$AV$126,$L101,FALSE))</f>
        <v>0</v>
      </c>
      <c r="Q101" s="28">
        <f>IF(Q95=0,0,VLOOKUP(Q95,FAC_TOTALS_APTA!$A$4:$AV$126,$L101,FALSE))</f>
        <v>0</v>
      </c>
      <c r="R101" s="28">
        <f>IF(R95=0,0,VLOOKUP(R95,FAC_TOTALS_APTA!$A$4:$AV$126,$L101,FALSE))</f>
        <v>0</v>
      </c>
      <c r="S101" s="28">
        <f>IF(S95=0,0,VLOOKUP(S95,FAC_TOTALS_APTA!$A$4:$AV$126,$L101,FALSE))</f>
        <v>0</v>
      </c>
      <c r="T101" s="28">
        <f>IF(T95=0,0,VLOOKUP(T95,FAC_TOTALS_APTA!$A$4:$AV$126,$L101,FALSE))</f>
        <v>0</v>
      </c>
      <c r="U101" s="28">
        <f>IF(U95=0,0,VLOOKUP(U95,FAC_TOTALS_APTA!$A$4:$AV$126,$L101,FALSE))</f>
        <v>0</v>
      </c>
      <c r="V101" s="28">
        <f>IF(V95=0,0,VLOOKUP(V95,FAC_TOTALS_APTA!$A$4:$AV$126,$L101,FALSE))</f>
        <v>0</v>
      </c>
      <c r="W101" s="28">
        <f>IF(W95=0,0,VLOOKUP(W95,FAC_TOTALS_APTA!$A$4:$AV$126,$L101,FALSE))</f>
        <v>0</v>
      </c>
      <c r="X101" s="28">
        <f>IF(X95=0,0,VLOOKUP(X95,FAC_TOTALS_APTA!$A$4:$AV$126,$L101,FALSE))</f>
        <v>0</v>
      </c>
      <c r="Y101" s="28">
        <f>IF(Y95=0,0,VLOOKUP(Y95,FAC_TOTALS_APTA!$A$4:$AV$126,$L101,FALSE))</f>
        <v>0</v>
      </c>
      <c r="Z101" s="28">
        <f>IF(Z95=0,0,VLOOKUP(Z95,FAC_TOTALS_APTA!$A$4:$AV$126,$L101,FALSE))</f>
        <v>0</v>
      </c>
      <c r="AA101" s="28">
        <f>IF(AA95=0,0,VLOOKUP(AA95,FAC_TOTALS_APTA!$A$4:$AV$126,$L101,FALSE))</f>
        <v>0</v>
      </c>
      <c r="AB101" s="28">
        <f>IF(AB95=0,0,VLOOKUP(AB95,FAC_TOTALS_APTA!$A$4:$AV$126,$L101,FALSE))</f>
        <v>0</v>
      </c>
      <c r="AC101" s="31">
        <f t="shared" si="34"/>
        <v>0</v>
      </c>
      <c r="AD101" s="32" t="e">
        <f>AC101/G111</f>
        <v>#DIV/0!</v>
      </c>
      <c r="AE101" s="102"/>
    </row>
    <row r="102" spans="1:31" x14ac:dyDescent="0.35">
      <c r="B102" s="24" t="s">
        <v>73</v>
      </c>
      <c r="C102" s="27"/>
      <c r="D102" s="103" t="s">
        <v>72</v>
      </c>
      <c r="E102" s="54"/>
      <c r="F102" s="5" t="e">
        <f>MATCH($D102,FAC_TOTALS_APTA!$A$2:$AV$2,)</f>
        <v>#N/A</v>
      </c>
      <c r="G102" s="122" t="e">
        <f>VLOOKUP(G95,FAC_TOTALS_APTA!$A$4:$AV$126,$F102,FALSE)</f>
        <v>#REF!</v>
      </c>
      <c r="H102" s="122" t="e">
        <f>VLOOKUP(H95,FAC_TOTALS_APTA!$A$4:$AV$126,$F102,FALSE)</f>
        <v>#REF!</v>
      </c>
      <c r="I102" s="29" t="str">
        <f t="shared" si="31"/>
        <v>-</v>
      </c>
      <c r="J102" s="30" t="str">
        <f t="shared" si="32"/>
        <v/>
      </c>
      <c r="K102" s="30" t="str">
        <f t="shared" si="33"/>
        <v>TSD_POP_EMP_PCT_FAC</v>
      </c>
      <c r="L102" s="5" t="e">
        <f>MATCH($K102,FAC_TOTALS_APTA!$A$2:$AT$2,)</f>
        <v>#N/A</v>
      </c>
      <c r="M102" s="28" t="e">
        <f>IF(M95=0,0,VLOOKUP(M95,FAC_TOTALS_APTA!$A$4:$AV$126,$L102,FALSE))</f>
        <v>#REF!</v>
      </c>
      <c r="N102" s="28" t="e">
        <f>IF(N95=0,0,VLOOKUP(N95,FAC_TOTALS_APTA!$A$4:$AV$126,$L102,FALSE))</f>
        <v>#REF!</v>
      </c>
      <c r="O102" s="28" t="e">
        <f>IF(O95=0,0,VLOOKUP(O95,FAC_TOTALS_APTA!$A$4:$AV$126,$L102,FALSE))</f>
        <v>#REF!</v>
      </c>
      <c r="P102" s="28" t="e">
        <f>IF(P95=0,0,VLOOKUP(P95,FAC_TOTALS_APTA!$A$4:$AV$126,$L102,FALSE))</f>
        <v>#REF!</v>
      </c>
      <c r="Q102" s="28" t="e">
        <f>IF(Q95=0,0,VLOOKUP(Q95,FAC_TOTALS_APTA!$A$4:$AV$126,$L102,FALSE))</f>
        <v>#REF!</v>
      </c>
      <c r="R102" s="28" t="e">
        <f>IF(R95=0,0,VLOOKUP(R95,FAC_TOTALS_APTA!$A$4:$AV$126,$L102,FALSE))</f>
        <v>#REF!</v>
      </c>
      <c r="S102" s="28" t="e">
        <f>IF(S95=0,0,VLOOKUP(S95,FAC_TOTALS_APTA!$A$4:$AV$126,$L102,FALSE))</f>
        <v>#REF!</v>
      </c>
      <c r="T102" s="28" t="e">
        <f>IF(T95=0,0,VLOOKUP(T95,FAC_TOTALS_APTA!$A$4:$AV$126,$L102,FALSE))</f>
        <v>#REF!</v>
      </c>
      <c r="U102" s="28" t="e">
        <f>IF(U95=0,0,VLOOKUP(U95,FAC_TOTALS_APTA!$A$4:$AV$126,$L102,FALSE))</f>
        <v>#REF!</v>
      </c>
      <c r="V102" s="28" t="e">
        <f>IF(V95=0,0,VLOOKUP(V95,FAC_TOTALS_APTA!$A$4:$AV$126,$L102,FALSE))</f>
        <v>#REF!</v>
      </c>
      <c r="W102" s="28">
        <f>IF(W95=0,0,VLOOKUP(W95,FAC_TOTALS_APTA!$A$4:$AV$126,$L102,FALSE))</f>
        <v>0</v>
      </c>
      <c r="X102" s="28">
        <f>IF(X95=0,0,VLOOKUP(X95,FAC_TOTALS_APTA!$A$4:$AV$126,$L102,FALSE))</f>
        <v>0</v>
      </c>
      <c r="Y102" s="28">
        <f>IF(Y95=0,0,VLOOKUP(Y95,FAC_TOTALS_APTA!$A$4:$AV$126,$L102,FALSE))</f>
        <v>0</v>
      </c>
      <c r="Z102" s="28">
        <f>IF(Z95=0,0,VLOOKUP(Z95,FAC_TOTALS_APTA!$A$4:$AV$126,$L102,FALSE))</f>
        <v>0</v>
      </c>
      <c r="AA102" s="28">
        <f>IF(AA95=0,0,VLOOKUP(AA95,FAC_TOTALS_APTA!$A$4:$AV$126,$L102,FALSE))</f>
        <v>0</v>
      </c>
      <c r="AB102" s="28">
        <f>IF(AB95=0,0,VLOOKUP(AB95,FAC_TOTALS_APTA!$A$4:$AV$126,$L102,FALSE))</f>
        <v>0</v>
      </c>
      <c r="AC102" s="31" t="e">
        <f t="shared" si="34"/>
        <v>#REF!</v>
      </c>
      <c r="AD102" s="32" t="e">
        <f>AC102/G111</f>
        <v>#REF!</v>
      </c>
      <c r="AE102" s="102"/>
    </row>
    <row r="103" spans="1:31" x14ac:dyDescent="0.3">
      <c r="B103" s="24" t="s">
        <v>49</v>
      </c>
      <c r="C103" s="27" t="s">
        <v>21</v>
      </c>
      <c r="D103" s="123" t="s">
        <v>81</v>
      </c>
      <c r="E103" s="54"/>
      <c r="F103" s="5">
        <f>MATCH($D103,FAC_TOTALS_APTA!$A$2:$AV$2,)</f>
        <v>15</v>
      </c>
      <c r="G103" s="124">
        <f>VLOOKUP(G95,FAC_TOTALS_APTA!$A$4:$AV$126,$F103,FALSE)</f>
        <v>0</v>
      </c>
      <c r="H103" s="124">
        <f>VLOOKUP(H95,FAC_TOTALS_APTA!$A$4:$AV$126,$F103,FALSE)</f>
        <v>0</v>
      </c>
      <c r="I103" s="29" t="str">
        <f t="shared" si="31"/>
        <v>-</v>
      </c>
      <c r="J103" s="30" t="str">
        <f t="shared" si="32"/>
        <v>_log</v>
      </c>
      <c r="K103" s="30" t="str">
        <f t="shared" si="33"/>
        <v>GAS_PRICE_2018_log_FAC</v>
      </c>
      <c r="L103" s="5">
        <f>MATCH($K103,FAC_TOTALS_APTA!$A$2:$AT$2,)</f>
        <v>29</v>
      </c>
      <c r="M103" s="28">
        <f>IF(M95=0,0,VLOOKUP(M95,FAC_TOTALS_APTA!$A$4:$AV$126,$L103,FALSE))</f>
        <v>0</v>
      </c>
      <c r="N103" s="28">
        <f>IF(N95=0,0,VLOOKUP(N95,FAC_TOTALS_APTA!$A$4:$AV$126,$L103,FALSE))</f>
        <v>0</v>
      </c>
      <c r="O103" s="28">
        <f>IF(O95=0,0,VLOOKUP(O95,FAC_TOTALS_APTA!$A$4:$AV$126,$L103,FALSE))</f>
        <v>0</v>
      </c>
      <c r="P103" s="28">
        <f>IF(P95=0,0,VLOOKUP(P95,FAC_TOTALS_APTA!$A$4:$AV$126,$L103,FALSE))</f>
        <v>0</v>
      </c>
      <c r="Q103" s="28">
        <f>IF(Q95=0,0,VLOOKUP(Q95,FAC_TOTALS_APTA!$A$4:$AV$126,$L103,FALSE))</f>
        <v>0</v>
      </c>
      <c r="R103" s="28">
        <f>IF(R95=0,0,VLOOKUP(R95,FAC_TOTALS_APTA!$A$4:$AV$126,$L103,FALSE))</f>
        <v>0</v>
      </c>
      <c r="S103" s="28">
        <f>IF(S95=0,0,VLOOKUP(S95,FAC_TOTALS_APTA!$A$4:$AV$126,$L103,FALSE))</f>
        <v>0</v>
      </c>
      <c r="T103" s="28">
        <f>IF(T95=0,0,VLOOKUP(T95,FAC_TOTALS_APTA!$A$4:$AV$126,$L103,FALSE))</f>
        <v>0</v>
      </c>
      <c r="U103" s="28">
        <f>IF(U95=0,0,VLOOKUP(U95,FAC_TOTALS_APTA!$A$4:$AV$126,$L103,FALSE))</f>
        <v>0</v>
      </c>
      <c r="V103" s="28">
        <f>IF(V95=0,0,VLOOKUP(V95,FAC_TOTALS_APTA!$A$4:$AV$126,$L103,FALSE))</f>
        <v>0</v>
      </c>
      <c r="W103" s="28">
        <f>IF(W95=0,0,VLOOKUP(W95,FAC_TOTALS_APTA!$A$4:$AV$126,$L103,FALSE))</f>
        <v>0</v>
      </c>
      <c r="X103" s="28">
        <f>IF(X95=0,0,VLOOKUP(X95,FAC_TOTALS_APTA!$A$4:$AV$126,$L103,FALSE))</f>
        <v>0</v>
      </c>
      <c r="Y103" s="28">
        <f>IF(Y95=0,0,VLOOKUP(Y95,FAC_TOTALS_APTA!$A$4:$AV$126,$L103,FALSE))</f>
        <v>0</v>
      </c>
      <c r="Z103" s="28">
        <f>IF(Z95=0,0,VLOOKUP(Z95,FAC_TOTALS_APTA!$A$4:$AV$126,$L103,FALSE))</f>
        <v>0</v>
      </c>
      <c r="AA103" s="28">
        <f>IF(AA95=0,0,VLOOKUP(AA95,FAC_TOTALS_APTA!$A$4:$AV$126,$L103,FALSE))</f>
        <v>0</v>
      </c>
      <c r="AB103" s="28">
        <f>IF(AB95=0,0,VLOOKUP(AB95,FAC_TOTALS_APTA!$A$4:$AV$126,$L103,FALSE))</f>
        <v>0</v>
      </c>
      <c r="AC103" s="31">
        <f t="shared" si="34"/>
        <v>0</v>
      </c>
      <c r="AD103" s="32" t="e">
        <f>AC103/G111</f>
        <v>#DIV/0!</v>
      </c>
      <c r="AE103" s="102"/>
    </row>
    <row r="104" spans="1:31" x14ac:dyDescent="0.35">
      <c r="B104" s="24" t="s">
        <v>46</v>
      </c>
      <c r="C104" s="27" t="s">
        <v>21</v>
      </c>
      <c r="D104" s="103" t="s">
        <v>14</v>
      </c>
      <c r="E104" s="54"/>
      <c r="F104" s="5">
        <f>MATCH($D104,FAC_TOTALS_APTA!$A$2:$AV$2,)</f>
        <v>16</v>
      </c>
      <c r="G104" s="122">
        <f>VLOOKUP(G95,FAC_TOTALS_APTA!$A$4:$AV$126,$F104,FALSE)</f>
        <v>0</v>
      </c>
      <c r="H104" s="122">
        <f>VLOOKUP(H95,FAC_TOTALS_APTA!$A$4:$AV$126,$F104,FALSE)</f>
        <v>0</v>
      </c>
      <c r="I104" s="29" t="str">
        <f t="shared" si="31"/>
        <v>-</v>
      </c>
      <c r="J104" s="30" t="str">
        <f t="shared" si="32"/>
        <v>_log</v>
      </c>
      <c r="K104" s="30" t="str">
        <f t="shared" si="33"/>
        <v>TOTAL_MED_INC_INDIV_2018_log_FAC</v>
      </c>
      <c r="L104" s="5">
        <f>MATCH($K104,FAC_TOTALS_APTA!$A$2:$AT$2,)</f>
        <v>30</v>
      </c>
      <c r="M104" s="28">
        <f>IF(M95=0,0,VLOOKUP(M95,FAC_TOTALS_APTA!$A$4:$AV$126,$L104,FALSE))</f>
        <v>0</v>
      </c>
      <c r="N104" s="28">
        <f>IF(N95=0,0,VLOOKUP(N95,FAC_TOTALS_APTA!$A$4:$AV$126,$L104,FALSE))</f>
        <v>0</v>
      </c>
      <c r="O104" s="28">
        <f>IF(O95=0,0,VLOOKUP(O95,FAC_TOTALS_APTA!$A$4:$AV$126,$L104,FALSE))</f>
        <v>0</v>
      </c>
      <c r="P104" s="28">
        <f>IF(P95=0,0,VLOOKUP(P95,FAC_TOTALS_APTA!$A$4:$AV$126,$L104,FALSE))</f>
        <v>0</v>
      </c>
      <c r="Q104" s="28">
        <f>IF(Q95=0,0,VLOOKUP(Q95,FAC_TOTALS_APTA!$A$4:$AV$126,$L104,FALSE))</f>
        <v>0</v>
      </c>
      <c r="R104" s="28">
        <f>IF(R95=0,0,VLOOKUP(R95,FAC_TOTALS_APTA!$A$4:$AV$126,$L104,FALSE))</f>
        <v>0</v>
      </c>
      <c r="S104" s="28">
        <f>IF(S95=0,0,VLOOKUP(S95,FAC_TOTALS_APTA!$A$4:$AV$126,$L104,FALSE))</f>
        <v>0</v>
      </c>
      <c r="T104" s="28">
        <f>IF(T95=0,0,VLOOKUP(T95,FAC_TOTALS_APTA!$A$4:$AV$126,$L104,FALSE))</f>
        <v>0</v>
      </c>
      <c r="U104" s="28">
        <f>IF(U95=0,0,VLOOKUP(U95,FAC_TOTALS_APTA!$A$4:$AV$126,$L104,FALSE))</f>
        <v>0</v>
      </c>
      <c r="V104" s="28">
        <f>IF(V95=0,0,VLOOKUP(V95,FAC_TOTALS_APTA!$A$4:$AV$126,$L104,FALSE))</f>
        <v>0</v>
      </c>
      <c r="W104" s="28">
        <f>IF(W95=0,0,VLOOKUP(W95,FAC_TOTALS_APTA!$A$4:$AV$126,$L104,FALSE))</f>
        <v>0</v>
      </c>
      <c r="X104" s="28">
        <f>IF(X95=0,0,VLOOKUP(X95,FAC_TOTALS_APTA!$A$4:$AV$126,$L104,FALSE))</f>
        <v>0</v>
      </c>
      <c r="Y104" s="28">
        <f>IF(Y95=0,0,VLOOKUP(Y95,FAC_TOTALS_APTA!$A$4:$AV$126,$L104,FALSE))</f>
        <v>0</v>
      </c>
      <c r="Z104" s="28">
        <f>IF(Z95=0,0,VLOOKUP(Z95,FAC_TOTALS_APTA!$A$4:$AV$126,$L104,FALSE))</f>
        <v>0</v>
      </c>
      <c r="AA104" s="28">
        <f>IF(AA95=0,0,VLOOKUP(AA95,FAC_TOTALS_APTA!$A$4:$AV$126,$L104,FALSE))</f>
        <v>0</v>
      </c>
      <c r="AB104" s="28">
        <f>IF(AB95=0,0,VLOOKUP(AB95,FAC_TOTALS_APTA!$A$4:$AV$126,$L104,FALSE))</f>
        <v>0</v>
      </c>
      <c r="AC104" s="31">
        <f t="shared" si="34"/>
        <v>0</v>
      </c>
      <c r="AD104" s="32" t="e">
        <f>AC104/G111</f>
        <v>#DIV/0!</v>
      </c>
      <c r="AE104" s="102"/>
    </row>
    <row r="105" spans="1:31" x14ac:dyDescent="0.35">
      <c r="B105" s="24" t="s">
        <v>62</v>
      </c>
      <c r="C105" s="27"/>
      <c r="D105" s="103" t="s">
        <v>9</v>
      </c>
      <c r="E105" s="54"/>
      <c r="F105" s="5">
        <f>MATCH($D105,FAC_TOTALS_APTA!$A$2:$AV$2,)</f>
        <v>17</v>
      </c>
      <c r="G105" s="116">
        <f>VLOOKUP(G95,FAC_TOTALS_APTA!$A$4:$AV$126,$F105,FALSE)</f>
        <v>0</v>
      </c>
      <c r="H105" s="116">
        <f>VLOOKUP(H95,FAC_TOTALS_APTA!$A$4:$AV$126,$F105,FALSE)</f>
        <v>0</v>
      </c>
      <c r="I105" s="29" t="str">
        <f t="shared" si="31"/>
        <v>-</v>
      </c>
      <c r="J105" s="30" t="str">
        <f t="shared" si="32"/>
        <v/>
      </c>
      <c r="K105" s="30" t="str">
        <f t="shared" si="33"/>
        <v>PCT_HH_NO_VEH_FAC</v>
      </c>
      <c r="L105" s="5">
        <f>MATCH($K105,FAC_TOTALS_APTA!$A$2:$AT$2,)</f>
        <v>31</v>
      </c>
      <c r="M105" s="28">
        <f>IF(M95=0,0,VLOOKUP(M95,FAC_TOTALS_APTA!$A$4:$AV$126,$L105,FALSE))</f>
        <v>0</v>
      </c>
      <c r="N105" s="28">
        <f>IF(N95=0,0,VLOOKUP(N95,FAC_TOTALS_APTA!$A$4:$AV$126,$L105,FALSE))</f>
        <v>0</v>
      </c>
      <c r="O105" s="28">
        <f>IF(O95=0,0,VLOOKUP(O95,FAC_TOTALS_APTA!$A$4:$AV$126,$L105,FALSE))</f>
        <v>0</v>
      </c>
      <c r="P105" s="28">
        <f>IF(P95=0,0,VLOOKUP(P95,FAC_TOTALS_APTA!$A$4:$AV$126,$L105,FALSE))</f>
        <v>0</v>
      </c>
      <c r="Q105" s="28">
        <f>IF(Q95=0,0,VLOOKUP(Q95,FAC_TOTALS_APTA!$A$4:$AV$126,$L105,FALSE))</f>
        <v>0</v>
      </c>
      <c r="R105" s="28">
        <f>IF(R95=0,0,VLOOKUP(R95,FAC_TOTALS_APTA!$A$4:$AV$126,$L105,FALSE))</f>
        <v>0</v>
      </c>
      <c r="S105" s="28">
        <f>IF(S95=0,0,VLOOKUP(S95,FAC_TOTALS_APTA!$A$4:$AV$126,$L105,FALSE))</f>
        <v>0</v>
      </c>
      <c r="T105" s="28">
        <f>IF(T95=0,0,VLOOKUP(T95,FAC_TOTALS_APTA!$A$4:$AV$126,$L105,FALSE))</f>
        <v>0</v>
      </c>
      <c r="U105" s="28">
        <f>IF(U95=0,0,VLOOKUP(U95,FAC_TOTALS_APTA!$A$4:$AV$126,$L105,FALSE))</f>
        <v>0</v>
      </c>
      <c r="V105" s="28">
        <f>IF(V95=0,0,VLOOKUP(V95,FAC_TOTALS_APTA!$A$4:$AV$126,$L105,FALSE))</f>
        <v>0</v>
      </c>
      <c r="W105" s="28">
        <f>IF(W95=0,0,VLOOKUP(W95,FAC_TOTALS_APTA!$A$4:$AV$126,$L105,FALSE))</f>
        <v>0</v>
      </c>
      <c r="X105" s="28">
        <f>IF(X95=0,0,VLOOKUP(X95,FAC_TOTALS_APTA!$A$4:$AV$126,$L105,FALSE))</f>
        <v>0</v>
      </c>
      <c r="Y105" s="28">
        <f>IF(Y95=0,0,VLOOKUP(Y95,FAC_TOTALS_APTA!$A$4:$AV$126,$L105,FALSE))</f>
        <v>0</v>
      </c>
      <c r="Z105" s="28">
        <f>IF(Z95=0,0,VLOOKUP(Z95,FAC_TOTALS_APTA!$A$4:$AV$126,$L105,FALSE))</f>
        <v>0</v>
      </c>
      <c r="AA105" s="28">
        <f>IF(AA95=0,0,VLOOKUP(AA95,FAC_TOTALS_APTA!$A$4:$AV$126,$L105,FALSE))</f>
        <v>0</v>
      </c>
      <c r="AB105" s="28">
        <f>IF(AB95=0,0,VLOOKUP(AB95,FAC_TOTALS_APTA!$A$4:$AV$126,$L105,FALSE))</f>
        <v>0</v>
      </c>
      <c r="AC105" s="31">
        <f t="shared" si="34"/>
        <v>0</v>
      </c>
      <c r="AD105" s="32" t="e">
        <f>AC105/G111</f>
        <v>#DIV/0!</v>
      </c>
      <c r="AE105" s="102"/>
    </row>
    <row r="106" spans="1:31" x14ac:dyDescent="0.35">
      <c r="B106" s="24" t="s">
        <v>47</v>
      </c>
      <c r="C106" s="27"/>
      <c r="D106" s="103" t="s">
        <v>28</v>
      </c>
      <c r="E106" s="54"/>
      <c r="F106" s="5">
        <f>MATCH($D106,FAC_TOTALS_APTA!$A$2:$AV$2,)</f>
        <v>18</v>
      </c>
      <c r="G106" s="124">
        <f>VLOOKUP(G95,FAC_TOTALS_APTA!$A$4:$AV$126,$F106,FALSE)</f>
        <v>0</v>
      </c>
      <c r="H106" s="124">
        <f>VLOOKUP(H95,FAC_TOTALS_APTA!$A$4:$AV$126,$F106,FALSE)</f>
        <v>0</v>
      </c>
      <c r="I106" s="29" t="str">
        <f t="shared" si="31"/>
        <v>-</v>
      </c>
      <c r="J106" s="30" t="str">
        <f t="shared" si="32"/>
        <v/>
      </c>
      <c r="K106" s="30" t="str">
        <f t="shared" si="33"/>
        <v>JTW_HOME_PCT_FAC</v>
      </c>
      <c r="L106" s="5">
        <f>MATCH($K106,FAC_TOTALS_APTA!$A$2:$AT$2,)</f>
        <v>32</v>
      </c>
      <c r="M106" s="28">
        <f>IF(M95=0,0,VLOOKUP(M95,FAC_TOTALS_APTA!$A$4:$AV$126,$L106,FALSE))</f>
        <v>0</v>
      </c>
      <c r="N106" s="28">
        <f>IF(N95=0,0,VLOOKUP(N95,FAC_TOTALS_APTA!$A$4:$AV$126,$L106,FALSE))</f>
        <v>0</v>
      </c>
      <c r="O106" s="28">
        <f>IF(O95=0,0,VLOOKUP(O95,FAC_TOTALS_APTA!$A$4:$AV$126,$L106,FALSE))</f>
        <v>0</v>
      </c>
      <c r="P106" s="28">
        <f>IF(P95=0,0,VLOOKUP(P95,FAC_TOTALS_APTA!$A$4:$AV$126,$L106,FALSE))</f>
        <v>0</v>
      </c>
      <c r="Q106" s="28">
        <f>IF(Q95=0,0,VLOOKUP(Q95,FAC_TOTALS_APTA!$A$4:$AV$126,$L106,FALSE))</f>
        <v>0</v>
      </c>
      <c r="R106" s="28">
        <f>IF(R95=0,0,VLOOKUP(R95,FAC_TOTALS_APTA!$A$4:$AV$126,$L106,FALSE))</f>
        <v>0</v>
      </c>
      <c r="S106" s="28">
        <f>IF(S95=0,0,VLOOKUP(S95,FAC_TOTALS_APTA!$A$4:$AV$126,$L106,FALSE))</f>
        <v>0</v>
      </c>
      <c r="T106" s="28">
        <f>IF(T95=0,0,VLOOKUP(T95,FAC_TOTALS_APTA!$A$4:$AV$126,$L106,FALSE))</f>
        <v>0</v>
      </c>
      <c r="U106" s="28">
        <f>IF(U95=0,0,VLOOKUP(U95,FAC_TOTALS_APTA!$A$4:$AV$126,$L106,FALSE))</f>
        <v>0</v>
      </c>
      <c r="V106" s="28">
        <f>IF(V95=0,0,VLOOKUP(V95,FAC_TOTALS_APTA!$A$4:$AV$126,$L106,FALSE))</f>
        <v>0</v>
      </c>
      <c r="W106" s="28">
        <f>IF(W95=0,0,VLOOKUP(W95,FAC_TOTALS_APTA!$A$4:$AV$126,$L106,FALSE))</f>
        <v>0</v>
      </c>
      <c r="X106" s="28">
        <f>IF(X95=0,0,VLOOKUP(X95,FAC_TOTALS_APTA!$A$4:$AV$126,$L106,FALSE))</f>
        <v>0</v>
      </c>
      <c r="Y106" s="28">
        <f>IF(Y95=0,0,VLOOKUP(Y95,FAC_TOTALS_APTA!$A$4:$AV$126,$L106,FALSE))</f>
        <v>0</v>
      </c>
      <c r="Z106" s="28">
        <f>IF(Z95=0,0,VLOOKUP(Z95,FAC_TOTALS_APTA!$A$4:$AV$126,$L106,FALSE))</f>
        <v>0</v>
      </c>
      <c r="AA106" s="28">
        <f>IF(AA95=0,0,VLOOKUP(AA95,FAC_TOTALS_APTA!$A$4:$AV$126,$L106,FALSE))</f>
        <v>0</v>
      </c>
      <c r="AB106" s="28">
        <f>IF(AB95=0,0,VLOOKUP(AB95,FAC_TOTALS_APTA!$A$4:$AV$126,$L106,FALSE))</f>
        <v>0</v>
      </c>
      <c r="AC106" s="31">
        <f t="shared" si="34"/>
        <v>0</v>
      </c>
      <c r="AD106" s="32" t="e">
        <f>AC106/G111</f>
        <v>#DIV/0!</v>
      </c>
      <c r="AE106" s="102"/>
    </row>
    <row r="107" spans="1:31" x14ac:dyDescent="0.35">
      <c r="B107" s="24" t="s">
        <v>63</v>
      </c>
      <c r="C107" s="27"/>
      <c r="D107" s="125" t="s">
        <v>85</v>
      </c>
      <c r="E107" s="54"/>
      <c r="F107" s="5">
        <f>MATCH($D107,FAC_TOTALS_APTA!$A$2:$AV$2,)</f>
        <v>20</v>
      </c>
      <c r="G107" s="124">
        <f>VLOOKUP(G95,FAC_TOTALS_APTA!$A$4:$AV$126,$F107,FALSE)</f>
        <v>0</v>
      </c>
      <c r="H107" s="124">
        <f>VLOOKUP(H95,FAC_TOTALS_APTA!$A$4:$AV$126,$F107,FALSE)</f>
        <v>0</v>
      </c>
      <c r="I107" s="29" t="str">
        <f t="shared" si="31"/>
        <v>-</v>
      </c>
      <c r="J107" s="30" t="str">
        <f t="shared" si="32"/>
        <v/>
      </c>
      <c r="K107" s="30" t="str">
        <f t="shared" si="33"/>
        <v>YEARS_SINCE_TNC_BUS_HINY_FAC</v>
      </c>
      <c r="L107" s="5">
        <f>MATCH($K107,FAC_TOTALS_APTA!$A$2:$AT$2,)</f>
        <v>34</v>
      </c>
      <c r="M107" s="28">
        <f>IF(M95=0,0,VLOOKUP(M95,FAC_TOTALS_APTA!$A$4:$AV$126,$L107,FALSE))</f>
        <v>0</v>
      </c>
      <c r="N107" s="28">
        <f>IF(N95=0,0,VLOOKUP(N95,FAC_TOTALS_APTA!$A$4:$AV$126,$L107,FALSE))</f>
        <v>0</v>
      </c>
      <c r="O107" s="28">
        <f>IF(O95=0,0,VLOOKUP(O95,FAC_TOTALS_APTA!$A$4:$AV$126,$L107,FALSE))</f>
        <v>0</v>
      </c>
      <c r="P107" s="28">
        <f>IF(P95=0,0,VLOOKUP(P95,FAC_TOTALS_APTA!$A$4:$AV$126,$L107,FALSE))</f>
        <v>0</v>
      </c>
      <c r="Q107" s="28">
        <f>IF(Q95=0,0,VLOOKUP(Q95,FAC_TOTALS_APTA!$A$4:$AV$126,$L107,FALSE))</f>
        <v>0</v>
      </c>
      <c r="R107" s="28">
        <f>IF(R95=0,0,VLOOKUP(R95,FAC_TOTALS_APTA!$A$4:$AV$126,$L107,FALSE))</f>
        <v>0</v>
      </c>
      <c r="S107" s="28">
        <f>IF(S95=0,0,VLOOKUP(S95,FAC_TOTALS_APTA!$A$4:$AV$126,$L107,FALSE))</f>
        <v>0</v>
      </c>
      <c r="T107" s="28">
        <f>IF(T95=0,0,VLOOKUP(T95,FAC_TOTALS_APTA!$A$4:$AV$126,$L107,FALSE))</f>
        <v>0</v>
      </c>
      <c r="U107" s="28">
        <f>IF(U95=0,0,VLOOKUP(U95,FAC_TOTALS_APTA!$A$4:$AV$126,$L107,FALSE))</f>
        <v>0</v>
      </c>
      <c r="V107" s="28">
        <f>IF(V95=0,0,VLOOKUP(V95,FAC_TOTALS_APTA!$A$4:$AV$126,$L107,FALSE))</f>
        <v>0</v>
      </c>
      <c r="W107" s="28">
        <f>IF(W95=0,0,VLOOKUP(W95,FAC_TOTALS_APTA!$A$4:$AV$126,$L107,FALSE))</f>
        <v>0</v>
      </c>
      <c r="X107" s="28">
        <f>IF(X95=0,0,VLOOKUP(X95,FAC_TOTALS_APTA!$A$4:$AV$126,$L107,FALSE))</f>
        <v>0</v>
      </c>
      <c r="Y107" s="28">
        <f>IF(Y95=0,0,VLOOKUP(Y95,FAC_TOTALS_APTA!$A$4:$AV$126,$L107,FALSE))</f>
        <v>0</v>
      </c>
      <c r="Z107" s="28">
        <f>IF(Z95=0,0,VLOOKUP(Z95,FAC_TOTALS_APTA!$A$4:$AV$126,$L107,FALSE))</f>
        <v>0</v>
      </c>
      <c r="AA107" s="28">
        <f>IF(AA95=0,0,VLOOKUP(AA95,FAC_TOTALS_APTA!$A$4:$AV$126,$L107,FALSE))</f>
        <v>0</v>
      </c>
      <c r="AB107" s="28">
        <f>IF(AB95=0,0,VLOOKUP(AB95,FAC_TOTALS_APTA!$A$4:$AV$126,$L107,FALSE))</f>
        <v>0</v>
      </c>
      <c r="AC107" s="31">
        <f t="shared" si="34"/>
        <v>0</v>
      </c>
      <c r="AD107" s="32" t="e">
        <f>AC107/G111</f>
        <v>#DIV/0!</v>
      </c>
      <c r="AE107" s="102"/>
    </row>
    <row r="108" spans="1:31" x14ac:dyDescent="0.35">
      <c r="B108" s="24" t="s">
        <v>64</v>
      </c>
      <c r="C108" s="27"/>
      <c r="D108" s="103" t="s">
        <v>43</v>
      </c>
      <c r="E108" s="54"/>
      <c r="F108" s="5">
        <f>MATCH($D108,FAC_TOTALS_APTA!$A$2:$AV$2,)</f>
        <v>24</v>
      </c>
      <c r="G108" s="124">
        <f>VLOOKUP(G95,FAC_TOTALS_APTA!$A$4:$AV$126,$F108,FALSE)</f>
        <v>0</v>
      </c>
      <c r="H108" s="124">
        <f>VLOOKUP(H95,FAC_TOTALS_APTA!$A$4:$AV$126,$F108,FALSE)</f>
        <v>0</v>
      </c>
      <c r="I108" s="29" t="str">
        <f t="shared" si="31"/>
        <v>-</v>
      </c>
      <c r="J108" s="30" t="str">
        <f t="shared" ref="J108:J109" si="35">IF(C108="Log","_log","")</f>
        <v/>
      </c>
      <c r="K108" s="30" t="str">
        <f t="shared" si="33"/>
        <v>BIKE_SHARE_FAC</v>
      </c>
      <c r="L108" s="5">
        <f>MATCH($K108,FAC_TOTALS_APTA!$A$2:$AT$2,)</f>
        <v>38</v>
      </c>
      <c r="M108" s="28">
        <f>IF(M95=0,0,VLOOKUP(M95,FAC_TOTALS_APTA!$A$4:$AV$126,$L108,FALSE))</f>
        <v>0</v>
      </c>
      <c r="N108" s="28">
        <f>IF(N95=0,0,VLOOKUP(N95,FAC_TOTALS_APTA!$A$4:$AV$126,$L108,FALSE))</f>
        <v>0</v>
      </c>
      <c r="O108" s="28">
        <f>IF(O95=0,0,VLOOKUP(O95,FAC_TOTALS_APTA!$A$4:$AV$126,$L108,FALSE))</f>
        <v>0</v>
      </c>
      <c r="P108" s="28">
        <f>IF(P95=0,0,VLOOKUP(P95,FAC_TOTALS_APTA!$A$4:$AV$126,$L108,FALSE))</f>
        <v>0</v>
      </c>
      <c r="Q108" s="28">
        <f>IF(Q95=0,0,VLOOKUP(Q95,FAC_TOTALS_APTA!$A$4:$AV$126,$L108,FALSE))</f>
        <v>0</v>
      </c>
      <c r="R108" s="28">
        <f>IF(R95=0,0,VLOOKUP(R95,FAC_TOTALS_APTA!$A$4:$AV$126,$L108,FALSE))</f>
        <v>0</v>
      </c>
      <c r="S108" s="28">
        <f>IF(S95=0,0,VLOOKUP(S95,FAC_TOTALS_APTA!$A$4:$AV$126,$L108,FALSE))</f>
        <v>0</v>
      </c>
      <c r="T108" s="28">
        <f>IF(T95=0,0,VLOOKUP(T95,FAC_TOTALS_APTA!$A$4:$AV$126,$L108,FALSE))</f>
        <v>0</v>
      </c>
      <c r="U108" s="28">
        <f>IF(U95=0,0,VLOOKUP(U95,FAC_TOTALS_APTA!$A$4:$AV$126,$L108,FALSE))</f>
        <v>0</v>
      </c>
      <c r="V108" s="28">
        <f>IF(V95=0,0,VLOOKUP(V95,FAC_TOTALS_APTA!$A$4:$AV$126,$L108,FALSE))</f>
        <v>0</v>
      </c>
      <c r="W108" s="28">
        <f>IF(W95=0,0,VLOOKUP(W95,FAC_TOTALS_APTA!$A$4:$AV$126,$L108,FALSE))</f>
        <v>0</v>
      </c>
      <c r="X108" s="28">
        <f>IF(X95=0,0,VLOOKUP(X95,FAC_TOTALS_APTA!$A$4:$AV$126,$L108,FALSE))</f>
        <v>0</v>
      </c>
      <c r="Y108" s="28">
        <f>IF(Y95=0,0,VLOOKUP(Y95,FAC_TOTALS_APTA!$A$4:$AV$126,$L108,FALSE))</f>
        <v>0</v>
      </c>
      <c r="Z108" s="28">
        <f>IF(Z95=0,0,VLOOKUP(Z95,FAC_TOTALS_APTA!$A$4:$AV$126,$L108,FALSE))</f>
        <v>0</v>
      </c>
      <c r="AA108" s="28">
        <f>IF(AA95=0,0,VLOOKUP(AA95,FAC_TOTALS_APTA!$A$4:$AV$126,$L108,FALSE))</f>
        <v>0</v>
      </c>
      <c r="AB108" s="28">
        <f>IF(AB95=0,0,VLOOKUP(AB95,FAC_TOTALS_APTA!$A$4:$AV$126,$L108,FALSE))</f>
        <v>0</v>
      </c>
      <c r="AC108" s="31">
        <f t="shared" si="34"/>
        <v>0</v>
      </c>
      <c r="AD108" s="32" t="e">
        <f>AC108/G111</f>
        <v>#DIV/0!</v>
      </c>
      <c r="AE108" s="102"/>
    </row>
    <row r="109" spans="1:31" x14ac:dyDescent="0.35">
      <c r="B109" s="7" t="s">
        <v>65</v>
      </c>
      <c r="C109" s="26"/>
      <c r="D109" s="128" t="s">
        <v>44</v>
      </c>
      <c r="E109" s="55"/>
      <c r="F109" s="6">
        <f>MATCH($D109,FAC_TOTALS_APTA!$A$2:$AV$2,)</f>
        <v>25</v>
      </c>
      <c r="G109" s="130">
        <f>VLOOKUP(G95,FAC_TOTALS_APTA!$A$4:$AV$126,$F109,FALSE)</f>
        <v>0</v>
      </c>
      <c r="H109" s="130">
        <f>VLOOKUP(H95,FAC_TOTALS_APTA!$A$4:$AV$126,$F109,FALSE)</f>
        <v>0</v>
      </c>
      <c r="I109" s="35" t="str">
        <f t="shared" si="31"/>
        <v>-</v>
      </c>
      <c r="J109" s="36" t="str">
        <f t="shared" si="35"/>
        <v/>
      </c>
      <c r="K109" s="36" t="str">
        <f t="shared" si="33"/>
        <v>scooter_flag_FAC</v>
      </c>
      <c r="L109" s="6">
        <f>MATCH($K109,FAC_TOTALS_APTA!$A$2:$AT$2,)</f>
        <v>39</v>
      </c>
      <c r="M109" s="37">
        <f>IF(M95=0,0,VLOOKUP(M95,FAC_TOTALS_APTA!$A$4:$AV$126,$L109,FALSE))</f>
        <v>0</v>
      </c>
      <c r="N109" s="37">
        <f>IF(N95=0,0,VLOOKUP(N95,FAC_TOTALS_APTA!$A$4:$AV$126,$L109,FALSE))</f>
        <v>0</v>
      </c>
      <c r="O109" s="37">
        <f>IF(O95=0,0,VLOOKUP(O95,FAC_TOTALS_APTA!$A$4:$AV$126,$L109,FALSE))</f>
        <v>0</v>
      </c>
      <c r="P109" s="37">
        <f>IF(P95=0,0,VLOOKUP(P95,FAC_TOTALS_APTA!$A$4:$AV$126,$L109,FALSE))</f>
        <v>0</v>
      </c>
      <c r="Q109" s="37">
        <f>IF(Q95=0,0,VLOOKUP(Q95,FAC_TOTALS_APTA!$A$4:$AV$126,$L109,FALSE))</f>
        <v>0</v>
      </c>
      <c r="R109" s="37">
        <f>IF(R95=0,0,VLOOKUP(R95,FAC_TOTALS_APTA!$A$4:$AV$126,$L109,FALSE))</f>
        <v>0</v>
      </c>
      <c r="S109" s="37">
        <f>IF(S95=0,0,VLOOKUP(S95,FAC_TOTALS_APTA!$A$4:$AV$126,$L109,FALSE))</f>
        <v>0</v>
      </c>
      <c r="T109" s="37">
        <f>IF(T95=0,0,VLOOKUP(T95,FAC_TOTALS_APTA!$A$4:$AV$126,$L109,FALSE))</f>
        <v>0</v>
      </c>
      <c r="U109" s="37">
        <f>IF(U95=0,0,VLOOKUP(U95,FAC_TOTALS_APTA!$A$4:$AV$126,$L109,FALSE))</f>
        <v>0</v>
      </c>
      <c r="V109" s="37">
        <f>IF(V95=0,0,VLOOKUP(V95,FAC_TOTALS_APTA!$A$4:$AV$126,$L109,FALSE))</f>
        <v>0</v>
      </c>
      <c r="W109" s="37">
        <f>IF(W95=0,0,VLOOKUP(W95,FAC_TOTALS_APTA!$A$4:$AV$126,$L109,FALSE))</f>
        <v>0</v>
      </c>
      <c r="X109" s="37">
        <f>IF(X95=0,0,VLOOKUP(X95,FAC_TOTALS_APTA!$A$4:$AV$126,$L109,FALSE))</f>
        <v>0</v>
      </c>
      <c r="Y109" s="37">
        <f>IF(Y95=0,0,VLOOKUP(Y95,FAC_TOTALS_APTA!$A$4:$AV$126,$L109,FALSE))</f>
        <v>0</v>
      </c>
      <c r="Z109" s="37">
        <f>IF(Z95=0,0,VLOOKUP(Z95,FAC_TOTALS_APTA!$A$4:$AV$126,$L109,FALSE))</f>
        <v>0</v>
      </c>
      <c r="AA109" s="37">
        <f>IF(AA95=0,0,VLOOKUP(AA95,FAC_TOTALS_APTA!$A$4:$AV$126,$L109,FALSE))</f>
        <v>0</v>
      </c>
      <c r="AB109" s="37">
        <f>IF(AB95=0,0,VLOOKUP(AB95,FAC_TOTALS_APTA!$A$4:$AV$126,$L109,FALSE))</f>
        <v>0</v>
      </c>
      <c r="AC109" s="38">
        <f t="shared" si="34"/>
        <v>0</v>
      </c>
      <c r="AD109" s="39" t="e">
        <f>AC109/G111</f>
        <v>#DIV/0!</v>
      </c>
      <c r="AE109" s="102"/>
    </row>
    <row r="110" spans="1:31" x14ac:dyDescent="0.35">
      <c r="B110" s="40" t="s">
        <v>53</v>
      </c>
      <c r="C110" s="41"/>
      <c r="D110" s="40" t="s">
        <v>45</v>
      </c>
      <c r="E110" s="42"/>
      <c r="F110" s="43"/>
      <c r="G110" s="140"/>
      <c r="H110" s="140"/>
      <c r="I110" s="45"/>
      <c r="J110" s="46"/>
      <c r="K110" s="46" t="str">
        <f t="shared" si="33"/>
        <v>New_Reporter_FAC</v>
      </c>
      <c r="L110" s="43">
        <f>MATCH($K110,FAC_TOTALS_APTA!$A$2:$AT$2,)</f>
        <v>43</v>
      </c>
      <c r="M110" s="44">
        <f>IF(M95=0,0,VLOOKUP(M95,FAC_TOTALS_APTA!$A$4:$AV$126,$L110,FALSE))</f>
        <v>0</v>
      </c>
      <c r="N110" s="44">
        <f>IF(N95=0,0,VLOOKUP(N95,FAC_TOTALS_APTA!$A$4:$AV$126,$L110,FALSE))</f>
        <v>0</v>
      </c>
      <c r="O110" s="44">
        <f>IF(O95=0,0,VLOOKUP(O95,FAC_TOTALS_APTA!$A$4:$AV$126,$L110,FALSE))</f>
        <v>0</v>
      </c>
      <c r="P110" s="44">
        <f>IF(P95=0,0,VLOOKUP(P95,FAC_TOTALS_APTA!$A$4:$AV$126,$L110,FALSE))</f>
        <v>0</v>
      </c>
      <c r="Q110" s="44">
        <f>IF(Q95=0,0,VLOOKUP(Q95,FAC_TOTALS_APTA!$A$4:$AV$126,$L110,FALSE))</f>
        <v>0</v>
      </c>
      <c r="R110" s="44">
        <f>IF(R95=0,0,VLOOKUP(R95,FAC_TOTALS_APTA!$A$4:$AV$126,$L110,FALSE))</f>
        <v>0</v>
      </c>
      <c r="S110" s="44">
        <f>IF(S95=0,0,VLOOKUP(S95,FAC_TOTALS_APTA!$A$4:$AV$126,$L110,FALSE))</f>
        <v>0</v>
      </c>
      <c r="T110" s="44">
        <f>IF(T95=0,0,VLOOKUP(T95,FAC_TOTALS_APTA!$A$4:$AV$126,$L110,FALSE))</f>
        <v>0</v>
      </c>
      <c r="U110" s="44">
        <f>IF(U95=0,0,VLOOKUP(U95,FAC_TOTALS_APTA!$A$4:$AV$126,$L110,FALSE))</f>
        <v>0</v>
      </c>
      <c r="V110" s="44">
        <f>IF(V95=0,0,VLOOKUP(V95,FAC_TOTALS_APTA!$A$4:$AV$126,$L110,FALSE))</f>
        <v>0</v>
      </c>
      <c r="W110" s="44">
        <f>IF(W95=0,0,VLOOKUP(W95,FAC_TOTALS_APTA!$A$4:$AV$126,$L110,FALSE))</f>
        <v>0</v>
      </c>
      <c r="X110" s="44">
        <f>IF(X95=0,0,VLOOKUP(X95,FAC_TOTALS_APTA!$A$4:$AV$126,$L110,FALSE))</f>
        <v>0</v>
      </c>
      <c r="Y110" s="44">
        <f>IF(Y95=0,0,VLOOKUP(Y95,FAC_TOTALS_APTA!$A$4:$AV$126,$L110,FALSE))</f>
        <v>0</v>
      </c>
      <c r="Z110" s="44">
        <f>IF(Z95=0,0,VLOOKUP(Z95,FAC_TOTALS_APTA!$A$4:$AV$126,$L110,FALSE))</f>
        <v>0</v>
      </c>
      <c r="AA110" s="44">
        <f>IF(AA95=0,0,VLOOKUP(AA95,FAC_TOTALS_APTA!$A$4:$AV$126,$L110,FALSE))</f>
        <v>0</v>
      </c>
      <c r="AB110" s="44">
        <f>IF(AB95=0,0,VLOOKUP(AB95,FAC_TOTALS_APTA!$A$4:$AV$126,$L110,FALSE))</f>
        <v>0</v>
      </c>
      <c r="AC110" s="47">
        <f>SUM(M110:AB110)</f>
        <v>0</v>
      </c>
      <c r="AD110" s="48" t="e">
        <f>AC110/G112</f>
        <v>#DIV/0!</v>
      </c>
    </row>
    <row r="111" spans="1:31" s="106" customFormat="1" ht="15.75" customHeight="1" x14ac:dyDescent="0.35">
      <c r="A111" s="105"/>
      <c r="B111" s="24" t="s">
        <v>66</v>
      </c>
      <c r="C111" s="27"/>
      <c r="D111" s="5" t="s">
        <v>6</v>
      </c>
      <c r="E111" s="54"/>
      <c r="F111" s="5">
        <f>MATCH($D111,FAC_TOTALS_APTA!$A$2:$AT$2,)</f>
        <v>10</v>
      </c>
      <c r="G111" s="116">
        <f>VLOOKUP(G95,FAC_TOTALS_APTA!$A$4:$AV$126,$F111,FALSE)</f>
        <v>0</v>
      </c>
      <c r="H111" s="116">
        <f>VLOOKUP(H95,FAC_TOTALS_APTA!$A$4:$AT$126,$F111,FALSE)</f>
        <v>0</v>
      </c>
      <c r="I111" s="111" t="e">
        <f t="shared" ref="I111" si="36">H111/G111-1</f>
        <v>#DIV/0!</v>
      </c>
      <c r="J111" s="30"/>
      <c r="K111" s="30"/>
      <c r="L111" s="5"/>
      <c r="M111" s="28" t="e">
        <f t="shared" ref="M111:AB111" si="37">SUM(M97:M104)</f>
        <v>#REF!</v>
      </c>
      <c r="N111" s="28" t="e">
        <f t="shared" si="37"/>
        <v>#REF!</v>
      </c>
      <c r="O111" s="28" t="e">
        <f t="shared" si="37"/>
        <v>#REF!</v>
      </c>
      <c r="P111" s="28" t="e">
        <f t="shared" si="37"/>
        <v>#REF!</v>
      </c>
      <c r="Q111" s="28" t="e">
        <f t="shared" si="37"/>
        <v>#REF!</v>
      </c>
      <c r="R111" s="28" t="e">
        <f t="shared" si="37"/>
        <v>#REF!</v>
      </c>
      <c r="S111" s="28" t="e">
        <f t="shared" si="37"/>
        <v>#REF!</v>
      </c>
      <c r="T111" s="28" t="e">
        <f t="shared" si="37"/>
        <v>#REF!</v>
      </c>
      <c r="U111" s="28" t="e">
        <f t="shared" si="37"/>
        <v>#REF!</v>
      </c>
      <c r="V111" s="28" t="e">
        <f t="shared" si="37"/>
        <v>#REF!</v>
      </c>
      <c r="W111" s="28">
        <f t="shared" si="37"/>
        <v>0</v>
      </c>
      <c r="X111" s="28">
        <f t="shared" si="37"/>
        <v>0</v>
      </c>
      <c r="Y111" s="28">
        <f t="shared" si="37"/>
        <v>0</v>
      </c>
      <c r="Z111" s="28">
        <f t="shared" si="37"/>
        <v>0</v>
      </c>
      <c r="AA111" s="28">
        <f t="shared" si="37"/>
        <v>0</v>
      </c>
      <c r="AB111" s="28">
        <f t="shared" si="37"/>
        <v>0</v>
      </c>
      <c r="AC111" s="31">
        <f>H111-G111</f>
        <v>0</v>
      </c>
      <c r="AD111" s="32" t="e">
        <f>I111</f>
        <v>#DIV/0!</v>
      </c>
      <c r="AE111" s="105"/>
    </row>
    <row r="112" spans="1:31" ht="13.5" customHeight="1" thickBot="1" x14ac:dyDescent="0.4">
      <c r="B112" s="8" t="s">
        <v>50</v>
      </c>
      <c r="C112" s="22"/>
      <c r="D112" s="22" t="s">
        <v>4</v>
      </c>
      <c r="E112" s="22"/>
      <c r="F112" s="22">
        <f>MATCH($D112,FAC_TOTALS_APTA!$A$2:$AT$2,)</f>
        <v>8</v>
      </c>
      <c r="G112" s="113">
        <f>VLOOKUP(G95,FAC_TOTALS_APTA!$A$4:$AT$126,$F112,FALSE)</f>
        <v>0</v>
      </c>
      <c r="H112" s="113">
        <f>VLOOKUP(H95,FAC_TOTALS_APTA!$A$4:$AT$126,$F112,FALSE)</f>
        <v>0</v>
      </c>
      <c r="I112" s="112" t="e">
        <f t="shared" ref="I112" si="38">H112/G112-1</f>
        <v>#DIV/0!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0</v>
      </c>
      <c r="AD112" s="51" t="e">
        <f>I112</f>
        <v>#DIV/0!</v>
      </c>
    </row>
    <row r="113" spans="2:31" ht="14" thickTop="1" thickBot="1" x14ac:dyDescent="0.4">
      <c r="B113" s="56" t="s">
        <v>67</v>
      </c>
      <c r="C113" s="57"/>
      <c r="D113" s="57"/>
      <c r="E113" s="58"/>
      <c r="F113" s="57"/>
      <c r="G113" s="153"/>
      <c r="H113" s="153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 t="e">
        <f>AD112-AD111</f>
        <v>#DIV/0!</v>
      </c>
    </row>
    <row r="114" spans="2:31" ht="13.5" thickTop="1" x14ac:dyDescent="0.35">
      <c r="AE114" s="102"/>
    </row>
    <row r="115" spans="2:31" x14ac:dyDescent="0.35">
      <c r="AE115" s="102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4"/>
  <sheetViews>
    <sheetView showGridLines="0" topLeftCell="A89" workbookViewId="0">
      <selection activeCell="D97" sqref="D97:D98"/>
    </sheetView>
  </sheetViews>
  <sheetFormatPr defaultColWidth="11" defaultRowHeight="13" x14ac:dyDescent="0.35"/>
  <cols>
    <col min="1" max="1" width="11" style="9"/>
    <col min="2" max="2" width="32.58203125" style="10" bestFit="1" customWidth="1"/>
    <col min="3" max="3" width="5.33203125" style="11" customWidth="1"/>
    <col min="4" max="4" width="25.33203125" style="11" customWidth="1"/>
    <col min="5" max="5" width="5.25" style="12" bestFit="1" customWidth="1"/>
    <col min="6" max="6" width="11" style="11" hidden="1" customWidth="1"/>
    <col min="7" max="8" width="11.75" style="106" bestFit="1" customWidth="1"/>
    <col min="9" max="9" width="6.75" style="13" bestFit="1" customWidth="1"/>
    <col min="10" max="10" width="11" style="11" hidden="1" customWidth="1"/>
    <col min="11" max="11" width="24.58203125" style="11" hidden="1" customWidth="1"/>
    <col min="12" max="12" width="12.58203125" style="11" hidden="1" customWidth="1"/>
    <col min="13" max="13" width="13.58203125" style="11" hidden="1" customWidth="1"/>
    <col min="14" max="14" width="13.08203125" style="11" hidden="1" customWidth="1"/>
    <col min="15" max="15" width="11.08203125" style="11" hidden="1" customWidth="1"/>
    <col min="16" max="28" width="11.58203125" style="11" hidden="1" customWidth="1"/>
    <col min="29" max="29" width="16.5" style="11" hidden="1" customWidth="1"/>
    <col min="30" max="30" width="12.08203125" style="11" customWidth="1"/>
    <col min="31" max="31" width="11" style="9"/>
    <col min="32" max="16384" width="11" style="11"/>
  </cols>
  <sheetData>
    <row r="1" spans="1:31" x14ac:dyDescent="0.35">
      <c r="B1" s="10" t="s">
        <v>36</v>
      </c>
      <c r="C1" s="11">
        <v>2012</v>
      </c>
    </row>
    <row r="2" spans="1:31" x14ac:dyDescent="0.35">
      <c r="B2" s="14" t="s">
        <v>37</v>
      </c>
      <c r="C2" s="9">
        <v>2018</v>
      </c>
      <c r="D2" s="9"/>
    </row>
    <row r="3" spans="1:31" s="9" customFormat="1" x14ac:dyDescent="0.35">
      <c r="B3" s="17" t="s">
        <v>25</v>
      </c>
      <c r="E3" s="5"/>
      <c r="G3" s="105"/>
      <c r="H3" s="105"/>
      <c r="I3" s="16"/>
    </row>
    <row r="4" spans="1:31" x14ac:dyDescent="0.35">
      <c r="B4" s="14" t="s">
        <v>16</v>
      </c>
      <c r="C4" s="15" t="s">
        <v>17</v>
      </c>
      <c r="D4" s="9"/>
      <c r="E4" s="5"/>
      <c r="F4" s="9"/>
      <c r="G4" s="105"/>
      <c r="H4" s="10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35">
      <c r="B5" s="14"/>
      <c r="C5" s="15"/>
      <c r="D5" s="9"/>
      <c r="E5" s="5"/>
      <c r="F5" s="9"/>
      <c r="G5" s="105"/>
      <c r="H5" s="105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35">
      <c r="B6" s="17" t="s">
        <v>26</v>
      </c>
      <c r="C6" s="18">
        <v>0</v>
      </c>
      <c r="D6" s="9"/>
      <c r="E6" s="5"/>
      <c r="F6" s="9"/>
      <c r="G6" s="105"/>
      <c r="H6" s="105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4">
      <c r="B7" s="19" t="s">
        <v>32</v>
      </c>
      <c r="C7" s="20">
        <v>1</v>
      </c>
      <c r="D7" s="21"/>
      <c r="E7" s="22"/>
      <c r="F7" s="21"/>
      <c r="G7" s="156"/>
      <c r="H7" s="156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35">
      <c r="B8" s="60"/>
      <c r="C8" s="61"/>
      <c r="D8" s="61"/>
      <c r="E8" s="61"/>
      <c r="F8" s="61"/>
      <c r="G8" s="173" t="s">
        <v>51</v>
      </c>
      <c r="H8" s="173"/>
      <c r="I8" s="17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73" t="s">
        <v>55</v>
      </c>
      <c r="AD8" s="173"/>
    </row>
    <row r="9" spans="1:31" x14ac:dyDescent="0.35">
      <c r="B9" s="7" t="s">
        <v>18</v>
      </c>
      <c r="C9" s="26" t="s">
        <v>19</v>
      </c>
      <c r="D9" s="6" t="s">
        <v>20</v>
      </c>
      <c r="E9" s="6"/>
      <c r="F9" s="6"/>
      <c r="G9" s="127">
        <f>$C$1</f>
        <v>2012</v>
      </c>
      <c r="H9" s="127">
        <f>$C$2</f>
        <v>2018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35">
      <c r="A10" s="5"/>
      <c r="B10" s="24"/>
      <c r="C10" s="27"/>
      <c r="D10" s="5"/>
      <c r="E10" s="5"/>
      <c r="F10" s="5"/>
      <c r="G10" s="103"/>
      <c r="H10" s="103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35">
      <c r="B11" s="114"/>
      <c r="C11" s="115"/>
      <c r="D11" s="103"/>
      <c r="E11" s="5"/>
      <c r="F11" s="5"/>
      <c r="G11" s="103" t="str">
        <f>CONCATENATE($C6,"_",$C7,"_",G9)</f>
        <v>0_1_2012</v>
      </c>
      <c r="H11" s="103" t="str">
        <f>CONCATENATE($C6,"_",$C7,"_",H9)</f>
        <v>0_1_2018</v>
      </c>
      <c r="I11" s="27"/>
      <c r="J11" s="5"/>
      <c r="K11" s="5"/>
      <c r="L11" s="5"/>
      <c r="M11" s="5" t="str">
        <f>IF($G9+M10&gt;$H9,0,CONCATENATE($C6,"_",$C7,"_",$G9+M10))</f>
        <v>0_1_2013</v>
      </c>
      <c r="N11" s="5" t="str">
        <f t="shared" ref="N11:AB11" si="0">IF($G9+N10&gt;$H9,0,CONCATENATE($C6,"_",$C7,"_",$G9+N10))</f>
        <v>0_1_2014</v>
      </c>
      <c r="O11" s="5" t="str">
        <f t="shared" si="0"/>
        <v>0_1_2015</v>
      </c>
      <c r="P11" s="5" t="str">
        <f t="shared" si="0"/>
        <v>0_1_2016</v>
      </c>
      <c r="Q11" s="5" t="str">
        <f t="shared" si="0"/>
        <v>0_1_2017</v>
      </c>
      <c r="R11" s="5" t="str">
        <f t="shared" si="0"/>
        <v>0_1_2018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35">
      <c r="B12" s="114"/>
      <c r="C12" s="115"/>
      <c r="D12" s="103"/>
      <c r="E12" s="5"/>
      <c r="F12" s="5" t="s">
        <v>23</v>
      </c>
      <c r="G12" s="116"/>
      <c r="H12" s="116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35">
      <c r="A13" s="5"/>
      <c r="B13" s="114" t="s">
        <v>31</v>
      </c>
      <c r="C13" s="115" t="s">
        <v>21</v>
      </c>
      <c r="D13" s="103" t="s">
        <v>91</v>
      </c>
      <c r="E13" s="54"/>
      <c r="F13" s="5">
        <f>MATCH($D13,FAC_TOTALS_APTA!$A$2:$AV$2,)</f>
        <v>12</v>
      </c>
      <c r="G13" s="116">
        <f>VLOOKUP(G11,FAC_TOTALS_APTA!$A$4:$AV$126,$F13,FALSE)</f>
        <v>63654979.010831997</v>
      </c>
      <c r="H13" s="116">
        <f>VLOOKUP(H11,FAC_TOTALS_APTA!$A$4:$AV$126,$F13,FALSE)</f>
        <v>66335689.749269299</v>
      </c>
      <c r="I13" s="29">
        <f>IFERROR(H13/G13-1,"-")</f>
        <v>4.2113135218866837E-2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MATCH($K13,FAC_TOTALS_APTA!$A$2:$AT$2,)</f>
        <v>26</v>
      </c>
      <c r="M13" s="28">
        <f>IF(M11=0,0,VLOOKUP(M11,FAC_TOTALS_APTA!$A$4:$AV$126,$L13,FALSE))</f>
        <v>21010514.984687001</v>
      </c>
      <c r="N13" s="28">
        <f>IF(N11=0,0,VLOOKUP(N11,FAC_TOTALS_APTA!$A$4:$AV$126,$L13,FALSE))</f>
        <v>3858992.4699548502</v>
      </c>
      <c r="O13" s="28">
        <f>IF(O11=0,0,VLOOKUP(O11,FAC_TOTALS_APTA!$A$4:$AV$126,$L13,FALSE))</f>
        <v>22171869.711719502</v>
      </c>
      <c r="P13" s="28">
        <f>IF(P11=0,0,VLOOKUP(P11,FAC_TOTALS_APTA!$A$4:$AV$126,$L13,FALSE))</f>
        <v>21243235.6889682</v>
      </c>
      <c r="Q13" s="28">
        <f>IF(Q11=0,0,VLOOKUP(Q11,FAC_TOTALS_APTA!$A$4:$AV$126,$L13,FALSE))</f>
        <v>10807453.290931201</v>
      </c>
      <c r="R13" s="28">
        <f>IF(R11=0,0,VLOOKUP(R11,FAC_TOTALS_APTA!$A$4:$AV$126,$L13,FALSE))</f>
        <v>8328809.1168483002</v>
      </c>
      <c r="S13" s="28">
        <f>IF(S11=0,0,VLOOKUP(S11,FAC_TOTALS_APTA!$A$4:$AV$126,$L13,FALSE))</f>
        <v>0</v>
      </c>
      <c r="T13" s="28">
        <f>IF(T11=0,0,VLOOKUP(T11,FAC_TOTALS_APTA!$A$4:$AV$126,$L13,FALSE))</f>
        <v>0</v>
      </c>
      <c r="U13" s="28">
        <f>IF(U11=0,0,VLOOKUP(U11,FAC_TOTALS_APTA!$A$4:$AV$126,$L13,FALSE))</f>
        <v>0</v>
      </c>
      <c r="V13" s="28">
        <f>IF(V11=0,0,VLOOKUP(V11,FAC_TOTALS_APTA!$A$4:$AV$126,$L13,FALSE))</f>
        <v>0</v>
      </c>
      <c r="W13" s="28">
        <f>IF(W11=0,0,VLOOKUP(W11,FAC_TOTALS_APTA!$A$4:$AV$126,$L13,FALSE))</f>
        <v>0</v>
      </c>
      <c r="X13" s="28">
        <f>IF(X11=0,0,VLOOKUP(X11,FAC_TOTALS_APTA!$A$4:$AV$126,$L13,FALSE))</f>
        <v>0</v>
      </c>
      <c r="Y13" s="28">
        <f>IF(Y11=0,0,VLOOKUP(Y11,FAC_TOTALS_APTA!$A$4:$AV$126,$L13,FALSE))</f>
        <v>0</v>
      </c>
      <c r="Z13" s="28">
        <f>IF(Z11=0,0,VLOOKUP(Z11,FAC_TOTALS_APTA!$A$4:$AV$126,$L13,FALSE))</f>
        <v>0</v>
      </c>
      <c r="AA13" s="28">
        <f>IF(AA11=0,0,VLOOKUP(AA11,FAC_TOTALS_APTA!$A$4:$AV$126,$L13,FALSE))</f>
        <v>0</v>
      </c>
      <c r="AB13" s="28">
        <f>IF(AB11=0,0,VLOOKUP(AB11,FAC_TOTALS_APTA!$A$4:$AV$126,$L13,FALSE))</f>
        <v>0</v>
      </c>
      <c r="AC13" s="31">
        <f>SUM(M13:AB13)</f>
        <v>87420875.263109043</v>
      </c>
      <c r="AD13" s="32">
        <f>AC13/G27</f>
        <v>3.454395774456849E-2</v>
      </c>
      <c r="AE13" s="5"/>
    </row>
    <row r="14" spans="1:31" s="12" customFormat="1" x14ac:dyDescent="0.35">
      <c r="A14" s="5"/>
      <c r="B14" s="114" t="s">
        <v>52</v>
      </c>
      <c r="C14" s="115" t="s">
        <v>21</v>
      </c>
      <c r="D14" s="103" t="s">
        <v>92</v>
      </c>
      <c r="E14" s="54"/>
      <c r="F14" s="5">
        <f>MATCH($D14,FAC_TOTALS_APTA!$A$2:$AV$2,)</f>
        <v>13</v>
      </c>
      <c r="G14" s="122">
        <f>VLOOKUP(G11,FAC_TOTALS_APTA!$A$4:$AV$126,$F14,FALSE)</f>
        <v>1.03319372827068</v>
      </c>
      <c r="H14" s="122">
        <f>VLOOKUP(H11,FAC_TOTALS_APTA!$A$4:$AV$126,$F14,FALSE)</f>
        <v>1.03280582691442</v>
      </c>
      <c r="I14" s="29">
        <f t="shared" ref="I14:I25" si="1">IFERROR(H14/G14-1,"-")</f>
        <v>-3.75439131738875E-4</v>
      </c>
      <c r="J14" s="30" t="str">
        <f t="shared" ref="J14:J25" si="2">IF(C14="Log","_log","")</f>
        <v>_log</v>
      </c>
      <c r="K14" s="30" t="str">
        <f t="shared" ref="K14:K25" si="3">CONCATENATE(D14,J14,"_FAC")</f>
        <v>FARE_per_UPT_cleaned_2018_log_FAC</v>
      </c>
      <c r="L14" s="5">
        <f>MATCH($K14,FAC_TOTALS_APTA!$A$2:$AT$2,)</f>
        <v>27</v>
      </c>
      <c r="M14" s="28">
        <f>IF(M11=0,0,VLOOKUP(M11,FAC_TOTALS_APTA!$A$4:$AV$126,$L14,FALSE))</f>
        <v>-7614684.6709872698</v>
      </c>
      <c r="N14" s="28">
        <f>IF(N11=0,0,VLOOKUP(N11,FAC_TOTALS_APTA!$A$4:$AV$126,$L14,FALSE))</f>
        <v>-2221763.7972628302</v>
      </c>
      <c r="O14" s="28">
        <f>IF(O11=0,0,VLOOKUP(O11,FAC_TOTALS_APTA!$A$4:$AV$126,$L14,FALSE))</f>
        <v>-12339864.442461699</v>
      </c>
      <c r="P14" s="28">
        <f>IF(P11=0,0,VLOOKUP(P11,FAC_TOTALS_APTA!$A$4:$AV$126,$L14,FALSE))</f>
        <v>-9806317.4063176308</v>
      </c>
      <c r="Q14" s="28">
        <f>IF(Q11=0,0,VLOOKUP(Q11,FAC_TOTALS_APTA!$A$4:$AV$126,$L14,FALSE))</f>
        <v>14861239.3433231</v>
      </c>
      <c r="R14" s="28">
        <f>IF(R11=0,0,VLOOKUP(R11,FAC_TOTALS_APTA!$A$4:$AV$126,$L14,FALSE))</f>
        <v>12207656.7000098</v>
      </c>
      <c r="S14" s="28">
        <f>IF(S11=0,0,VLOOKUP(S11,FAC_TOTALS_APTA!$A$4:$AV$126,$L14,FALSE))</f>
        <v>0</v>
      </c>
      <c r="T14" s="28">
        <f>IF(T11=0,0,VLOOKUP(T11,FAC_TOTALS_APTA!$A$4:$AV$126,$L14,FALSE))</f>
        <v>0</v>
      </c>
      <c r="U14" s="28">
        <f>IF(U11=0,0,VLOOKUP(U11,FAC_TOTALS_APTA!$A$4:$AV$126,$L14,FALSE))</f>
        <v>0</v>
      </c>
      <c r="V14" s="28">
        <f>IF(V11=0,0,VLOOKUP(V11,FAC_TOTALS_APTA!$A$4:$AV$126,$L14,FALSE))</f>
        <v>0</v>
      </c>
      <c r="W14" s="28">
        <f>IF(W11=0,0,VLOOKUP(W11,FAC_TOTALS_APTA!$A$4:$AV$126,$L14,FALSE))</f>
        <v>0</v>
      </c>
      <c r="X14" s="28">
        <f>IF(X11=0,0,VLOOKUP(X11,FAC_TOTALS_APTA!$A$4:$AV$126,$L14,FALSE))</f>
        <v>0</v>
      </c>
      <c r="Y14" s="28">
        <f>IF(Y11=0,0,VLOOKUP(Y11,FAC_TOTALS_APTA!$A$4:$AV$126,$L14,FALSE))</f>
        <v>0</v>
      </c>
      <c r="Z14" s="28">
        <f>IF(Z11=0,0,VLOOKUP(Z11,FAC_TOTALS_APTA!$A$4:$AV$126,$L14,FALSE))</f>
        <v>0</v>
      </c>
      <c r="AA14" s="28">
        <f>IF(AA11=0,0,VLOOKUP(AA11,FAC_TOTALS_APTA!$A$4:$AV$126,$L14,FALSE))</f>
        <v>0</v>
      </c>
      <c r="AB14" s="28">
        <f>IF(AB11=0,0,VLOOKUP(AB11,FAC_TOTALS_APTA!$A$4:$AV$126,$L14,FALSE))</f>
        <v>0</v>
      </c>
      <c r="AC14" s="31">
        <f t="shared" ref="AC14:AC25" si="4">SUM(M14:AB14)</f>
        <v>-4913734.2736965306</v>
      </c>
      <c r="AD14" s="32">
        <f>AC14/G27</f>
        <v>-1.941639552426671E-3</v>
      </c>
      <c r="AE14" s="5"/>
    </row>
    <row r="15" spans="1:31" s="12" customFormat="1" x14ac:dyDescent="0.3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MATCH($D15,FAC_TOTALS_APTA!$A$2:$AV$2,)</f>
        <v>#N/A</v>
      </c>
      <c r="G15" s="116" t="e">
        <f>VLOOKUP(G11,FAC_TOTALS_APTA!$A$4:$AV$126,$F15,FALSE)</f>
        <v>#REF!</v>
      </c>
      <c r="H15" s="116" t="e">
        <f>VLOOKUP(H11,FAC_TOTALS_APTA!$A$4:$AV$126,$F15,FALSE)</f>
        <v>#REF!</v>
      </c>
      <c r="I15" s="118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MATCH($K15,FAC_TOTALS_APTA!$A$2:$AT$2,)</f>
        <v>#N/A</v>
      </c>
      <c r="M15" s="116" t="e">
        <f>IF(M11=0,0,VLOOKUP(M11,FAC_TOTALS_APTA!$A$4:$AV$126,$L15,FALSE))</f>
        <v>#REF!</v>
      </c>
      <c r="N15" s="116" t="e">
        <f>IF(N11=0,0,VLOOKUP(N11,FAC_TOTALS_APTA!$A$4:$AV$126,$L15,FALSE))</f>
        <v>#REF!</v>
      </c>
      <c r="O15" s="116" t="e">
        <f>IF(O11=0,0,VLOOKUP(O11,FAC_TOTALS_APTA!$A$4:$AV$126,$L15,FALSE))</f>
        <v>#REF!</v>
      </c>
      <c r="P15" s="116" t="e">
        <f>IF(P11=0,0,VLOOKUP(P11,FAC_TOTALS_APTA!$A$4:$AV$126,$L15,FALSE))</f>
        <v>#REF!</v>
      </c>
      <c r="Q15" s="116" t="e">
        <f>IF(Q11=0,0,VLOOKUP(Q11,FAC_TOTALS_APTA!$A$4:$AV$126,$L15,FALSE))</f>
        <v>#REF!</v>
      </c>
      <c r="R15" s="116" t="e">
        <f>IF(R11=0,0,VLOOKUP(R11,FAC_TOTALS_APTA!$A$4:$AV$126,$L15,FALSE))</f>
        <v>#REF!</v>
      </c>
      <c r="S15" s="116">
        <f>IF(S11=0,0,VLOOKUP(S11,FAC_TOTALS_APTA!$A$4:$AV$126,$L15,FALSE))</f>
        <v>0</v>
      </c>
      <c r="T15" s="116">
        <f>IF(T11=0,0,VLOOKUP(T11,FAC_TOTALS_APTA!$A$4:$AV$126,$L15,FALSE))</f>
        <v>0</v>
      </c>
      <c r="U15" s="116">
        <f>IF(U11=0,0,VLOOKUP(U11,FAC_TOTALS_APTA!$A$4:$AV$126,$L15,FALSE))</f>
        <v>0</v>
      </c>
      <c r="V15" s="116">
        <f>IF(V11=0,0,VLOOKUP(V11,FAC_TOTALS_APTA!$A$4:$AV$126,$L15,FALSE))</f>
        <v>0</v>
      </c>
      <c r="W15" s="116">
        <f>IF(W11=0,0,VLOOKUP(W11,FAC_TOTALS_APTA!$A$4:$AV$126,$L15,FALSE))</f>
        <v>0</v>
      </c>
      <c r="X15" s="116">
        <f>IF(X11=0,0,VLOOKUP(X11,FAC_TOTALS_APTA!$A$4:$AV$126,$L15,FALSE))</f>
        <v>0</v>
      </c>
      <c r="Y15" s="116">
        <f>IF(Y11=0,0,VLOOKUP(Y11,FAC_TOTALS_APTA!$A$4:$AV$126,$L15,FALSE))</f>
        <v>0</v>
      </c>
      <c r="Z15" s="116">
        <f>IF(Z11=0,0,VLOOKUP(Z11,FAC_TOTALS_APTA!$A$4:$AV$126,$L15,FALSE))</f>
        <v>0</v>
      </c>
      <c r="AA15" s="116">
        <f>IF(AA11=0,0,VLOOKUP(AA11,FAC_TOTALS_APTA!$A$4:$AV$126,$L15,FALSE))</f>
        <v>0</v>
      </c>
      <c r="AB15" s="116">
        <f>IF(AB11=0,0,VLOOKUP(AB11,FAC_TOTALS_APTA!$A$4:$AV$126,$L15,FALSE))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35">
      <c r="A16" s="5"/>
      <c r="B16" s="114" t="s">
        <v>80</v>
      </c>
      <c r="C16" s="115"/>
      <c r="D16" s="103" t="s">
        <v>76</v>
      </c>
      <c r="E16" s="117"/>
      <c r="F16" s="103">
        <f>MATCH($D16,FAC_TOTALS_APTA!$A$2:$AV$2,)</f>
        <v>19</v>
      </c>
      <c r="G16" s="116">
        <f>VLOOKUP(G11,FAC_TOTALS_APTA!$A$4:$AV$126,$F16,FALSE)</f>
        <v>0</v>
      </c>
      <c r="H16" s="116">
        <f>VLOOKUP(H11,FAC_TOTALS_APTA!$A$4:$AV$126,$F16,FALSE)</f>
        <v>0</v>
      </c>
      <c r="I16" s="118" t="str">
        <f>IFERROR(H16/G16-1,"-")</f>
        <v>-</v>
      </c>
      <c r="J16" s="119" t="str">
        <f t="shared" si="2"/>
        <v/>
      </c>
      <c r="K16" s="119" t="str">
        <f t="shared" si="3"/>
        <v>MAINTENANCE_WMATA_FAC</v>
      </c>
      <c r="L16" s="103">
        <f>MATCH($K16,FAC_TOTALS_APTA!$A$2:$AT$2,)</f>
        <v>33</v>
      </c>
      <c r="M16" s="116">
        <f>IF(M12=0,0,VLOOKUP(M12,FAC_TOTALS_APTA!$A$4:$AV$126,$L16,FALSE))</f>
        <v>0</v>
      </c>
      <c r="N16" s="116">
        <f>IF(N12=0,0,VLOOKUP(N12,FAC_TOTALS_APTA!$A$4:$AV$126,$L16,FALSE))</f>
        <v>0</v>
      </c>
      <c r="O16" s="116">
        <f>IF(O12=0,0,VLOOKUP(O12,FAC_TOTALS_APTA!$A$4:$AV$126,$L16,FALSE))</f>
        <v>0</v>
      </c>
      <c r="P16" s="116">
        <f>IF(P12=0,0,VLOOKUP(P12,FAC_TOTALS_APTA!$A$4:$AV$126,$L16,FALSE))</f>
        <v>0</v>
      </c>
      <c r="Q16" s="116">
        <f>IF(Q12=0,0,VLOOKUP(Q12,FAC_TOTALS_APTA!$A$4:$AV$126,$L16,FALSE))</f>
        <v>0</v>
      </c>
      <c r="R16" s="116">
        <f>IF(R12=0,0,VLOOKUP(R12,FAC_TOTALS_APTA!$A$4:$AV$126,$L16,FALSE))</f>
        <v>0</v>
      </c>
      <c r="S16" s="116">
        <f>IF(S12=0,0,VLOOKUP(S12,FAC_TOTALS_APTA!$A$4:$AV$126,$L16,FALSE))</f>
        <v>0</v>
      </c>
      <c r="T16" s="116">
        <f>IF(T12=0,0,VLOOKUP(T12,FAC_TOTALS_APTA!$A$4:$AV$126,$L16,FALSE))</f>
        <v>0</v>
      </c>
      <c r="U16" s="116">
        <f>IF(U12=0,0,VLOOKUP(U12,FAC_TOTALS_APTA!$A$4:$AV$126,$L16,FALSE))</f>
        <v>0</v>
      </c>
      <c r="V16" s="116">
        <f>IF(V12=0,0,VLOOKUP(V12,FAC_TOTALS_APTA!$A$4:$AV$126,$L16,FALSE))</f>
        <v>0</v>
      </c>
      <c r="W16" s="116">
        <f>IF(W12=0,0,VLOOKUP(W12,FAC_TOTALS_APTA!$A$4:$AV$126,$L16,FALSE))</f>
        <v>0</v>
      </c>
      <c r="X16" s="116">
        <f>IF(X12=0,0,VLOOKUP(X12,FAC_TOTALS_APTA!$A$4:$AV$126,$L16,FALSE))</f>
        <v>0</v>
      </c>
      <c r="Y16" s="116">
        <f>IF(Y12=0,0,VLOOKUP(Y12,FAC_TOTALS_APTA!$A$4:$AV$126,$L16,FALSE))</f>
        <v>0</v>
      </c>
      <c r="Z16" s="116">
        <f>IF(Z12=0,0,VLOOKUP(Z12,FAC_TOTALS_APTA!$A$4:$AV$126,$L16,FALSE))</f>
        <v>0</v>
      </c>
      <c r="AA16" s="116">
        <f>IF(AA12=0,0,VLOOKUP(AA12,FAC_TOTALS_APTA!$A$4:$AV$126,$L16,FALSE))</f>
        <v>0</v>
      </c>
      <c r="AB16" s="116">
        <f>IF(AB12=0,0,VLOOKUP(AB12,FAC_TOTALS_APTA!$A$4:$AV$126,$L16,FALSE))</f>
        <v>0</v>
      </c>
      <c r="AC16" s="120">
        <f t="shared" si="4"/>
        <v>0</v>
      </c>
      <c r="AD16" s="121">
        <f>AC16/G28</f>
        <v>0</v>
      </c>
      <c r="AE16" s="5"/>
    </row>
    <row r="17" spans="1:31" s="12" customFormat="1" x14ac:dyDescent="0.3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MATCH($D17,FAC_TOTALS_APTA!$A$2:$AV$2,)</f>
        <v>14</v>
      </c>
      <c r="G17" s="116">
        <f>VLOOKUP(G11,FAC_TOTALS_APTA!$A$4:$AV$126,$F17,FALSE)</f>
        <v>10106162.1305601</v>
      </c>
      <c r="H17" s="116">
        <f>VLOOKUP(H11,FAC_TOTALS_APTA!$A$4:$AV$126,$F17,FALSE)</f>
        <v>10741812.069976499</v>
      </c>
      <c r="I17" s="29">
        <f t="shared" si="1"/>
        <v>6.2897263194922726E-2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MATCH($K17,FAC_TOTALS_APTA!$A$2:$AT$2,)</f>
        <v>28</v>
      </c>
      <c r="M17" s="28">
        <f>IF(M11=0,0,VLOOKUP(M11,FAC_TOTALS_APTA!$A$4:$AV$126,$L17,FALSE))</f>
        <v>9494801.9810551703</v>
      </c>
      <c r="N17" s="28">
        <f>IF(N11=0,0,VLOOKUP(N11,FAC_TOTALS_APTA!$A$4:$AV$126,$L17,FALSE))</f>
        <v>11270043.463402901</v>
      </c>
      <c r="O17" s="28">
        <f>IF(O11=0,0,VLOOKUP(O11,FAC_TOTALS_APTA!$A$4:$AV$126,$L17,FALSE))</f>
        <v>9726700.65704518</v>
      </c>
      <c r="P17" s="28">
        <f>IF(P11=0,0,VLOOKUP(P11,FAC_TOTALS_APTA!$A$4:$AV$126,$L17,FALSE))</f>
        <v>7332926.0781407896</v>
      </c>
      <c r="Q17" s="28">
        <f>IF(Q11=0,0,VLOOKUP(Q11,FAC_TOTALS_APTA!$A$4:$AV$126,$L17,FALSE))</f>
        <v>8513974.0874463804</v>
      </c>
      <c r="R17" s="28">
        <f>IF(R11=0,0,VLOOKUP(R11,FAC_TOTALS_APTA!$A$4:$AV$126,$L17,FALSE))</f>
        <v>6591257.6641445197</v>
      </c>
      <c r="S17" s="28">
        <f>IF(S11=0,0,VLOOKUP(S11,FAC_TOTALS_APTA!$A$4:$AV$126,$L17,FALSE))</f>
        <v>0</v>
      </c>
      <c r="T17" s="28">
        <f>IF(T11=0,0,VLOOKUP(T11,FAC_TOTALS_APTA!$A$4:$AV$126,$L17,FALSE))</f>
        <v>0</v>
      </c>
      <c r="U17" s="28">
        <f>IF(U11=0,0,VLOOKUP(U11,FAC_TOTALS_APTA!$A$4:$AV$126,$L17,FALSE))</f>
        <v>0</v>
      </c>
      <c r="V17" s="28">
        <f>IF(V11=0,0,VLOOKUP(V11,FAC_TOTALS_APTA!$A$4:$AV$126,$L17,FALSE))</f>
        <v>0</v>
      </c>
      <c r="W17" s="28">
        <f>IF(W11=0,0,VLOOKUP(W11,FAC_TOTALS_APTA!$A$4:$AV$126,$L17,FALSE))</f>
        <v>0</v>
      </c>
      <c r="X17" s="28">
        <f>IF(X11=0,0,VLOOKUP(X11,FAC_TOTALS_APTA!$A$4:$AV$126,$L17,FALSE))</f>
        <v>0</v>
      </c>
      <c r="Y17" s="28">
        <f>IF(Y11=0,0,VLOOKUP(Y11,FAC_TOTALS_APTA!$A$4:$AV$126,$L17,FALSE))</f>
        <v>0</v>
      </c>
      <c r="Z17" s="28">
        <f>IF(Z11=0,0,VLOOKUP(Z11,FAC_TOTALS_APTA!$A$4:$AV$126,$L17,FALSE))</f>
        <v>0</v>
      </c>
      <c r="AA17" s="28">
        <f>IF(AA11=0,0,VLOOKUP(AA11,FAC_TOTALS_APTA!$A$4:$AV$126,$L17,FALSE))</f>
        <v>0</v>
      </c>
      <c r="AB17" s="28">
        <f>IF(AB11=0,0,VLOOKUP(AB11,FAC_TOTALS_APTA!$A$4:$AV$126,$L17,FALSE))</f>
        <v>0</v>
      </c>
      <c r="AC17" s="31">
        <f t="shared" si="4"/>
        <v>52929703.931234941</v>
      </c>
      <c r="AD17" s="32">
        <f>AC17/G27</f>
        <v>2.0914929649585332E-2</v>
      </c>
      <c r="AE17" s="5"/>
    </row>
    <row r="18" spans="1:31" s="12" customFormat="1" x14ac:dyDescent="0.35">
      <c r="A18" s="5"/>
      <c r="B18" s="24" t="s">
        <v>73</v>
      </c>
      <c r="C18" s="115"/>
      <c r="D18" s="103" t="s">
        <v>72</v>
      </c>
      <c r="E18" s="54"/>
      <c r="F18" s="5" t="e">
        <f>MATCH($D18,FAC_TOTALS_APTA!$A$2:$AV$2,)</f>
        <v>#N/A</v>
      </c>
      <c r="G18" s="122" t="e">
        <f>VLOOKUP(G11,FAC_TOTALS_APTA!$A$4:$AV$126,$F18,FALSE)</f>
        <v>#REF!</v>
      </c>
      <c r="H18" s="122" t="e">
        <f>VLOOKUP(H11,FAC_TOTALS_APTA!$A$4:$AV$126,$F18,FALSE)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MATCH($K18,FAC_TOTALS_APTA!$A$2:$AT$2,)</f>
        <v>#N/A</v>
      </c>
      <c r="M18" s="28" t="e">
        <f>IF(M11=0,0,VLOOKUP(M11,FAC_TOTALS_APTA!$A$4:$AV$126,$L18,FALSE))</f>
        <v>#REF!</v>
      </c>
      <c r="N18" s="28" t="e">
        <f>IF(N11=0,0,VLOOKUP(N11,FAC_TOTALS_APTA!$A$4:$AV$126,$L18,FALSE))</f>
        <v>#REF!</v>
      </c>
      <c r="O18" s="28" t="e">
        <f>IF(O11=0,0,VLOOKUP(O11,FAC_TOTALS_APTA!$A$4:$AV$126,$L18,FALSE))</f>
        <v>#REF!</v>
      </c>
      <c r="P18" s="28" t="e">
        <f>IF(P11=0,0,VLOOKUP(P11,FAC_TOTALS_APTA!$A$4:$AV$126,$L18,FALSE))</f>
        <v>#REF!</v>
      </c>
      <c r="Q18" s="28" t="e">
        <f>IF(Q11=0,0,VLOOKUP(Q11,FAC_TOTALS_APTA!$A$4:$AV$126,$L18,FALSE))</f>
        <v>#REF!</v>
      </c>
      <c r="R18" s="28" t="e">
        <f>IF(R11=0,0,VLOOKUP(R11,FAC_TOTALS_APTA!$A$4:$AV$126,$L18,FALSE))</f>
        <v>#REF!</v>
      </c>
      <c r="S18" s="28">
        <f>IF(S11=0,0,VLOOKUP(S11,FAC_TOTALS_APTA!$A$4:$AV$126,$L18,FALSE))</f>
        <v>0</v>
      </c>
      <c r="T18" s="28">
        <f>IF(T11=0,0,VLOOKUP(T11,FAC_TOTALS_APTA!$A$4:$AV$126,$L18,FALSE))</f>
        <v>0</v>
      </c>
      <c r="U18" s="28">
        <f>IF(U11=0,0,VLOOKUP(U11,FAC_TOTALS_APTA!$A$4:$AV$126,$L18,FALSE))</f>
        <v>0</v>
      </c>
      <c r="V18" s="28">
        <f>IF(V11=0,0,VLOOKUP(V11,FAC_TOTALS_APTA!$A$4:$AV$126,$L18,FALSE))</f>
        <v>0</v>
      </c>
      <c r="W18" s="28">
        <f>IF(W11=0,0,VLOOKUP(W11,FAC_TOTALS_APTA!$A$4:$AV$126,$L18,FALSE))</f>
        <v>0</v>
      </c>
      <c r="X18" s="28">
        <f>IF(X11=0,0,VLOOKUP(X11,FAC_TOTALS_APTA!$A$4:$AV$126,$L18,FALSE))</f>
        <v>0</v>
      </c>
      <c r="Y18" s="28">
        <f>IF(Y11=0,0,VLOOKUP(Y11,FAC_TOTALS_APTA!$A$4:$AV$126,$L18,FALSE))</f>
        <v>0</v>
      </c>
      <c r="Z18" s="28">
        <f>IF(Z11=0,0,VLOOKUP(Z11,FAC_TOTALS_APTA!$A$4:$AV$126,$L18,FALSE))</f>
        <v>0</v>
      </c>
      <c r="AA18" s="28">
        <f>IF(AA11=0,0,VLOOKUP(AA11,FAC_TOTALS_APTA!$A$4:$AV$126,$L18,FALSE))</f>
        <v>0</v>
      </c>
      <c r="AB18" s="28">
        <f>IF(AB11=0,0,VLOOKUP(AB11,FAC_TOTALS_APTA!$A$4:$AV$126,$L18,FALSE))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3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MATCH($D19,FAC_TOTALS_APTA!$A$2:$AV$2,)</f>
        <v>15</v>
      </c>
      <c r="G19" s="124">
        <f>VLOOKUP(G11,FAC_TOTALS_APTA!$A$4:$AV$126,$F19,FALSE)</f>
        <v>4.1402142572755398</v>
      </c>
      <c r="H19" s="124">
        <f>VLOOKUP(H11,FAC_TOTALS_APTA!$A$4:$AV$126,$F19,FALSE)</f>
        <v>3.0460655824605101</v>
      </c>
      <c r="I19" s="29">
        <f t="shared" si="1"/>
        <v>-0.26427344258628593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MATCH($K19,FAC_TOTALS_APTA!$A$2:$AT$2,)</f>
        <v>29</v>
      </c>
      <c r="M19" s="28">
        <f>IF(M11=0,0,VLOOKUP(M11,FAC_TOTALS_APTA!$A$4:$AV$126,$L19,FALSE))</f>
        <v>-9540497.7117452305</v>
      </c>
      <c r="N19" s="28">
        <f>IF(N11=0,0,VLOOKUP(N11,FAC_TOTALS_APTA!$A$4:$AV$126,$L19,FALSE))</f>
        <v>-11895029.352907499</v>
      </c>
      <c r="O19" s="28">
        <f>IF(O11=0,0,VLOOKUP(O11,FAC_TOTALS_APTA!$A$4:$AV$126,$L19,FALSE))</f>
        <v>-57942465.372731499</v>
      </c>
      <c r="P19" s="28">
        <f>IF(P11=0,0,VLOOKUP(P11,FAC_TOTALS_APTA!$A$4:$AV$126,$L19,FALSE))</f>
        <v>-24272320.5053389</v>
      </c>
      <c r="Q19" s="28">
        <f>IF(Q11=0,0,VLOOKUP(Q11,FAC_TOTALS_APTA!$A$4:$AV$126,$L19,FALSE))</f>
        <v>15637866.943492999</v>
      </c>
      <c r="R19" s="28">
        <f>IF(R11=0,0,VLOOKUP(R11,FAC_TOTALS_APTA!$A$4:$AV$126,$L19,FALSE))</f>
        <v>19187692.796678599</v>
      </c>
      <c r="S19" s="28">
        <f>IF(S11=0,0,VLOOKUP(S11,FAC_TOTALS_APTA!$A$4:$AV$126,$L19,FALSE))</f>
        <v>0</v>
      </c>
      <c r="T19" s="28">
        <f>IF(T11=0,0,VLOOKUP(T11,FAC_TOTALS_APTA!$A$4:$AV$126,$L19,FALSE))</f>
        <v>0</v>
      </c>
      <c r="U19" s="28">
        <f>IF(U11=0,0,VLOOKUP(U11,FAC_TOTALS_APTA!$A$4:$AV$126,$L19,FALSE))</f>
        <v>0</v>
      </c>
      <c r="V19" s="28">
        <f>IF(V11=0,0,VLOOKUP(V11,FAC_TOTALS_APTA!$A$4:$AV$126,$L19,FALSE))</f>
        <v>0</v>
      </c>
      <c r="W19" s="28">
        <f>IF(W11=0,0,VLOOKUP(W11,FAC_TOTALS_APTA!$A$4:$AV$126,$L19,FALSE))</f>
        <v>0</v>
      </c>
      <c r="X19" s="28">
        <f>IF(X11=0,0,VLOOKUP(X11,FAC_TOTALS_APTA!$A$4:$AV$126,$L19,FALSE))</f>
        <v>0</v>
      </c>
      <c r="Y19" s="28">
        <f>IF(Y11=0,0,VLOOKUP(Y11,FAC_TOTALS_APTA!$A$4:$AV$126,$L19,FALSE))</f>
        <v>0</v>
      </c>
      <c r="Z19" s="28">
        <f>IF(Z11=0,0,VLOOKUP(Z11,FAC_TOTALS_APTA!$A$4:$AV$126,$L19,FALSE))</f>
        <v>0</v>
      </c>
      <c r="AA19" s="28">
        <f>IF(AA11=0,0,VLOOKUP(AA11,FAC_TOTALS_APTA!$A$4:$AV$126,$L19,FALSE))</f>
        <v>0</v>
      </c>
      <c r="AB19" s="28">
        <f>IF(AB11=0,0,VLOOKUP(AB11,FAC_TOTALS_APTA!$A$4:$AV$126,$L19,FALSE))</f>
        <v>0</v>
      </c>
      <c r="AC19" s="31">
        <f t="shared" si="4"/>
        <v>-68824753.202551529</v>
      </c>
      <c r="AD19" s="32">
        <f>AC19/G27</f>
        <v>-2.7195785437446579E-2</v>
      </c>
      <c r="AE19" s="5"/>
    </row>
    <row r="20" spans="1:31" s="12" customFormat="1" x14ac:dyDescent="0.3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MATCH($D20,FAC_TOTALS_APTA!$A$2:$AV$2,)</f>
        <v>16</v>
      </c>
      <c r="G20" s="122">
        <f>VLOOKUP(G11,FAC_TOTALS_APTA!$A$4:$AV$126,$F20,FALSE)</f>
        <v>32885.708578535901</v>
      </c>
      <c r="H20" s="122">
        <f>VLOOKUP(H11,FAC_TOTALS_APTA!$A$4:$AV$126,$F20,FALSE)</f>
        <v>36989.701487673403</v>
      </c>
      <c r="I20" s="29">
        <f t="shared" si="1"/>
        <v>0.12479563574969244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MATCH($K20,FAC_TOTALS_APTA!$A$2:$AT$2,)</f>
        <v>30</v>
      </c>
      <c r="M20" s="28">
        <f>IF(M11=0,0,VLOOKUP(M11,FAC_TOTALS_APTA!$A$4:$AV$126,$L20,FALSE))</f>
        <v>-1658769.6163200799</v>
      </c>
      <c r="N20" s="28">
        <f>IF(N11=0,0,VLOOKUP(N11,FAC_TOTALS_APTA!$A$4:$AV$126,$L20,FALSE))</f>
        <v>-2414703.38715273</v>
      </c>
      <c r="O20" s="28">
        <f>IF(O11=0,0,VLOOKUP(O11,FAC_TOTALS_APTA!$A$4:$AV$126,$L20,FALSE))</f>
        <v>-9333576.6031122003</v>
      </c>
      <c r="P20" s="28">
        <f>IF(P11=0,0,VLOOKUP(P11,FAC_TOTALS_APTA!$A$4:$AV$126,$L20,FALSE))</f>
        <v>-6002207.9910862604</v>
      </c>
      <c r="Q20" s="28">
        <f>IF(Q11=0,0,VLOOKUP(Q11,FAC_TOTALS_APTA!$A$4:$AV$126,$L20,FALSE))</f>
        <v>-5939150.93019641</v>
      </c>
      <c r="R20" s="28">
        <f>IF(R11=0,0,VLOOKUP(R11,FAC_TOTALS_APTA!$A$4:$AV$126,$L20,FALSE))</f>
        <v>-6033806.1498520197</v>
      </c>
      <c r="S20" s="28">
        <f>IF(S11=0,0,VLOOKUP(S11,FAC_TOTALS_APTA!$A$4:$AV$126,$L20,FALSE))</f>
        <v>0</v>
      </c>
      <c r="T20" s="28">
        <f>IF(T11=0,0,VLOOKUP(T11,FAC_TOTALS_APTA!$A$4:$AV$126,$L20,FALSE))</f>
        <v>0</v>
      </c>
      <c r="U20" s="28">
        <f>IF(U11=0,0,VLOOKUP(U11,FAC_TOTALS_APTA!$A$4:$AV$126,$L20,FALSE))</f>
        <v>0</v>
      </c>
      <c r="V20" s="28">
        <f>IF(V11=0,0,VLOOKUP(V11,FAC_TOTALS_APTA!$A$4:$AV$126,$L20,FALSE))</f>
        <v>0</v>
      </c>
      <c r="W20" s="28">
        <f>IF(W11=0,0,VLOOKUP(W11,FAC_TOTALS_APTA!$A$4:$AV$126,$L20,FALSE))</f>
        <v>0</v>
      </c>
      <c r="X20" s="28">
        <f>IF(X11=0,0,VLOOKUP(X11,FAC_TOTALS_APTA!$A$4:$AV$126,$L20,FALSE))</f>
        <v>0</v>
      </c>
      <c r="Y20" s="28">
        <f>IF(Y11=0,0,VLOOKUP(Y11,FAC_TOTALS_APTA!$A$4:$AV$126,$L20,FALSE))</f>
        <v>0</v>
      </c>
      <c r="Z20" s="28">
        <f>IF(Z11=0,0,VLOOKUP(Z11,FAC_TOTALS_APTA!$A$4:$AV$126,$L20,FALSE))</f>
        <v>0</v>
      </c>
      <c r="AA20" s="28">
        <f>IF(AA11=0,0,VLOOKUP(AA11,FAC_TOTALS_APTA!$A$4:$AV$126,$L20,FALSE))</f>
        <v>0</v>
      </c>
      <c r="AB20" s="28">
        <f>IF(AB11=0,0,VLOOKUP(AB11,FAC_TOTALS_APTA!$A$4:$AV$126,$L20,FALSE))</f>
        <v>0</v>
      </c>
      <c r="AC20" s="31">
        <f t="shared" si="4"/>
        <v>-31382214.677719701</v>
      </c>
      <c r="AD20" s="32">
        <f>AC20/G27</f>
        <v>-1.2400538138006885E-2</v>
      </c>
      <c r="AE20" s="5"/>
    </row>
    <row r="21" spans="1:31" s="12" customFormat="1" x14ac:dyDescent="0.35">
      <c r="A21" s="5"/>
      <c r="B21" s="114" t="s">
        <v>62</v>
      </c>
      <c r="C21" s="115"/>
      <c r="D21" s="103" t="s">
        <v>9</v>
      </c>
      <c r="E21" s="54"/>
      <c r="F21" s="5">
        <f>MATCH($D21,FAC_TOTALS_APTA!$A$2:$AV$2,)</f>
        <v>17</v>
      </c>
      <c r="G21" s="116">
        <f>VLOOKUP(G11,FAC_TOTALS_APTA!$A$4:$AV$126,$F21,FALSE)</f>
        <v>9.9589405328228597</v>
      </c>
      <c r="H21" s="116">
        <f>VLOOKUP(H11,FAC_TOTALS_APTA!$A$4:$AV$126,$F21,FALSE)</f>
        <v>9.0962859730607892</v>
      </c>
      <c r="I21" s="29">
        <f t="shared" si="1"/>
        <v>-8.6621117669988812E-2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MATCH($K21,FAC_TOTALS_APTA!$A$2:$AT$2,)</f>
        <v>31</v>
      </c>
      <c r="M21" s="28">
        <f>IF(M11=0,0,VLOOKUP(M11,FAC_TOTALS_APTA!$A$4:$AV$126,$L21,FALSE))</f>
        <v>-16899762.031257801</v>
      </c>
      <c r="N21" s="28">
        <f>IF(N11=0,0,VLOOKUP(N11,FAC_TOTALS_APTA!$A$4:$AV$126,$L21,FALSE))</f>
        <v>-4102880.1061589201</v>
      </c>
      <c r="O21" s="28">
        <f>IF(O11=0,0,VLOOKUP(O11,FAC_TOTALS_APTA!$A$4:$AV$126,$L21,FALSE))</f>
        <v>-8297879.0883404398</v>
      </c>
      <c r="P21" s="28">
        <f>IF(P11=0,0,VLOOKUP(P11,FAC_TOTALS_APTA!$A$4:$AV$126,$L21,FALSE))</f>
        <v>-8396013.6311673</v>
      </c>
      <c r="Q21" s="28">
        <f>IF(Q11=0,0,VLOOKUP(Q11,FAC_TOTALS_APTA!$A$4:$AV$126,$L21,FALSE))</f>
        <v>-8724218.5689728092</v>
      </c>
      <c r="R21" s="28">
        <f>IF(R11=0,0,VLOOKUP(R11,FAC_TOTALS_APTA!$A$4:$AV$126,$L21,FALSE))</f>
        <v>-8013000.8687682403</v>
      </c>
      <c r="S21" s="28">
        <f>IF(S11=0,0,VLOOKUP(S11,FAC_TOTALS_APTA!$A$4:$AV$126,$L21,FALSE))</f>
        <v>0</v>
      </c>
      <c r="T21" s="28">
        <f>IF(T11=0,0,VLOOKUP(T11,FAC_TOTALS_APTA!$A$4:$AV$126,$L21,FALSE))</f>
        <v>0</v>
      </c>
      <c r="U21" s="28">
        <f>IF(U11=0,0,VLOOKUP(U11,FAC_TOTALS_APTA!$A$4:$AV$126,$L21,FALSE))</f>
        <v>0</v>
      </c>
      <c r="V21" s="28">
        <f>IF(V11=0,0,VLOOKUP(V11,FAC_TOTALS_APTA!$A$4:$AV$126,$L21,FALSE))</f>
        <v>0</v>
      </c>
      <c r="W21" s="28">
        <f>IF(W11=0,0,VLOOKUP(W11,FAC_TOTALS_APTA!$A$4:$AV$126,$L21,FALSE))</f>
        <v>0</v>
      </c>
      <c r="X21" s="28">
        <f>IF(X11=0,0,VLOOKUP(X11,FAC_TOTALS_APTA!$A$4:$AV$126,$L21,FALSE))</f>
        <v>0</v>
      </c>
      <c r="Y21" s="28">
        <f>IF(Y11=0,0,VLOOKUP(Y11,FAC_TOTALS_APTA!$A$4:$AV$126,$L21,FALSE))</f>
        <v>0</v>
      </c>
      <c r="Z21" s="28">
        <f>IF(Z11=0,0,VLOOKUP(Z11,FAC_TOTALS_APTA!$A$4:$AV$126,$L21,FALSE))</f>
        <v>0</v>
      </c>
      <c r="AA21" s="28">
        <f>IF(AA11=0,0,VLOOKUP(AA11,FAC_TOTALS_APTA!$A$4:$AV$126,$L21,FALSE))</f>
        <v>0</v>
      </c>
      <c r="AB21" s="28">
        <f>IF(AB11=0,0,VLOOKUP(AB11,FAC_TOTALS_APTA!$A$4:$AV$126,$L21,FALSE))</f>
        <v>0</v>
      </c>
      <c r="AC21" s="31">
        <f t="shared" si="4"/>
        <v>-54433754.294665508</v>
      </c>
      <c r="AD21" s="32">
        <f>AC21/G27</f>
        <v>-2.1509248249618539E-2</v>
      </c>
      <c r="AE21" s="5"/>
    </row>
    <row r="22" spans="1:31" s="12" customFormat="1" x14ac:dyDescent="0.35">
      <c r="A22" s="5"/>
      <c r="B22" s="114" t="s">
        <v>47</v>
      </c>
      <c r="C22" s="115"/>
      <c r="D22" s="103" t="s">
        <v>28</v>
      </c>
      <c r="E22" s="54"/>
      <c r="F22" s="5">
        <f>MATCH($D22,FAC_TOTALS_APTA!$A$2:$AV$2,)</f>
        <v>18</v>
      </c>
      <c r="G22" s="124">
        <f>VLOOKUP(G11,FAC_TOTALS_APTA!$A$4:$AV$126,$F22,FALSE)</f>
        <v>4.9873568486467601</v>
      </c>
      <c r="H22" s="124">
        <f>VLOOKUP(H11,FAC_TOTALS_APTA!$A$4:$AV$126,$F22,FALSE)</f>
        <v>6.1187931809606004</v>
      </c>
      <c r="I22" s="29">
        <f t="shared" si="1"/>
        <v>0.22686091383672236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MATCH($K22,FAC_TOTALS_APTA!$A$2:$AT$2,)</f>
        <v>32</v>
      </c>
      <c r="M22" s="28">
        <f>IF(M11=0,0,VLOOKUP(M11,FAC_TOTALS_APTA!$A$4:$AV$126,$L22,FALSE))</f>
        <v>-24402.067180444599</v>
      </c>
      <c r="N22" s="28">
        <f>IF(N11=0,0,VLOOKUP(N11,FAC_TOTALS_APTA!$A$4:$AV$126,$L22,FALSE))</f>
        <v>-2579052.6332028401</v>
      </c>
      <c r="O22" s="28">
        <f>IF(O11=0,0,VLOOKUP(O11,FAC_TOTALS_APTA!$A$4:$AV$126,$L22,FALSE))</f>
        <v>-2118454.17571407</v>
      </c>
      <c r="P22" s="28">
        <f>IF(P11=0,0,VLOOKUP(P11,FAC_TOTALS_APTA!$A$4:$AV$126,$L22,FALSE))</f>
        <v>-6657961.2499171896</v>
      </c>
      <c r="Q22" s="28">
        <f>IF(Q11=0,0,VLOOKUP(Q11,FAC_TOTALS_APTA!$A$4:$AV$126,$L22,FALSE))</f>
        <v>-2456751.0866916901</v>
      </c>
      <c r="R22" s="28">
        <f>IF(R11=0,0,VLOOKUP(R11,FAC_TOTALS_APTA!$A$4:$AV$126,$L22,FALSE))</f>
        <v>-3301602.33558083</v>
      </c>
      <c r="S22" s="28">
        <f>IF(S11=0,0,VLOOKUP(S11,FAC_TOTALS_APTA!$A$4:$AV$126,$L22,FALSE))</f>
        <v>0</v>
      </c>
      <c r="T22" s="28">
        <f>IF(T11=0,0,VLOOKUP(T11,FAC_TOTALS_APTA!$A$4:$AV$126,$L22,FALSE))</f>
        <v>0</v>
      </c>
      <c r="U22" s="28">
        <f>IF(U11=0,0,VLOOKUP(U11,FAC_TOTALS_APTA!$A$4:$AV$126,$L22,FALSE))</f>
        <v>0</v>
      </c>
      <c r="V22" s="28">
        <f>IF(V11=0,0,VLOOKUP(V11,FAC_TOTALS_APTA!$A$4:$AV$126,$L22,FALSE))</f>
        <v>0</v>
      </c>
      <c r="W22" s="28">
        <f>IF(W11=0,0,VLOOKUP(W11,FAC_TOTALS_APTA!$A$4:$AV$126,$L22,FALSE))</f>
        <v>0</v>
      </c>
      <c r="X22" s="28">
        <f>IF(X11=0,0,VLOOKUP(X11,FAC_TOTALS_APTA!$A$4:$AV$126,$L22,FALSE))</f>
        <v>0</v>
      </c>
      <c r="Y22" s="28">
        <f>IF(Y11=0,0,VLOOKUP(Y11,FAC_TOTALS_APTA!$A$4:$AV$126,$L22,FALSE))</f>
        <v>0</v>
      </c>
      <c r="Z22" s="28">
        <f>IF(Z11=0,0,VLOOKUP(Z11,FAC_TOTALS_APTA!$A$4:$AV$126,$L22,FALSE))</f>
        <v>0</v>
      </c>
      <c r="AA22" s="28">
        <f>IF(AA11=0,0,VLOOKUP(AA11,FAC_TOTALS_APTA!$A$4:$AV$126,$L22,FALSE))</f>
        <v>0</v>
      </c>
      <c r="AB22" s="28">
        <f>IF(AB11=0,0,VLOOKUP(AB11,FAC_TOTALS_APTA!$A$4:$AV$126,$L22,FALSE))</f>
        <v>0</v>
      </c>
      <c r="AC22" s="31">
        <f t="shared" si="4"/>
        <v>-17138223.548287068</v>
      </c>
      <c r="AD22" s="32">
        <f>AC22/G27</f>
        <v>-6.7720903993147953E-3</v>
      </c>
      <c r="AE22" s="5"/>
    </row>
    <row r="23" spans="1:31" s="12" customFormat="1" x14ac:dyDescent="0.35">
      <c r="A23" s="5"/>
      <c r="B23" s="114" t="s">
        <v>63</v>
      </c>
      <c r="C23" s="115"/>
      <c r="D23" s="125" t="s">
        <v>85</v>
      </c>
      <c r="E23" s="54"/>
      <c r="F23" s="5">
        <f>MATCH($D23,FAC_TOTALS_APTA!$A$2:$AV$2,)</f>
        <v>20</v>
      </c>
      <c r="G23" s="124">
        <f>VLOOKUP(G11,FAC_TOTALS_APTA!$A$4:$AV$126,$F23,FALSE)</f>
        <v>0.50499774940706799</v>
      </c>
      <c r="H23" s="124">
        <f>VLOOKUP(H11,FAC_TOTALS_APTA!$A$4:$AV$126,$F23,FALSE)</f>
        <v>6.1833497858733697</v>
      </c>
      <c r="I23" s="29">
        <f t="shared" si="1"/>
        <v>11.2443115699692</v>
      </c>
      <c r="J23" s="30" t="str">
        <f t="shared" si="2"/>
        <v/>
      </c>
      <c r="K23" s="30" t="str">
        <f t="shared" si="3"/>
        <v>YEARS_SINCE_TNC_BUS_HINY_FAC</v>
      </c>
      <c r="L23" s="5">
        <f>MATCH($K23,FAC_TOTALS_APTA!$A$2:$AT$2,)</f>
        <v>34</v>
      </c>
      <c r="M23" s="28">
        <f>IF(M11=0,0,VLOOKUP(M11,FAC_TOTALS_APTA!$A$4:$AV$126,$L23,FALSE))</f>
        <v>-28897919.168648999</v>
      </c>
      <c r="N23" s="28">
        <f>IF(N11=0,0,VLOOKUP(N11,FAC_TOTALS_APTA!$A$4:$AV$126,$L23,FALSE))</f>
        <v>-30932114.531917699</v>
      </c>
      <c r="O23" s="28">
        <f>IF(O11=0,0,VLOOKUP(O11,FAC_TOTALS_APTA!$A$4:$AV$126,$L23,FALSE))</f>
        <v>-34954710.797534101</v>
      </c>
      <c r="P23" s="28">
        <f>IF(P11=0,0,VLOOKUP(P11,FAC_TOTALS_APTA!$A$4:$AV$126,$L23,FALSE))</f>
        <v>-34046565.459820896</v>
      </c>
      <c r="Q23" s="28">
        <f>IF(Q11=0,0,VLOOKUP(Q11,FAC_TOTALS_APTA!$A$4:$AV$126,$L23,FALSE))</f>
        <v>-32345673.448109601</v>
      </c>
      <c r="R23" s="28">
        <f>IF(R11=0,0,VLOOKUP(R11,FAC_TOTALS_APTA!$A$4:$AV$126,$L23,FALSE))</f>
        <v>-31055124.770603102</v>
      </c>
      <c r="S23" s="28">
        <f>IF(S11=0,0,VLOOKUP(S11,FAC_TOTALS_APTA!$A$4:$AV$126,$L23,FALSE))</f>
        <v>0</v>
      </c>
      <c r="T23" s="28">
        <f>IF(T11=0,0,VLOOKUP(T11,FAC_TOTALS_APTA!$A$4:$AV$126,$L23,FALSE))</f>
        <v>0</v>
      </c>
      <c r="U23" s="28">
        <f>IF(U11=0,0,VLOOKUP(U11,FAC_TOTALS_APTA!$A$4:$AV$126,$L23,FALSE))</f>
        <v>0</v>
      </c>
      <c r="V23" s="28">
        <f>IF(V11=0,0,VLOOKUP(V11,FAC_TOTALS_APTA!$A$4:$AV$126,$L23,FALSE))</f>
        <v>0</v>
      </c>
      <c r="W23" s="28">
        <f>IF(W11=0,0,VLOOKUP(W11,FAC_TOTALS_APTA!$A$4:$AV$126,$L23,FALSE))</f>
        <v>0</v>
      </c>
      <c r="X23" s="28">
        <f>IF(X11=0,0,VLOOKUP(X11,FAC_TOTALS_APTA!$A$4:$AV$126,$L23,FALSE))</f>
        <v>0</v>
      </c>
      <c r="Y23" s="28">
        <f>IF(Y11=0,0,VLOOKUP(Y11,FAC_TOTALS_APTA!$A$4:$AV$126,$L23,FALSE))</f>
        <v>0</v>
      </c>
      <c r="Z23" s="28">
        <f>IF(Z11=0,0,VLOOKUP(Z11,FAC_TOTALS_APTA!$A$4:$AV$126,$L23,FALSE))</f>
        <v>0</v>
      </c>
      <c r="AA23" s="28">
        <f>IF(AA11=0,0,VLOOKUP(AA11,FAC_TOTALS_APTA!$A$4:$AV$126,$L23,FALSE))</f>
        <v>0</v>
      </c>
      <c r="AB23" s="28">
        <f>IF(AB11=0,0,VLOOKUP(AB11,FAC_TOTALS_APTA!$A$4:$AV$126,$L23,FALSE))</f>
        <v>0</v>
      </c>
      <c r="AC23" s="31">
        <f t="shared" si="4"/>
        <v>-192232108.17663437</v>
      </c>
      <c r="AD23" s="32">
        <f>AC23/G27</f>
        <v>-7.5959635522034177E-2</v>
      </c>
      <c r="AE23" s="5"/>
    </row>
    <row r="24" spans="1:31" s="12" customFormat="1" x14ac:dyDescent="0.35">
      <c r="A24" s="5"/>
      <c r="B24" s="114" t="s">
        <v>64</v>
      </c>
      <c r="C24" s="115"/>
      <c r="D24" s="103" t="s">
        <v>43</v>
      </c>
      <c r="E24" s="54"/>
      <c r="F24" s="5">
        <f>MATCH($D24,FAC_TOTALS_APTA!$A$2:$AV$2,)</f>
        <v>24</v>
      </c>
      <c r="G24" s="124">
        <f>VLOOKUP(G11,FAC_TOTALS_APTA!$A$4:$AV$126,$F24,FALSE)</f>
        <v>0.20578687227443601</v>
      </c>
      <c r="H24" s="124">
        <f>VLOOKUP(H11,FAC_TOTALS_APTA!$A$4:$AV$126,$F24,FALSE)</f>
        <v>1</v>
      </c>
      <c r="I24" s="29">
        <f t="shared" si="1"/>
        <v>3.8593964665851308</v>
      </c>
      <c r="J24" s="30" t="str">
        <f t="shared" si="2"/>
        <v/>
      </c>
      <c r="K24" s="30" t="str">
        <f t="shared" si="3"/>
        <v>BIKE_SHARE_FAC</v>
      </c>
      <c r="L24" s="5">
        <f>MATCH($K24,FAC_TOTALS_APTA!$A$2:$AT$2,)</f>
        <v>38</v>
      </c>
      <c r="M24" s="28">
        <f>IF(M11=0,0,VLOOKUP(M11,FAC_TOTALS_APTA!$A$4:$AV$126,$L24,FALSE))</f>
        <v>0</v>
      </c>
      <c r="N24" s="28">
        <f>IF(N11=0,0,VLOOKUP(N11,FAC_TOTALS_APTA!$A$4:$AV$126,$L24,FALSE))</f>
        <v>-6468497.94099061</v>
      </c>
      <c r="O24" s="28">
        <f>IF(O11=0,0,VLOOKUP(O11,FAC_TOTALS_APTA!$A$4:$AV$126,$L24,FALSE))</f>
        <v>-5532658.2612307398</v>
      </c>
      <c r="P24" s="28">
        <f>IF(P11=0,0,VLOOKUP(P11,FAC_TOTALS_APTA!$A$4:$AV$126,$L24,FALSE))</f>
        <v>-5367050.1826166203</v>
      </c>
      <c r="Q24" s="28">
        <f>IF(Q11=0,0,VLOOKUP(Q11,FAC_TOTALS_APTA!$A$4:$AV$126,$L24,FALSE))</f>
        <v>0</v>
      </c>
      <c r="R24" s="28">
        <f>IF(R11=0,0,VLOOKUP(R11,FAC_TOTALS_APTA!$A$4:$AV$126,$L24,FALSE))</f>
        <v>-257867.71095242901</v>
      </c>
      <c r="S24" s="28">
        <f>IF(S11=0,0,VLOOKUP(S11,FAC_TOTALS_APTA!$A$4:$AV$126,$L24,FALSE))</f>
        <v>0</v>
      </c>
      <c r="T24" s="28">
        <f>IF(T11=0,0,VLOOKUP(T11,FAC_TOTALS_APTA!$A$4:$AV$126,$L24,FALSE))</f>
        <v>0</v>
      </c>
      <c r="U24" s="28">
        <f>IF(U11=0,0,VLOOKUP(U11,FAC_TOTALS_APTA!$A$4:$AV$126,$L24,FALSE))</f>
        <v>0</v>
      </c>
      <c r="V24" s="28">
        <f>IF(V11=0,0,VLOOKUP(V11,FAC_TOTALS_APTA!$A$4:$AV$126,$L24,FALSE))</f>
        <v>0</v>
      </c>
      <c r="W24" s="28">
        <f>IF(W11=0,0,VLOOKUP(W11,FAC_TOTALS_APTA!$A$4:$AV$126,$L24,FALSE))</f>
        <v>0</v>
      </c>
      <c r="X24" s="28">
        <f>IF(X11=0,0,VLOOKUP(X11,FAC_TOTALS_APTA!$A$4:$AV$126,$L24,FALSE))</f>
        <v>0</v>
      </c>
      <c r="Y24" s="28">
        <f>IF(Y11=0,0,VLOOKUP(Y11,FAC_TOTALS_APTA!$A$4:$AV$126,$L24,FALSE))</f>
        <v>0</v>
      </c>
      <c r="Z24" s="28">
        <f>IF(Z11=0,0,VLOOKUP(Z11,FAC_TOTALS_APTA!$A$4:$AV$126,$L24,FALSE))</f>
        <v>0</v>
      </c>
      <c r="AA24" s="28">
        <f>IF(AA11=0,0,VLOOKUP(AA11,FAC_TOTALS_APTA!$A$4:$AV$126,$L24,FALSE))</f>
        <v>0</v>
      </c>
      <c r="AB24" s="28">
        <f>IF(AB11=0,0,VLOOKUP(AB11,FAC_TOTALS_APTA!$A$4:$AV$126,$L24,FALSE))</f>
        <v>0</v>
      </c>
      <c r="AC24" s="31">
        <f t="shared" si="4"/>
        <v>-17626074.095790397</v>
      </c>
      <c r="AD24" s="32">
        <f>AC24/G27</f>
        <v>-6.9648623047424132E-3</v>
      </c>
      <c r="AE24" s="5"/>
    </row>
    <row r="25" spans="1:31" s="12" customFormat="1" x14ac:dyDescent="0.35">
      <c r="A25" s="5"/>
      <c r="B25" s="126" t="s">
        <v>65</v>
      </c>
      <c r="C25" s="127"/>
      <c r="D25" s="128" t="s">
        <v>44</v>
      </c>
      <c r="E25" s="55"/>
      <c r="F25" s="6">
        <f>MATCH($D25,FAC_TOTALS_APTA!$A$2:$AV$2,)</f>
        <v>25</v>
      </c>
      <c r="G25" s="130">
        <f>VLOOKUP(G11,FAC_TOTALS_APTA!$A$4:$AV$126,$F25,FALSE)</f>
        <v>0</v>
      </c>
      <c r="H25" s="130">
        <f>VLOOKUP(H11,FAC_TOTALS_APTA!$A$4:$AV$126,$F25,FALSE)</f>
        <v>0.535820345896039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MATCH($K25,FAC_TOTALS_APTA!$A$2:$AT$2,)</f>
        <v>39</v>
      </c>
      <c r="M25" s="37">
        <f>IF(M11=0,0,VLOOKUP(M11,FAC_TOTALS_APTA!$A$4:$AV$126,$L25,FALSE))</f>
        <v>0</v>
      </c>
      <c r="N25" s="37">
        <f>IF(N11=0,0,VLOOKUP(N11,FAC_TOTALS_APTA!$A$4:$AV$126,$L25,FALSE))</f>
        <v>0</v>
      </c>
      <c r="O25" s="37">
        <f>IF(O11=0,0,VLOOKUP(O11,FAC_TOTALS_APTA!$A$4:$AV$126,$L25,FALSE))</f>
        <v>0</v>
      </c>
      <c r="P25" s="37">
        <f>IF(P11=0,0,VLOOKUP(P11,FAC_TOTALS_APTA!$A$4:$AV$126,$L25,FALSE))</f>
        <v>0</v>
      </c>
      <c r="Q25" s="37">
        <f>IF(Q11=0,0,VLOOKUP(Q11,FAC_TOTALS_APTA!$A$4:$AV$126,$L25,FALSE))</f>
        <v>0</v>
      </c>
      <c r="R25" s="37">
        <f>IF(R11=0,0,VLOOKUP(R11,FAC_TOTALS_APTA!$A$4:$AV$126,$L25,FALSE))</f>
        <v>-65889040.267089799</v>
      </c>
      <c r="S25" s="37">
        <f>IF(S11=0,0,VLOOKUP(S11,FAC_TOTALS_APTA!$A$4:$AV$126,$L25,FALSE))</f>
        <v>0</v>
      </c>
      <c r="T25" s="37">
        <f>IF(T11=0,0,VLOOKUP(T11,FAC_TOTALS_APTA!$A$4:$AV$126,$L25,FALSE))</f>
        <v>0</v>
      </c>
      <c r="U25" s="37">
        <f>IF(U11=0,0,VLOOKUP(U11,FAC_TOTALS_APTA!$A$4:$AV$126,$L25,FALSE))</f>
        <v>0</v>
      </c>
      <c r="V25" s="37">
        <f>IF(V11=0,0,VLOOKUP(V11,FAC_TOTALS_APTA!$A$4:$AV$126,$L25,FALSE))</f>
        <v>0</v>
      </c>
      <c r="W25" s="37">
        <f>IF(W11=0,0,VLOOKUP(W11,FAC_TOTALS_APTA!$A$4:$AV$126,$L25,FALSE))</f>
        <v>0</v>
      </c>
      <c r="X25" s="37">
        <f>IF(X11=0,0,VLOOKUP(X11,FAC_TOTALS_APTA!$A$4:$AV$126,$L25,FALSE))</f>
        <v>0</v>
      </c>
      <c r="Y25" s="37">
        <f>IF(Y11=0,0,VLOOKUP(Y11,FAC_TOTALS_APTA!$A$4:$AV$126,$L25,FALSE))</f>
        <v>0</v>
      </c>
      <c r="Z25" s="37">
        <f>IF(Z11=0,0,VLOOKUP(Z11,FAC_TOTALS_APTA!$A$4:$AV$126,$L25,FALSE))</f>
        <v>0</v>
      </c>
      <c r="AA25" s="37">
        <f>IF(AA11=0,0,VLOOKUP(AA11,FAC_TOTALS_APTA!$A$4:$AV$126,$L25,FALSE))</f>
        <v>0</v>
      </c>
      <c r="AB25" s="37">
        <f>IF(AB11=0,0,VLOOKUP(AB11,FAC_TOTALS_APTA!$A$4:$AV$126,$L25,FALSE))</f>
        <v>0</v>
      </c>
      <c r="AC25" s="38">
        <f t="shared" si="4"/>
        <v>-65889040.267089799</v>
      </c>
      <c r="AD25" s="39">
        <f>AC25/G27</f>
        <v>-2.6035751941012715E-2</v>
      </c>
      <c r="AE25" s="5"/>
    </row>
    <row r="26" spans="1:31" s="12" customFormat="1" x14ac:dyDescent="0.35">
      <c r="A26" s="5"/>
      <c r="B26" s="136" t="s">
        <v>53</v>
      </c>
      <c r="C26" s="137"/>
      <c r="D26" s="136" t="s">
        <v>45</v>
      </c>
      <c r="E26" s="42"/>
      <c r="F26" s="43"/>
      <c r="G26" s="140"/>
      <c r="H26" s="140"/>
      <c r="I26" s="45"/>
      <c r="J26" s="46"/>
      <c r="K26" s="46" t="str">
        <f t="shared" ref="K26" si="5">CONCATENATE(D26,J26,"_FAC")</f>
        <v>New_Reporter_FAC</v>
      </c>
      <c r="L26" s="43">
        <f>MATCH($K26,FAC_TOTALS_APTA!$A$2:$AT$2,)</f>
        <v>43</v>
      </c>
      <c r="M26" s="44">
        <f>IF(M11=0,0,VLOOKUP(M11,FAC_TOTALS_APTA!$A$4:$AV$126,$L26,FALSE))</f>
        <v>0</v>
      </c>
      <c r="N26" s="44">
        <f>IF(N11=0,0,VLOOKUP(N11,FAC_TOTALS_APTA!$A$4:$AV$126,$L26,FALSE))</f>
        <v>0</v>
      </c>
      <c r="O26" s="44">
        <f>IF(O11=0,0,VLOOKUP(O11,FAC_TOTALS_APTA!$A$4:$AV$126,$L26,FALSE))</f>
        <v>0</v>
      </c>
      <c r="P26" s="44">
        <f>IF(P11=0,0,VLOOKUP(P11,FAC_TOTALS_APTA!$A$4:$AV$126,$L26,FALSE))</f>
        <v>0</v>
      </c>
      <c r="Q26" s="44">
        <f>IF(Q11=0,0,VLOOKUP(Q11,FAC_TOTALS_APTA!$A$4:$AV$126,$L26,FALSE))</f>
        <v>0</v>
      </c>
      <c r="R26" s="44">
        <f>IF(R11=0,0,VLOOKUP(R11,FAC_TOTALS_APTA!$A$4:$AV$126,$L26,FALSE))</f>
        <v>0</v>
      </c>
      <c r="S26" s="44">
        <f>IF(S11=0,0,VLOOKUP(S11,FAC_TOTALS_APTA!$A$4:$AV$126,$L26,FALSE))</f>
        <v>0</v>
      </c>
      <c r="T26" s="44">
        <f>IF(T11=0,0,VLOOKUP(T11,FAC_TOTALS_APTA!$A$4:$AV$126,$L26,FALSE))</f>
        <v>0</v>
      </c>
      <c r="U26" s="44">
        <f>IF(U11=0,0,VLOOKUP(U11,FAC_TOTALS_APTA!$A$4:$AV$126,$L26,FALSE))</f>
        <v>0</v>
      </c>
      <c r="V26" s="44">
        <f>IF(V11=0,0,VLOOKUP(V11,FAC_TOTALS_APTA!$A$4:$AV$126,$L26,FALSE))</f>
        <v>0</v>
      </c>
      <c r="W26" s="44">
        <f>IF(W11=0,0,VLOOKUP(W11,FAC_TOTALS_APTA!$A$4:$AV$126,$L26,FALSE))</f>
        <v>0</v>
      </c>
      <c r="X26" s="44">
        <f>IF(X11=0,0,VLOOKUP(X11,FAC_TOTALS_APTA!$A$4:$AV$126,$L26,FALSE))</f>
        <v>0</v>
      </c>
      <c r="Y26" s="44">
        <f>IF(Y11=0,0,VLOOKUP(Y11,FAC_TOTALS_APTA!$A$4:$AV$126,$L26,FALSE))</f>
        <v>0</v>
      </c>
      <c r="Z26" s="44">
        <f>IF(Z11=0,0,VLOOKUP(Z11,FAC_TOTALS_APTA!$A$4:$AV$126,$L26,FALSE))</f>
        <v>0</v>
      </c>
      <c r="AA26" s="44">
        <f>IF(AA11=0,0,VLOOKUP(AA11,FAC_TOTALS_APTA!$A$4:$AV$126,$L26,FALSE))</f>
        <v>0</v>
      </c>
      <c r="AB26" s="44">
        <f>IF(AB11=0,0,VLOOKUP(AB11,FAC_TOTALS_APTA!$A$4:$AV$126,$L26,FALSE))</f>
        <v>0</v>
      </c>
      <c r="AC26" s="47">
        <f>SUM(M26:AB26)</f>
        <v>0</v>
      </c>
      <c r="AD26" s="48">
        <f>AC26/G28</f>
        <v>0</v>
      </c>
      <c r="AE26" s="5"/>
    </row>
    <row r="27" spans="1:31" s="104" customFormat="1" x14ac:dyDescent="0.35">
      <c r="A27" s="103"/>
      <c r="B27" s="114" t="s">
        <v>66</v>
      </c>
      <c r="C27" s="115"/>
      <c r="D27" s="103" t="s">
        <v>6</v>
      </c>
      <c r="E27" s="54"/>
      <c r="F27" s="5">
        <f>MATCH($D27,FAC_TOTALS_APTA!$A$2:$AT$2,)</f>
        <v>10</v>
      </c>
      <c r="G27" s="116">
        <f>VLOOKUP(G11,FAC_TOTALS_APTA!$A$4:$AV$126,$F27,FALSE)</f>
        <v>2530713935.83599</v>
      </c>
      <c r="H27" s="116">
        <f>VLOOKUP(H11,FAC_TOTALS_APTA!$A$4:$AT$126,$F27,FALSE)</f>
        <v>2224994002.2286201</v>
      </c>
      <c r="I27" s="111">
        <f t="shared" ref="I27:I28" si="6">H27/G27-1</f>
        <v>-0.12080382902162312</v>
      </c>
      <c r="J27" s="30"/>
      <c r="K27" s="30"/>
      <c r="L27" s="5"/>
      <c r="M27" s="28" t="e">
        <f t="shared" ref="M27:AB27" si="7">SUM(M13:M20)</f>
        <v>#REF!</v>
      </c>
      <c r="N27" s="28" t="e">
        <f t="shared" si="7"/>
        <v>#REF!</v>
      </c>
      <c r="O27" s="28" t="e">
        <f t="shared" si="7"/>
        <v>#REF!</v>
      </c>
      <c r="P27" s="28" t="e">
        <f t="shared" si="7"/>
        <v>#REF!</v>
      </c>
      <c r="Q27" s="28" t="e">
        <f t="shared" si="7"/>
        <v>#REF!</v>
      </c>
      <c r="R27" s="28" t="e">
        <f t="shared" si="7"/>
        <v>#REF!</v>
      </c>
      <c r="S27" s="28">
        <f t="shared" si="7"/>
        <v>0</v>
      </c>
      <c r="T27" s="28">
        <f t="shared" si="7"/>
        <v>0</v>
      </c>
      <c r="U27" s="28">
        <f t="shared" si="7"/>
        <v>0</v>
      </c>
      <c r="V27" s="28">
        <f t="shared" si="7"/>
        <v>0</v>
      </c>
      <c r="W27" s="28">
        <f t="shared" si="7"/>
        <v>0</v>
      </c>
      <c r="X27" s="28">
        <f t="shared" si="7"/>
        <v>0</v>
      </c>
      <c r="Y27" s="28">
        <f t="shared" si="7"/>
        <v>0</v>
      </c>
      <c r="Z27" s="28">
        <f t="shared" si="7"/>
        <v>0</v>
      </c>
      <c r="AA27" s="28">
        <f t="shared" si="7"/>
        <v>0</v>
      </c>
      <c r="AB27" s="28">
        <f t="shared" si="7"/>
        <v>0</v>
      </c>
      <c r="AC27" s="31">
        <f>H27-G27</f>
        <v>-305719933.6073699</v>
      </c>
      <c r="AD27" s="32">
        <f>I27</f>
        <v>-0.12080382902162312</v>
      </c>
      <c r="AE27" s="103"/>
    </row>
    <row r="28" spans="1:31" ht="13.5" thickBot="1" x14ac:dyDescent="0.4">
      <c r="B28" s="146" t="s">
        <v>50</v>
      </c>
      <c r="C28" s="147"/>
      <c r="D28" s="147" t="s">
        <v>4</v>
      </c>
      <c r="E28" s="22"/>
      <c r="F28" s="22">
        <f>MATCH($D28,FAC_TOTALS_APTA!$A$2:$AT$2,)</f>
        <v>8</v>
      </c>
      <c r="G28" s="113">
        <f>VLOOKUP(G11,FAC_TOTALS_APTA!$A$4:$AT$126,$F28,FALSE)</f>
        <v>2541057030.99999</v>
      </c>
      <c r="H28" s="113">
        <f>VLOOKUP(H11,FAC_TOTALS_APTA!$A$4:$AT$126,$F28,FALSE)</f>
        <v>2176386603</v>
      </c>
      <c r="I28" s="112">
        <f t="shared" si="6"/>
        <v>-0.14351131184823507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-364670427.99998999</v>
      </c>
      <c r="AD28" s="51">
        <f>I28</f>
        <v>-0.14351131184823507</v>
      </c>
    </row>
    <row r="29" spans="1:31" ht="14" thickTop="1" thickBot="1" x14ac:dyDescent="0.4">
      <c r="B29" s="152" t="s">
        <v>67</v>
      </c>
      <c r="C29" s="153"/>
      <c r="D29" s="153"/>
      <c r="E29" s="58"/>
      <c r="F29" s="57"/>
      <c r="G29" s="153"/>
      <c r="H29" s="153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-2.2707482826611947E-2</v>
      </c>
    </row>
    <row r="30" spans="1:31" ht="13.5" thickTop="1" x14ac:dyDescent="0.35"/>
    <row r="31" spans="1:31" s="9" customFormat="1" x14ac:dyDescent="0.35">
      <c r="B31" s="17" t="s">
        <v>25</v>
      </c>
      <c r="E31" s="5"/>
      <c r="G31" s="105"/>
      <c r="H31" s="105"/>
      <c r="I31" s="16"/>
    </row>
    <row r="32" spans="1:31" x14ac:dyDescent="0.35">
      <c r="B32" s="14" t="s">
        <v>16</v>
      </c>
      <c r="C32" s="15" t="s">
        <v>17</v>
      </c>
      <c r="D32" s="9"/>
      <c r="E32" s="5"/>
      <c r="F32" s="9"/>
      <c r="G32" s="105"/>
      <c r="H32" s="105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0" x14ac:dyDescent="0.35">
      <c r="B33" s="14"/>
      <c r="C33" s="15"/>
      <c r="D33" s="9"/>
      <c r="E33" s="5"/>
      <c r="F33" s="9"/>
      <c r="G33" s="105"/>
      <c r="H33" s="105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0" x14ac:dyDescent="0.35">
      <c r="B34" s="17" t="s">
        <v>26</v>
      </c>
      <c r="C34" s="18">
        <v>0</v>
      </c>
      <c r="D34" s="9"/>
      <c r="E34" s="5"/>
      <c r="F34" s="9"/>
      <c r="G34" s="105"/>
      <c r="H34" s="105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0" ht="13.5" thickBot="1" x14ac:dyDescent="0.4">
      <c r="B35" s="19" t="s">
        <v>33</v>
      </c>
      <c r="C35" s="20">
        <v>2</v>
      </c>
      <c r="D35" s="21"/>
      <c r="E35" s="22"/>
      <c r="F35" s="21"/>
      <c r="G35" s="156"/>
      <c r="H35" s="156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3.5" thickTop="1" x14ac:dyDescent="0.35">
      <c r="B36" s="60"/>
      <c r="C36" s="61"/>
      <c r="D36" s="61"/>
      <c r="E36" s="61"/>
      <c r="F36" s="61"/>
      <c r="G36" s="173" t="s">
        <v>51</v>
      </c>
      <c r="H36" s="173"/>
      <c r="I36" s="17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73" t="s">
        <v>55</v>
      </c>
      <c r="AD36" s="173"/>
    </row>
    <row r="37" spans="2:30" x14ac:dyDescent="0.35">
      <c r="B37" s="7" t="s">
        <v>18</v>
      </c>
      <c r="C37" s="26" t="s">
        <v>19</v>
      </c>
      <c r="D37" s="6" t="s">
        <v>20</v>
      </c>
      <c r="E37" s="6"/>
      <c r="F37" s="6"/>
      <c r="G37" s="127">
        <f>$C$1</f>
        <v>2012</v>
      </c>
      <c r="H37" s="127">
        <f>$C$2</f>
        <v>2018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0" ht="13" hidden="1" customHeight="1" x14ac:dyDescent="0.35">
      <c r="B38" s="24"/>
      <c r="C38" s="27"/>
      <c r="D38" s="5"/>
      <c r="E38" s="5"/>
      <c r="F38" s="5"/>
      <c r="G38" s="103"/>
      <c r="H38" s="103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0" ht="13" hidden="1" customHeight="1" x14ac:dyDescent="0.35">
      <c r="B39" s="24"/>
      <c r="C39" s="27"/>
      <c r="D39" s="5"/>
      <c r="E39" s="5"/>
      <c r="F39" s="5"/>
      <c r="G39" s="103" t="str">
        <f>CONCATENATE($C34,"_",$C35,"_",G37)</f>
        <v>0_2_2012</v>
      </c>
      <c r="H39" s="103" t="str">
        <f>CONCATENATE($C34,"_",$C35,"_",H37)</f>
        <v>0_2_2018</v>
      </c>
      <c r="I39" s="27"/>
      <c r="J39" s="5"/>
      <c r="K39" s="5"/>
      <c r="L39" s="5"/>
      <c r="M39" s="5" t="str">
        <f>IF($G37+M38&gt;$H37,0,CONCATENATE($C34,"_",$C35,"_",$G37+M38))</f>
        <v>0_2_2013</v>
      </c>
      <c r="N39" s="5" t="str">
        <f t="shared" ref="N39:AB39" si="8">IF($G37+N38&gt;$H37,0,CONCATENATE($C34,"_",$C35,"_",$G37+N38))</f>
        <v>0_2_2014</v>
      </c>
      <c r="O39" s="5" t="str">
        <f t="shared" si="8"/>
        <v>0_2_2015</v>
      </c>
      <c r="P39" s="5" t="str">
        <f t="shared" si="8"/>
        <v>0_2_2016</v>
      </c>
      <c r="Q39" s="5" t="str">
        <f t="shared" si="8"/>
        <v>0_2_2017</v>
      </c>
      <c r="R39" s="5" t="str">
        <f t="shared" si="8"/>
        <v>0_2_2018</v>
      </c>
      <c r="S39" s="5">
        <f t="shared" si="8"/>
        <v>0</v>
      </c>
      <c r="T39" s="5">
        <f t="shared" si="8"/>
        <v>0</v>
      </c>
      <c r="U39" s="5">
        <f t="shared" si="8"/>
        <v>0</v>
      </c>
      <c r="V39" s="5">
        <f t="shared" si="8"/>
        <v>0</v>
      </c>
      <c r="W39" s="5">
        <f t="shared" si="8"/>
        <v>0</v>
      </c>
      <c r="X39" s="5">
        <f t="shared" si="8"/>
        <v>0</v>
      </c>
      <c r="Y39" s="5">
        <f t="shared" si="8"/>
        <v>0</v>
      </c>
      <c r="Z39" s="5">
        <f t="shared" si="8"/>
        <v>0</v>
      </c>
      <c r="AA39" s="5">
        <f t="shared" si="8"/>
        <v>0</v>
      </c>
      <c r="AB39" s="5">
        <f t="shared" si="8"/>
        <v>0</v>
      </c>
      <c r="AC39" s="5"/>
      <c r="AD39" s="5"/>
    </row>
    <row r="40" spans="2:30" ht="13" hidden="1" customHeight="1" x14ac:dyDescent="0.35">
      <c r="B40" s="24"/>
      <c r="C40" s="27"/>
      <c r="D40" s="5"/>
      <c r="E40" s="5"/>
      <c r="F40" s="5" t="s">
        <v>23</v>
      </c>
      <c r="G40" s="116"/>
      <c r="H40" s="116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0" x14ac:dyDescent="0.35">
      <c r="B41" s="24" t="s">
        <v>31</v>
      </c>
      <c r="C41" s="27" t="s">
        <v>21</v>
      </c>
      <c r="D41" s="103" t="s">
        <v>91</v>
      </c>
      <c r="E41" s="54"/>
      <c r="F41" s="5">
        <f>MATCH($D41,FAC_TOTALS_APTA!$A$2:$AV$2,)</f>
        <v>12</v>
      </c>
      <c r="G41" s="116">
        <f>VLOOKUP(G39,FAC_TOTALS_APTA!$A$4:$AV$126,$F41,FALSE)</f>
        <v>11264859.978528</v>
      </c>
      <c r="H41" s="116">
        <f>VLOOKUP(H39,FAC_TOTALS_APTA!$A$4:$AV$126,$F41,FALSE)</f>
        <v>12605880.249967899</v>
      </c>
      <c r="I41" s="29">
        <f>IFERROR(H41/G41-1,"-")</f>
        <v>0.11904455749969589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MATCH($K41,FAC_TOTALS_APTA!$A$2:$AT$2,)</f>
        <v>26</v>
      </c>
      <c r="M41" s="28">
        <f>IF(M39=0,0,VLOOKUP(M39,FAC_TOTALS_APTA!$A$4:$AV$126,$L41,FALSE))</f>
        <v>3967860.4088361999</v>
      </c>
      <c r="N41" s="28">
        <f>IF(N39=0,0,VLOOKUP(N39,FAC_TOTALS_APTA!$A$4:$AV$126,$L41,FALSE))</f>
        <v>8945586.4677883908</v>
      </c>
      <c r="O41" s="28">
        <f>IF(O39=0,0,VLOOKUP(O39,FAC_TOTALS_APTA!$A$4:$AV$126,$L41,FALSE))</f>
        <v>17587593.198874298</v>
      </c>
      <c r="P41" s="28">
        <f>IF(P39=0,0,VLOOKUP(P39,FAC_TOTALS_APTA!$A$4:$AV$126,$L41,FALSE))</f>
        <v>16930653.564610399</v>
      </c>
      <c r="Q41" s="28">
        <f>IF(Q39=0,0,VLOOKUP(Q39,FAC_TOTALS_APTA!$A$4:$AV$126,$L41,FALSE))</f>
        <v>5188016.6403562203</v>
      </c>
      <c r="R41" s="28">
        <f>IF(R39=0,0,VLOOKUP(R39,FAC_TOTALS_APTA!$A$4:$AV$126,$L41,FALSE))</f>
        <v>9598870.2065404803</v>
      </c>
      <c r="S41" s="28">
        <f>IF(S39=0,0,VLOOKUP(S39,FAC_TOTALS_APTA!$A$4:$AV$126,$L41,FALSE))</f>
        <v>0</v>
      </c>
      <c r="T41" s="28">
        <f>IF(T39=0,0,VLOOKUP(T39,FAC_TOTALS_APTA!$A$4:$AV$126,$L41,FALSE))</f>
        <v>0</v>
      </c>
      <c r="U41" s="28">
        <f>IF(U39=0,0,VLOOKUP(U39,FAC_TOTALS_APTA!$A$4:$AV$126,$L41,FALSE))</f>
        <v>0</v>
      </c>
      <c r="V41" s="28">
        <f>IF(V39=0,0,VLOOKUP(V39,FAC_TOTALS_APTA!$A$4:$AV$126,$L41,FALSE))</f>
        <v>0</v>
      </c>
      <c r="W41" s="28">
        <f>IF(W39=0,0,VLOOKUP(W39,FAC_TOTALS_APTA!$A$4:$AV$126,$L41,FALSE))</f>
        <v>0</v>
      </c>
      <c r="X41" s="28">
        <f>IF(X39=0,0,VLOOKUP(X39,FAC_TOTALS_APTA!$A$4:$AV$126,$L41,FALSE))</f>
        <v>0</v>
      </c>
      <c r="Y41" s="28">
        <f>IF(Y39=0,0,VLOOKUP(Y39,FAC_TOTALS_APTA!$A$4:$AV$126,$L41,FALSE))</f>
        <v>0</v>
      </c>
      <c r="Z41" s="28">
        <f>IF(Z39=0,0,VLOOKUP(Z39,FAC_TOTALS_APTA!$A$4:$AV$126,$L41,FALSE))</f>
        <v>0</v>
      </c>
      <c r="AA41" s="28">
        <f>IF(AA39=0,0,VLOOKUP(AA39,FAC_TOTALS_APTA!$A$4:$AV$126,$L41,FALSE))</f>
        <v>0</v>
      </c>
      <c r="AB41" s="28">
        <f>IF(AB39=0,0,VLOOKUP(AB39,FAC_TOTALS_APTA!$A$4:$AV$126,$L41,FALSE))</f>
        <v>0</v>
      </c>
      <c r="AC41" s="31">
        <f>SUM(M41:AB41)</f>
        <v>62218580.487005986</v>
      </c>
      <c r="AD41" s="32">
        <f>AC41/G55</f>
        <v>6.649564046062148E-2</v>
      </c>
    </row>
    <row r="42" spans="2:30" x14ac:dyDescent="0.35">
      <c r="B42" s="24" t="s">
        <v>52</v>
      </c>
      <c r="C42" s="27" t="s">
        <v>21</v>
      </c>
      <c r="D42" s="103" t="s">
        <v>92</v>
      </c>
      <c r="E42" s="54"/>
      <c r="F42" s="5">
        <f>MATCH($D42,FAC_TOTALS_APTA!$A$2:$AV$2,)</f>
        <v>13</v>
      </c>
      <c r="G42" s="122">
        <f>VLOOKUP(G39,FAC_TOTALS_APTA!$A$4:$AV$126,$F42,FALSE)</f>
        <v>0.99257439422925597</v>
      </c>
      <c r="H42" s="122">
        <f>VLOOKUP(H39,FAC_TOTALS_APTA!$A$4:$AV$126,$F42,FALSE)</f>
        <v>1.0085579264681701</v>
      </c>
      <c r="I42" s="29">
        <f t="shared" ref="I42:I53" si="9">IFERROR(H42/G42-1,"-")</f>
        <v>1.6103107567393415E-2</v>
      </c>
      <c r="J42" s="30" t="str">
        <f t="shared" ref="J42:J53" si="10">IF(C42="Log","_log","")</f>
        <v>_log</v>
      </c>
      <c r="K42" s="30" t="str">
        <f t="shared" ref="K42:K54" si="11">CONCATENATE(D42,J42,"_FAC")</f>
        <v>FARE_per_UPT_cleaned_2018_log_FAC</v>
      </c>
      <c r="L42" s="5">
        <f>MATCH($K42,FAC_TOTALS_APTA!$A$2:$AT$2,)</f>
        <v>27</v>
      </c>
      <c r="M42" s="28">
        <f>IF(M39=0,0,VLOOKUP(M39,FAC_TOTALS_APTA!$A$4:$AV$126,$L42,FALSE))</f>
        <v>-4809943.7282566698</v>
      </c>
      <c r="N42" s="28">
        <f>IF(N39=0,0,VLOOKUP(N39,FAC_TOTALS_APTA!$A$4:$AV$126,$L42,FALSE))</f>
        <v>2089821.8149838699</v>
      </c>
      <c r="O42" s="28">
        <f>IF(O39=0,0,VLOOKUP(O39,FAC_TOTALS_APTA!$A$4:$AV$126,$L42,FALSE))</f>
        <v>-1229250.9307170101</v>
      </c>
      <c r="P42" s="28">
        <f>IF(P39=0,0,VLOOKUP(P39,FAC_TOTALS_APTA!$A$4:$AV$126,$L42,FALSE))</f>
        <v>-2239103.5420340202</v>
      </c>
      <c r="Q42" s="28">
        <f>IF(Q39=0,0,VLOOKUP(Q39,FAC_TOTALS_APTA!$A$4:$AV$126,$L42,FALSE))</f>
        <v>1673173.1184505799</v>
      </c>
      <c r="R42" s="28">
        <f>IF(R39=0,0,VLOOKUP(R39,FAC_TOTALS_APTA!$A$4:$AV$126,$L42,FALSE))</f>
        <v>2244885.5350467302</v>
      </c>
      <c r="S42" s="28">
        <f>IF(S39=0,0,VLOOKUP(S39,FAC_TOTALS_APTA!$A$4:$AV$126,$L42,FALSE))</f>
        <v>0</v>
      </c>
      <c r="T42" s="28">
        <f>IF(T39=0,0,VLOOKUP(T39,FAC_TOTALS_APTA!$A$4:$AV$126,$L42,FALSE))</f>
        <v>0</v>
      </c>
      <c r="U42" s="28">
        <f>IF(U39=0,0,VLOOKUP(U39,FAC_TOTALS_APTA!$A$4:$AV$126,$L42,FALSE))</f>
        <v>0</v>
      </c>
      <c r="V42" s="28">
        <f>IF(V39=0,0,VLOOKUP(V39,FAC_TOTALS_APTA!$A$4:$AV$126,$L42,FALSE))</f>
        <v>0</v>
      </c>
      <c r="W42" s="28">
        <f>IF(W39=0,0,VLOOKUP(W39,FAC_TOTALS_APTA!$A$4:$AV$126,$L42,FALSE))</f>
        <v>0</v>
      </c>
      <c r="X42" s="28">
        <f>IF(X39=0,0,VLOOKUP(X39,FAC_TOTALS_APTA!$A$4:$AV$126,$L42,FALSE))</f>
        <v>0</v>
      </c>
      <c r="Y42" s="28">
        <f>IF(Y39=0,0,VLOOKUP(Y39,FAC_TOTALS_APTA!$A$4:$AV$126,$L42,FALSE))</f>
        <v>0</v>
      </c>
      <c r="Z42" s="28">
        <f>IF(Z39=0,0,VLOOKUP(Z39,FAC_TOTALS_APTA!$A$4:$AV$126,$L42,FALSE))</f>
        <v>0</v>
      </c>
      <c r="AA42" s="28">
        <f>IF(AA39=0,0,VLOOKUP(AA39,FAC_TOTALS_APTA!$A$4:$AV$126,$L42,FALSE))</f>
        <v>0</v>
      </c>
      <c r="AB42" s="28">
        <f>IF(AB39=0,0,VLOOKUP(AB39,FAC_TOTALS_APTA!$A$4:$AV$126,$L42,FALSE))</f>
        <v>0</v>
      </c>
      <c r="AC42" s="31">
        <f t="shared" ref="AC42:AC53" si="12">SUM(M42:AB42)</f>
        <v>-2270417.7325265203</v>
      </c>
      <c r="AD42" s="32">
        <f>AC42/G55</f>
        <v>-2.4264918944756839E-3</v>
      </c>
    </row>
    <row r="43" spans="2:30" x14ac:dyDescent="0.35">
      <c r="B43" s="114" t="s">
        <v>79</v>
      </c>
      <c r="C43" s="115"/>
      <c r="D43" s="103" t="s">
        <v>77</v>
      </c>
      <c r="E43" s="117"/>
      <c r="F43" s="103" t="e">
        <f>MATCH($D43,FAC_TOTALS_APTA!$A$2:$AV$2,)</f>
        <v>#N/A</v>
      </c>
      <c r="G43" s="116" t="e">
        <f>VLOOKUP(G39,FAC_TOTALS_APTA!$A$4:$AV$126,$F43,FALSE)</f>
        <v>#REF!</v>
      </c>
      <c r="H43" s="116" t="e">
        <f>VLOOKUP(H39,FAC_TOTALS_APTA!$A$4:$AV$126,$F43,FALSE)</f>
        <v>#REF!</v>
      </c>
      <c r="I43" s="118" t="str">
        <f>IFERROR(H43/G43-1,"-")</f>
        <v>-</v>
      </c>
      <c r="J43" s="119" t="str">
        <f t="shared" si="10"/>
        <v/>
      </c>
      <c r="K43" s="119" t="str">
        <f t="shared" si="11"/>
        <v>RESTRUCTURE_FAC</v>
      </c>
      <c r="L43" s="103" t="e">
        <f>MATCH($K43,FAC_TOTALS_APTA!$A$2:$AT$2,)</f>
        <v>#N/A</v>
      </c>
      <c r="M43" s="116" t="e">
        <f>IF(M39=0,0,VLOOKUP(M39,FAC_TOTALS_APTA!$A$4:$AV$126,$L43,FALSE))</f>
        <v>#REF!</v>
      </c>
      <c r="N43" s="116" t="e">
        <f>IF(N39=0,0,VLOOKUP(N39,FAC_TOTALS_APTA!$A$4:$AV$126,$L43,FALSE))</f>
        <v>#REF!</v>
      </c>
      <c r="O43" s="116" t="e">
        <f>IF(O39=0,0,VLOOKUP(O39,FAC_TOTALS_APTA!$A$4:$AV$126,$L43,FALSE))</f>
        <v>#REF!</v>
      </c>
      <c r="P43" s="116" t="e">
        <f>IF(P39=0,0,VLOOKUP(P39,FAC_TOTALS_APTA!$A$4:$AV$126,$L43,FALSE))</f>
        <v>#REF!</v>
      </c>
      <c r="Q43" s="116" t="e">
        <f>IF(Q39=0,0,VLOOKUP(Q39,FAC_TOTALS_APTA!$A$4:$AV$126,$L43,FALSE))</f>
        <v>#REF!</v>
      </c>
      <c r="R43" s="116" t="e">
        <f>IF(R39=0,0,VLOOKUP(R39,FAC_TOTALS_APTA!$A$4:$AV$126,$L43,FALSE))</f>
        <v>#REF!</v>
      </c>
      <c r="S43" s="116">
        <f>IF(S39=0,0,VLOOKUP(S39,FAC_TOTALS_APTA!$A$4:$AV$126,$L43,FALSE))</f>
        <v>0</v>
      </c>
      <c r="T43" s="116">
        <f>IF(T39=0,0,VLOOKUP(T39,FAC_TOTALS_APTA!$A$4:$AV$126,$L43,FALSE))</f>
        <v>0</v>
      </c>
      <c r="U43" s="116">
        <f>IF(U39=0,0,VLOOKUP(U39,FAC_TOTALS_APTA!$A$4:$AV$126,$L43,FALSE))</f>
        <v>0</v>
      </c>
      <c r="V43" s="116">
        <f>IF(V39=0,0,VLOOKUP(V39,FAC_TOTALS_APTA!$A$4:$AV$126,$L43,FALSE))</f>
        <v>0</v>
      </c>
      <c r="W43" s="116">
        <f>IF(W39=0,0,VLOOKUP(W39,FAC_TOTALS_APTA!$A$4:$AV$126,$L43,FALSE))</f>
        <v>0</v>
      </c>
      <c r="X43" s="116">
        <f>IF(X39=0,0,VLOOKUP(X39,FAC_TOTALS_APTA!$A$4:$AV$126,$L43,FALSE))</f>
        <v>0</v>
      </c>
      <c r="Y43" s="116">
        <f>IF(Y39=0,0,VLOOKUP(Y39,FAC_TOTALS_APTA!$A$4:$AV$126,$L43,FALSE))</f>
        <v>0</v>
      </c>
      <c r="Z43" s="116">
        <f>IF(Z39=0,0,VLOOKUP(Z39,FAC_TOTALS_APTA!$A$4:$AV$126,$L43,FALSE))</f>
        <v>0</v>
      </c>
      <c r="AA43" s="116">
        <f>IF(AA39=0,0,VLOOKUP(AA39,FAC_TOTALS_APTA!$A$4:$AV$126,$L43,FALSE))</f>
        <v>0</v>
      </c>
      <c r="AB43" s="116">
        <f>IF(AB39=0,0,VLOOKUP(AB39,FAC_TOTALS_APTA!$A$4:$AV$126,$L43,FALSE))</f>
        <v>0</v>
      </c>
      <c r="AC43" s="120" t="e">
        <f t="shared" si="12"/>
        <v>#REF!</v>
      </c>
      <c r="AD43" s="121" t="e">
        <f>AC43/G56</f>
        <v>#REF!</v>
      </c>
    </row>
    <row r="44" spans="2:30" x14ac:dyDescent="0.35">
      <c r="B44" s="114" t="s">
        <v>80</v>
      </c>
      <c r="C44" s="115"/>
      <c r="D44" s="103" t="s">
        <v>76</v>
      </c>
      <c r="E44" s="117"/>
      <c r="F44" s="103">
        <f>MATCH($D44,FAC_TOTALS_APTA!$A$2:$AV$2,)</f>
        <v>19</v>
      </c>
      <c r="G44" s="116">
        <f>VLOOKUP(G39,FAC_TOTALS_APTA!$A$4:$AV$126,$F44,FALSE)</f>
        <v>0</v>
      </c>
      <c r="H44" s="116">
        <f>VLOOKUP(H39,FAC_TOTALS_APTA!$A$4:$AV$126,$F44,FALSE)</f>
        <v>0</v>
      </c>
      <c r="I44" s="118" t="str">
        <f>IFERROR(H44/G44-1,"-")</f>
        <v>-</v>
      </c>
      <c r="J44" s="119" t="str">
        <f t="shared" si="10"/>
        <v/>
      </c>
      <c r="K44" s="119" t="str">
        <f t="shared" si="11"/>
        <v>MAINTENANCE_WMATA_FAC</v>
      </c>
      <c r="L44" s="103">
        <f>MATCH($K44,FAC_TOTALS_APTA!$A$2:$AT$2,)</f>
        <v>33</v>
      </c>
      <c r="M44" s="116">
        <f>IF(M40=0,0,VLOOKUP(M40,FAC_TOTALS_APTA!$A$4:$AV$126,$L44,FALSE))</f>
        <v>0</v>
      </c>
      <c r="N44" s="116">
        <f>IF(N40=0,0,VLOOKUP(N40,FAC_TOTALS_APTA!$A$4:$AV$126,$L44,FALSE))</f>
        <v>0</v>
      </c>
      <c r="O44" s="116">
        <f>IF(O40=0,0,VLOOKUP(O40,FAC_TOTALS_APTA!$A$4:$AV$126,$L44,FALSE))</f>
        <v>0</v>
      </c>
      <c r="P44" s="116">
        <f>IF(P40=0,0,VLOOKUP(P40,FAC_TOTALS_APTA!$A$4:$AV$126,$L44,FALSE))</f>
        <v>0</v>
      </c>
      <c r="Q44" s="116">
        <f>IF(Q40=0,0,VLOOKUP(Q40,FAC_TOTALS_APTA!$A$4:$AV$126,$L44,FALSE))</f>
        <v>0</v>
      </c>
      <c r="R44" s="116">
        <f>IF(R40=0,0,VLOOKUP(R40,FAC_TOTALS_APTA!$A$4:$AV$126,$L44,FALSE))</f>
        <v>0</v>
      </c>
      <c r="S44" s="116">
        <f>IF(S40=0,0,VLOOKUP(S40,FAC_TOTALS_APTA!$A$4:$AV$126,$L44,FALSE))</f>
        <v>0</v>
      </c>
      <c r="T44" s="116">
        <f>IF(T40=0,0,VLOOKUP(T40,FAC_TOTALS_APTA!$A$4:$AV$126,$L44,FALSE))</f>
        <v>0</v>
      </c>
      <c r="U44" s="116">
        <f>IF(U40=0,0,VLOOKUP(U40,FAC_TOTALS_APTA!$A$4:$AV$126,$L44,FALSE))</f>
        <v>0</v>
      </c>
      <c r="V44" s="116">
        <f>IF(V40=0,0,VLOOKUP(V40,FAC_TOTALS_APTA!$A$4:$AV$126,$L44,FALSE))</f>
        <v>0</v>
      </c>
      <c r="W44" s="116">
        <f>IF(W40=0,0,VLOOKUP(W40,FAC_TOTALS_APTA!$A$4:$AV$126,$L44,FALSE))</f>
        <v>0</v>
      </c>
      <c r="X44" s="116">
        <f>IF(X40=0,0,VLOOKUP(X40,FAC_TOTALS_APTA!$A$4:$AV$126,$L44,FALSE))</f>
        <v>0</v>
      </c>
      <c r="Y44" s="116">
        <f>IF(Y40=0,0,VLOOKUP(Y40,FAC_TOTALS_APTA!$A$4:$AV$126,$L44,FALSE))</f>
        <v>0</v>
      </c>
      <c r="Z44" s="116">
        <f>IF(Z40=0,0,VLOOKUP(Z40,FAC_TOTALS_APTA!$A$4:$AV$126,$L44,FALSE))</f>
        <v>0</v>
      </c>
      <c r="AA44" s="116">
        <f>IF(AA40=0,0,VLOOKUP(AA40,FAC_TOTALS_APTA!$A$4:$AV$126,$L44,FALSE))</f>
        <v>0</v>
      </c>
      <c r="AB44" s="116">
        <f>IF(AB40=0,0,VLOOKUP(AB40,FAC_TOTALS_APTA!$A$4:$AV$126,$L44,FALSE))</f>
        <v>0</v>
      </c>
      <c r="AC44" s="120">
        <f t="shared" si="12"/>
        <v>0</v>
      </c>
      <c r="AD44" s="121">
        <f>AC44/G56</f>
        <v>0</v>
      </c>
    </row>
    <row r="45" spans="2:30" x14ac:dyDescent="0.35">
      <c r="B45" s="24" t="s">
        <v>48</v>
      </c>
      <c r="C45" s="27" t="s">
        <v>21</v>
      </c>
      <c r="D45" s="103" t="s">
        <v>8</v>
      </c>
      <c r="E45" s="54"/>
      <c r="F45" s="5">
        <f>MATCH($D45,FAC_TOTALS_APTA!$A$2:$AV$2,)</f>
        <v>14</v>
      </c>
      <c r="G45" s="116">
        <f>VLOOKUP(G39,FAC_TOTALS_APTA!$A$4:$AV$126,$F45,FALSE)</f>
        <v>2552570.2182420199</v>
      </c>
      <c r="H45" s="116">
        <f>VLOOKUP(H39,FAC_TOTALS_APTA!$A$4:$AV$126,$F45,FALSE)</f>
        <v>2755043.8205972002</v>
      </c>
      <c r="I45" s="29">
        <f t="shared" si="9"/>
        <v>7.9321462308145962E-2</v>
      </c>
      <c r="J45" s="30" t="str">
        <f t="shared" si="10"/>
        <v>_log</v>
      </c>
      <c r="K45" s="30" t="str">
        <f t="shared" si="11"/>
        <v>POP_EMP_log_FAC</v>
      </c>
      <c r="L45" s="5">
        <f>MATCH($K45,FAC_TOTALS_APTA!$A$2:$AT$2,)</f>
        <v>28</v>
      </c>
      <c r="M45" s="28">
        <f>IF(M39=0,0,VLOOKUP(M39,FAC_TOTALS_APTA!$A$4:$AV$126,$L45,FALSE))</f>
        <v>5097789.6685046498</v>
      </c>
      <c r="N45" s="28">
        <f>IF(N39=0,0,VLOOKUP(N39,FAC_TOTALS_APTA!$A$4:$AV$126,$L45,FALSE))</f>
        <v>3848022.1002537301</v>
      </c>
      <c r="O45" s="28">
        <f>IF(O39=0,0,VLOOKUP(O39,FAC_TOTALS_APTA!$A$4:$AV$126,$L45,FALSE))</f>
        <v>3770568.62128394</v>
      </c>
      <c r="P45" s="28">
        <f>IF(P39=0,0,VLOOKUP(P39,FAC_TOTALS_APTA!$A$4:$AV$126,$L45,FALSE))</f>
        <v>3512352.7629442001</v>
      </c>
      <c r="Q45" s="28">
        <f>IF(Q39=0,0,VLOOKUP(Q39,FAC_TOTALS_APTA!$A$4:$AV$126,$L45,FALSE))</f>
        <v>3561235.0821055002</v>
      </c>
      <c r="R45" s="28">
        <f>IF(R39=0,0,VLOOKUP(R39,FAC_TOTALS_APTA!$A$4:$AV$126,$L45,FALSE))</f>
        <v>3091832.4800078701</v>
      </c>
      <c r="S45" s="28">
        <f>IF(S39=0,0,VLOOKUP(S39,FAC_TOTALS_APTA!$A$4:$AV$126,$L45,FALSE))</f>
        <v>0</v>
      </c>
      <c r="T45" s="28">
        <f>IF(T39=0,0,VLOOKUP(T39,FAC_TOTALS_APTA!$A$4:$AV$126,$L45,FALSE))</f>
        <v>0</v>
      </c>
      <c r="U45" s="28">
        <f>IF(U39=0,0,VLOOKUP(U39,FAC_TOTALS_APTA!$A$4:$AV$126,$L45,FALSE))</f>
        <v>0</v>
      </c>
      <c r="V45" s="28">
        <f>IF(V39=0,0,VLOOKUP(V39,FAC_TOTALS_APTA!$A$4:$AV$126,$L45,FALSE))</f>
        <v>0</v>
      </c>
      <c r="W45" s="28">
        <f>IF(W39=0,0,VLOOKUP(W39,FAC_TOTALS_APTA!$A$4:$AV$126,$L45,FALSE))</f>
        <v>0</v>
      </c>
      <c r="X45" s="28">
        <f>IF(X39=0,0,VLOOKUP(X39,FAC_TOTALS_APTA!$A$4:$AV$126,$L45,FALSE))</f>
        <v>0</v>
      </c>
      <c r="Y45" s="28">
        <f>IF(Y39=0,0,VLOOKUP(Y39,FAC_TOTALS_APTA!$A$4:$AV$126,$L45,FALSE))</f>
        <v>0</v>
      </c>
      <c r="Z45" s="28">
        <f>IF(Z39=0,0,VLOOKUP(Z39,FAC_TOTALS_APTA!$A$4:$AV$126,$L45,FALSE))</f>
        <v>0</v>
      </c>
      <c r="AA45" s="28">
        <f>IF(AA39=0,0,VLOOKUP(AA39,FAC_TOTALS_APTA!$A$4:$AV$126,$L45,FALSE))</f>
        <v>0</v>
      </c>
      <c r="AB45" s="28">
        <f>IF(AB39=0,0,VLOOKUP(AB39,FAC_TOTALS_APTA!$A$4:$AV$126,$L45,FALSE))</f>
        <v>0</v>
      </c>
      <c r="AC45" s="31">
        <f t="shared" si="12"/>
        <v>22881800.715099886</v>
      </c>
      <c r="AD45" s="32">
        <f>AC45/G55</f>
        <v>2.4454752608196181E-2</v>
      </c>
    </row>
    <row r="46" spans="2:30" x14ac:dyDescent="0.35">
      <c r="B46" s="24" t="s">
        <v>73</v>
      </c>
      <c r="C46" s="27"/>
      <c r="D46" s="103" t="s">
        <v>72</v>
      </c>
      <c r="E46" s="54"/>
      <c r="F46" s="5" t="e">
        <f>MATCH($D46,FAC_TOTALS_APTA!$A$2:$AV$2,)</f>
        <v>#N/A</v>
      </c>
      <c r="G46" s="122" t="e">
        <f>VLOOKUP(G39,FAC_TOTALS_APTA!$A$4:$AV$126,$F46,FALSE)</f>
        <v>#REF!</v>
      </c>
      <c r="H46" s="122" t="e">
        <f>VLOOKUP(H39,FAC_TOTALS_APTA!$A$4:$AV$126,$F46,FALSE)</f>
        <v>#REF!</v>
      </c>
      <c r="I46" s="29" t="str">
        <f t="shared" si="9"/>
        <v>-</v>
      </c>
      <c r="J46" s="30" t="str">
        <f t="shared" si="10"/>
        <v/>
      </c>
      <c r="K46" s="30" t="str">
        <f t="shared" si="11"/>
        <v>TSD_POP_EMP_PCT_FAC</v>
      </c>
      <c r="L46" s="5" t="e">
        <f>MATCH($K46,FAC_TOTALS_APTA!$A$2:$AT$2,)</f>
        <v>#N/A</v>
      </c>
      <c r="M46" s="28" t="e">
        <f>IF(M39=0,0,VLOOKUP(M39,FAC_TOTALS_APTA!$A$4:$AV$126,$L46,FALSE))</f>
        <v>#REF!</v>
      </c>
      <c r="N46" s="28" t="e">
        <f>IF(N39=0,0,VLOOKUP(N39,FAC_TOTALS_APTA!$A$4:$AV$126,$L46,FALSE))</f>
        <v>#REF!</v>
      </c>
      <c r="O46" s="28" t="e">
        <f>IF(O39=0,0,VLOOKUP(O39,FAC_TOTALS_APTA!$A$4:$AV$126,$L46,FALSE))</f>
        <v>#REF!</v>
      </c>
      <c r="P46" s="28" t="e">
        <f>IF(P39=0,0,VLOOKUP(P39,FAC_TOTALS_APTA!$A$4:$AV$126,$L46,FALSE))</f>
        <v>#REF!</v>
      </c>
      <c r="Q46" s="28" t="e">
        <f>IF(Q39=0,0,VLOOKUP(Q39,FAC_TOTALS_APTA!$A$4:$AV$126,$L46,FALSE))</f>
        <v>#REF!</v>
      </c>
      <c r="R46" s="28" t="e">
        <f>IF(R39=0,0,VLOOKUP(R39,FAC_TOTALS_APTA!$A$4:$AV$126,$L46,FALSE))</f>
        <v>#REF!</v>
      </c>
      <c r="S46" s="28">
        <f>IF(S39=0,0,VLOOKUP(S39,FAC_TOTALS_APTA!$A$4:$AV$126,$L46,FALSE))</f>
        <v>0</v>
      </c>
      <c r="T46" s="28">
        <f>IF(T39=0,0,VLOOKUP(T39,FAC_TOTALS_APTA!$A$4:$AV$126,$L46,FALSE))</f>
        <v>0</v>
      </c>
      <c r="U46" s="28">
        <f>IF(U39=0,0,VLOOKUP(U39,FAC_TOTALS_APTA!$A$4:$AV$126,$L46,FALSE))</f>
        <v>0</v>
      </c>
      <c r="V46" s="28">
        <f>IF(V39=0,0,VLOOKUP(V39,FAC_TOTALS_APTA!$A$4:$AV$126,$L46,FALSE))</f>
        <v>0</v>
      </c>
      <c r="W46" s="28">
        <f>IF(W39=0,0,VLOOKUP(W39,FAC_TOTALS_APTA!$A$4:$AV$126,$L46,FALSE))</f>
        <v>0</v>
      </c>
      <c r="X46" s="28">
        <f>IF(X39=0,0,VLOOKUP(X39,FAC_TOTALS_APTA!$A$4:$AV$126,$L46,FALSE))</f>
        <v>0</v>
      </c>
      <c r="Y46" s="28">
        <f>IF(Y39=0,0,VLOOKUP(Y39,FAC_TOTALS_APTA!$A$4:$AV$126,$L46,FALSE))</f>
        <v>0</v>
      </c>
      <c r="Z46" s="28">
        <f>IF(Z39=0,0,VLOOKUP(Z39,FAC_TOTALS_APTA!$A$4:$AV$126,$L46,FALSE))</f>
        <v>0</v>
      </c>
      <c r="AA46" s="28">
        <f>IF(AA39=0,0,VLOOKUP(AA39,FAC_TOTALS_APTA!$A$4:$AV$126,$L46,FALSE))</f>
        <v>0</v>
      </c>
      <c r="AB46" s="28">
        <f>IF(AB39=0,0,VLOOKUP(AB39,FAC_TOTALS_APTA!$A$4:$AV$126,$L46,FALSE))</f>
        <v>0</v>
      </c>
      <c r="AC46" s="31" t="e">
        <f t="shared" si="12"/>
        <v>#REF!</v>
      </c>
      <c r="AD46" s="32" t="e">
        <f>AC46/G55</f>
        <v>#REF!</v>
      </c>
    </row>
    <row r="47" spans="2:30" x14ac:dyDescent="0.3">
      <c r="B47" s="24" t="s">
        <v>49</v>
      </c>
      <c r="C47" s="27" t="s">
        <v>21</v>
      </c>
      <c r="D47" s="123" t="s">
        <v>81</v>
      </c>
      <c r="E47" s="54"/>
      <c r="F47" s="5">
        <f>MATCH($D47,FAC_TOTALS_APTA!$A$2:$AV$2,)</f>
        <v>15</v>
      </c>
      <c r="G47" s="124">
        <f>VLOOKUP(G39,FAC_TOTALS_APTA!$A$4:$AV$126,$F47,FALSE)</f>
        <v>4.0256358420234699</v>
      </c>
      <c r="H47" s="124">
        <f>VLOOKUP(H39,FAC_TOTALS_APTA!$A$4:$AV$126,$F47,FALSE)</f>
        <v>2.86612689037909</v>
      </c>
      <c r="I47" s="29">
        <f t="shared" si="9"/>
        <v>-0.28803125696077803</v>
      </c>
      <c r="J47" s="30" t="str">
        <f t="shared" si="10"/>
        <v>_log</v>
      </c>
      <c r="K47" s="30" t="str">
        <f t="shared" si="11"/>
        <v>GAS_PRICE_2018_log_FAC</v>
      </c>
      <c r="L47" s="5">
        <f>MATCH($K47,FAC_TOTALS_APTA!$A$2:$AT$2,)</f>
        <v>29</v>
      </c>
      <c r="M47" s="28">
        <f>IF(M39=0,0,VLOOKUP(M39,FAC_TOTALS_APTA!$A$4:$AV$126,$L47,FALSE))</f>
        <v>-3348172.3221622002</v>
      </c>
      <c r="N47" s="28">
        <f>IF(N39=0,0,VLOOKUP(N39,FAC_TOTALS_APTA!$A$4:$AV$126,$L47,FALSE))</f>
        <v>-4740805.05047647</v>
      </c>
      <c r="O47" s="28">
        <f>IF(O39=0,0,VLOOKUP(O39,FAC_TOTALS_APTA!$A$4:$AV$126,$L47,FALSE))</f>
        <v>-23911490.4296223</v>
      </c>
      <c r="P47" s="28">
        <f>IF(P39=0,0,VLOOKUP(P39,FAC_TOTALS_APTA!$A$4:$AV$126,$L47,FALSE))</f>
        <v>-8549411.7792025302</v>
      </c>
      <c r="Q47" s="28">
        <f>IF(Q39=0,0,VLOOKUP(Q39,FAC_TOTALS_APTA!$A$4:$AV$126,$L47,FALSE))</f>
        <v>5837619.35648192</v>
      </c>
      <c r="R47" s="28">
        <f>IF(R39=0,0,VLOOKUP(R39,FAC_TOTALS_APTA!$A$4:$AV$126,$L47,FALSE))</f>
        <v>6778373.4244909799</v>
      </c>
      <c r="S47" s="28">
        <f>IF(S39=0,0,VLOOKUP(S39,FAC_TOTALS_APTA!$A$4:$AV$126,$L47,FALSE))</f>
        <v>0</v>
      </c>
      <c r="T47" s="28">
        <f>IF(T39=0,0,VLOOKUP(T39,FAC_TOTALS_APTA!$A$4:$AV$126,$L47,FALSE))</f>
        <v>0</v>
      </c>
      <c r="U47" s="28">
        <f>IF(U39=0,0,VLOOKUP(U39,FAC_TOTALS_APTA!$A$4:$AV$126,$L47,FALSE))</f>
        <v>0</v>
      </c>
      <c r="V47" s="28">
        <f>IF(V39=0,0,VLOOKUP(V39,FAC_TOTALS_APTA!$A$4:$AV$126,$L47,FALSE))</f>
        <v>0</v>
      </c>
      <c r="W47" s="28">
        <f>IF(W39=0,0,VLOOKUP(W39,FAC_TOTALS_APTA!$A$4:$AV$126,$L47,FALSE))</f>
        <v>0</v>
      </c>
      <c r="X47" s="28">
        <f>IF(X39=0,0,VLOOKUP(X39,FAC_TOTALS_APTA!$A$4:$AV$126,$L47,FALSE))</f>
        <v>0</v>
      </c>
      <c r="Y47" s="28">
        <f>IF(Y39=0,0,VLOOKUP(Y39,FAC_TOTALS_APTA!$A$4:$AV$126,$L47,FALSE))</f>
        <v>0</v>
      </c>
      <c r="Z47" s="28">
        <f>IF(Z39=0,0,VLOOKUP(Z39,FAC_TOTALS_APTA!$A$4:$AV$126,$L47,FALSE))</f>
        <v>0</v>
      </c>
      <c r="AA47" s="28">
        <f>IF(AA39=0,0,VLOOKUP(AA39,FAC_TOTALS_APTA!$A$4:$AV$126,$L47,FALSE))</f>
        <v>0</v>
      </c>
      <c r="AB47" s="28">
        <f>IF(AB39=0,0,VLOOKUP(AB39,FAC_TOTALS_APTA!$A$4:$AV$126,$L47,FALSE))</f>
        <v>0</v>
      </c>
      <c r="AC47" s="31">
        <f t="shared" si="12"/>
        <v>-27933886.800490603</v>
      </c>
      <c r="AD47" s="32">
        <f>AC47/G55</f>
        <v>-2.9854131656717051E-2</v>
      </c>
    </row>
    <row r="48" spans="2:30" x14ac:dyDescent="0.35">
      <c r="B48" s="24" t="s">
        <v>46</v>
      </c>
      <c r="C48" s="27" t="s">
        <v>21</v>
      </c>
      <c r="D48" s="103" t="s">
        <v>14</v>
      </c>
      <c r="E48" s="54"/>
      <c r="F48" s="5">
        <f>MATCH($D48,FAC_TOTALS_APTA!$A$2:$AV$2,)</f>
        <v>16</v>
      </c>
      <c r="G48" s="122">
        <f>VLOOKUP(G39,FAC_TOTALS_APTA!$A$4:$AV$126,$F48,FALSE)</f>
        <v>28874.309502126802</v>
      </c>
      <c r="H48" s="122">
        <f>VLOOKUP(H39,FAC_TOTALS_APTA!$A$4:$AV$126,$F48,FALSE)</f>
        <v>31624.666409858299</v>
      </c>
      <c r="I48" s="29">
        <f t="shared" si="9"/>
        <v>9.5252733490610808E-2</v>
      </c>
      <c r="J48" s="30" t="str">
        <f t="shared" si="10"/>
        <v>_log</v>
      </c>
      <c r="K48" s="30" t="str">
        <f t="shared" si="11"/>
        <v>TOTAL_MED_INC_INDIV_2018_log_FAC</v>
      </c>
      <c r="L48" s="5">
        <f>MATCH($K48,FAC_TOTALS_APTA!$A$2:$AT$2,)</f>
        <v>30</v>
      </c>
      <c r="M48" s="28">
        <f>IF(M39=0,0,VLOOKUP(M39,FAC_TOTALS_APTA!$A$4:$AV$126,$L48,FALSE))</f>
        <v>-478186.487424689</v>
      </c>
      <c r="N48" s="28">
        <f>IF(N39=0,0,VLOOKUP(N39,FAC_TOTALS_APTA!$A$4:$AV$126,$L48,FALSE))</f>
        <v>-365611.40720643703</v>
      </c>
      <c r="O48" s="28">
        <f>IF(O39=0,0,VLOOKUP(O39,FAC_TOTALS_APTA!$A$4:$AV$126,$L48,FALSE))</f>
        <v>-4058377.5459149801</v>
      </c>
      <c r="P48" s="28">
        <f>IF(P39=0,0,VLOOKUP(P39,FAC_TOTALS_APTA!$A$4:$AV$126,$L48,FALSE))</f>
        <v>-2485854.5801093802</v>
      </c>
      <c r="Q48" s="28">
        <f>IF(Q39=0,0,VLOOKUP(Q39,FAC_TOTALS_APTA!$A$4:$AV$126,$L48,FALSE))</f>
        <v>-488653.61418982199</v>
      </c>
      <c r="R48" s="28">
        <f>IF(R39=0,0,VLOOKUP(R39,FAC_TOTALS_APTA!$A$4:$AV$126,$L48,FALSE))</f>
        <v>-1155564.53251354</v>
      </c>
      <c r="S48" s="28">
        <f>IF(S39=0,0,VLOOKUP(S39,FAC_TOTALS_APTA!$A$4:$AV$126,$L48,FALSE))</f>
        <v>0</v>
      </c>
      <c r="T48" s="28">
        <f>IF(T39=0,0,VLOOKUP(T39,FAC_TOTALS_APTA!$A$4:$AV$126,$L48,FALSE))</f>
        <v>0</v>
      </c>
      <c r="U48" s="28">
        <f>IF(U39=0,0,VLOOKUP(U39,FAC_TOTALS_APTA!$A$4:$AV$126,$L48,FALSE))</f>
        <v>0</v>
      </c>
      <c r="V48" s="28">
        <f>IF(V39=0,0,VLOOKUP(V39,FAC_TOTALS_APTA!$A$4:$AV$126,$L48,FALSE))</f>
        <v>0</v>
      </c>
      <c r="W48" s="28">
        <f>IF(W39=0,0,VLOOKUP(W39,FAC_TOTALS_APTA!$A$4:$AV$126,$L48,FALSE))</f>
        <v>0</v>
      </c>
      <c r="X48" s="28">
        <f>IF(X39=0,0,VLOOKUP(X39,FAC_TOTALS_APTA!$A$4:$AV$126,$L48,FALSE))</f>
        <v>0</v>
      </c>
      <c r="Y48" s="28">
        <f>IF(Y39=0,0,VLOOKUP(Y39,FAC_TOTALS_APTA!$A$4:$AV$126,$L48,FALSE))</f>
        <v>0</v>
      </c>
      <c r="Z48" s="28">
        <f>IF(Z39=0,0,VLOOKUP(Z39,FAC_TOTALS_APTA!$A$4:$AV$126,$L48,FALSE))</f>
        <v>0</v>
      </c>
      <c r="AA48" s="28">
        <f>IF(AA39=0,0,VLOOKUP(AA39,FAC_TOTALS_APTA!$A$4:$AV$126,$L48,FALSE))</f>
        <v>0</v>
      </c>
      <c r="AB48" s="28">
        <f>IF(AB39=0,0,VLOOKUP(AB39,FAC_TOTALS_APTA!$A$4:$AV$126,$L48,FALSE))</f>
        <v>0</v>
      </c>
      <c r="AC48" s="31">
        <f t="shared" si="12"/>
        <v>-9032248.1673588492</v>
      </c>
      <c r="AD48" s="32">
        <f>AC48/G55</f>
        <v>-9.6531473715192589E-3</v>
      </c>
    </row>
    <row r="49" spans="1:31" x14ac:dyDescent="0.35">
      <c r="B49" s="24" t="s">
        <v>62</v>
      </c>
      <c r="C49" s="27"/>
      <c r="D49" s="103" t="s">
        <v>9</v>
      </c>
      <c r="E49" s="54"/>
      <c r="F49" s="5">
        <f>MATCH($D49,FAC_TOTALS_APTA!$A$2:$AV$2,)</f>
        <v>17</v>
      </c>
      <c r="G49" s="116">
        <f>VLOOKUP(G39,FAC_TOTALS_APTA!$A$4:$AV$126,$F49,FALSE)</f>
        <v>8.2569154106646199</v>
      </c>
      <c r="H49" s="116">
        <f>VLOOKUP(H39,FAC_TOTALS_APTA!$A$4:$AV$126,$F49,FALSE)</f>
        <v>7.1994298882696199</v>
      </c>
      <c r="I49" s="29">
        <f t="shared" si="9"/>
        <v>-0.12807270872960053</v>
      </c>
      <c r="J49" s="30" t="str">
        <f t="shared" si="10"/>
        <v/>
      </c>
      <c r="K49" s="30" t="str">
        <f t="shared" si="11"/>
        <v>PCT_HH_NO_VEH_FAC</v>
      </c>
      <c r="L49" s="5">
        <f>MATCH($K49,FAC_TOTALS_APTA!$A$2:$AT$2,)</f>
        <v>31</v>
      </c>
      <c r="M49" s="28">
        <f>IF(M39=0,0,VLOOKUP(M39,FAC_TOTALS_APTA!$A$4:$AV$126,$L49,FALSE))</f>
        <v>-4435776.3016077802</v>
      </c>
      <c r="N49" s="28">
        <f>IF(N39=0,0,VLOOKUP(N39,FAC_TOTALS_APTA!$A$4:$AV$126,$L49,FALSE))</f>
        <v>1000357.51904664</v>
      </c>
      <c r="O49" s="28">
        <f>IF(O39=0,0,VLOOKUP(O39,FAC_TOTALS_APTA!$A$4:$AV$126,$L49,FALSE))</f>
        <v>-5004140.0393341295</v>
      </c>
      <c r="P49" s="28">
        <f>IF(P39=0,0,VLOOKUP(P39,FAC_TOTALS_APTA!$A$4:$AV$126,$L49,FALSE))</f>
        <v>-3081145.79575668</v>
      </c>
      <c r="Q49" s="28">
        <f>IF(Q39=0,0,VLOOKUP(Q39,FAC_TOTALS_APTA!$A$4:$AV$126,$L49,FALSE))</f>
        <v>-6578725.9455271298</v>
      </c>
      <c r="R49" s="28">
        <f>IF(R39=0,0,VLOOKUP(R39,FAC_TOTALS_APTA!$A$4:$AV$126,$L49,FALSE))</f>
        <v>-5360657.11834253</v>
      </c>
      <c r="S49" s="28">
        <f>IF(S39=0,0,VLOOKUP(S39,FAC_TOTALS_APTA!$A$4:$AV$126,$L49,FALSE))</f>
        <v>0</v>
      </c>
      <c r="T49" s="28">
        <f>IF(T39=0,0,VLOOKUP(T39,FAC_TOTALS_APTA!$A$4:$AV$126,$L49,FALSE))</f>
        <v>0</v>
      </c>
      <c r="U49" s="28">
        <f>IF(U39=0,0,VLOOKUP(U39,FAC_TOTALS_APTA!$A$4:$AV$126,$L49,FALSE))</f>
        <v>0</v>
      </c>
      <c r="V49" s="28">
        <f>IF(V39=0,0,VLOOKUP(V39,FAC_TOTALS_APTA!$A$4:$AV$126,$L49,FALSE))</f>
        <v>0</v>
      </c>
      <c r="W49" s="28">
        <f>IF(W39=0,0,VLOOKUP(W39,FAC_TOTALS_APTA!$A$4:$AV$126,$L49,FALSE))</f>
        <v>0</v>
      </c>
      <c r="X49" s="28">
        <f>IF(X39=0,0,VLOOKUP(X39,FAC_TOTALS_APTA!$A$4:$AV$126,$L49,FALSE))</f>
        <v>0</v>
      </c>
      <c r="Y49" s="28">
        <f>IF(Y39=0,0,VLOOKUP(Y39,FAC_TOTALS_APTA!$A$4:$AV$126,$L49,FALSE))</f>
        <v>0</v>
      </c>
      <c r="Z49" s="28">
        <f>IF(Z39=0,0,VLOOKUP(Z39,FAC_TOTALS_APTA!$A$4:$AV$126,$L49,FALSE))</f>
        <v>0</v>
      </c>
      <c r="AA49" s="28">
        <f>IF(AA39=0,0,VLOOKUP(AA39,FAC_TOTALS_APTA!$A$4:$AV$126,$L49,FALSE))</f>
        <v>0</v>
      </c>
      <c r="AB49" s="28">
        <f>IF(AB39=0,0,VLOOKUP(AB39,FAC_TOTALS_APTA!$A$4:$AV$126,$L49,FALSE))</f>
        <v>0</v>
      </c>
      <c r="AC49" s="31">
        <f t="shared" si="12"/>
        <v>-23460087.681521609</v>
      </c>
      <c r="AD49" s="32">
        <f>AC49/G55</f>
        <v>-2.5072792459013303E-2</v>
      </c>
    </row>
    <row r="50" spans="1:31" x14ac:dyDescent="0.35">
      <c r="B50" s="24" t="s">
        <v>47</v>
      </c>
      <c r="C50" s="27"/>
      <c r="D50" s="103" t="s">
        <v>28</v>
      </c>
      <c r="E50" s="54"/>
      <c r="F50" s="5">
        <f>MATCH($D50,FAC_TOTALS_APTA!$A$2:$AV$2,)</f>
        <v>18</v>
      </c>
      <c r="G50" s="124">
        <f>VLOOKUP(G39,FAC_TOTALS_APTA!$A$4:$AV$126,$F50,FALSE)</f>
        <v>4.1251469761152801</v>
      </c>
      <c r="H50" s="124">
        <f>VLOOKUP(H39,FAC_TOTALS_APTA!$A$4:$AV$126,$F50,FALSE)</f>
        <v>5.4675502827794897</v>
      </c>
      <c r="I50" s="29">
        <f t="shared" si="9"/>
        <v>0.32541950976214018</v>
      </c>
      <c r="J50" s="30" t="str">
        <f t="shared" si="10"/>
        <v/>
      </c>
      <c r="K50" s="30" t="str">
        <f t="shared" si="11"/>
        <v>JTW_HOME_PCT_FAC</v>
      </c>
      <c r="L50" s="5">
        <f>MATCH($K50,FAC_TOTALS_APTA!$A$2:$AT$2,)</f>
        <v>32</v>
      </c>
      <c r="M50" s="28">
        <f>IF(M39=0,0,VLOOKUP(M39,FAC_TOTALS_APTA!$A$4:$AV$126,$L50,FALSE))</f>
        <v>-402430.11092243402</v>
      </c>
      <c r="N50" s="28">
        <f>IF(N39=0,0,VLOOKUP(N39,FAC_TOTALS_APTA!$A$4:$AV$126,$L50,FALSE))</f>
        <v>-504494.97544342699</v>
      </c>
      <c r="O50" s="28">
        <f>IF(O39=0,0,VLOOKUP(O39,FAC_TOTALS_APTA!$A$4:$AV$126,$L50,FALSE))</f>
        <v>-876396.60161296104</v>
      </c>
      <c r="P50" s="28">
        <f>IF(P39=0,0,VLOOKUP(P39,FAC_TOTALS_APTA!$A$4:$AV$126,$L50,FALSE))</f>
        <v>-2906126.41417334</v>
      </c>
      <c r="Q50" s="28">
        <f>IF(Q39=0,0,VLOOKUP(Q39,FAC_TOTALS_APTA!$A$4:$AV$126,$L50,FALSE))</f>
        <v>-1233965.6390168599</v>
      </c>
      <c r="R50" s="28">
        <f>IF(R39=0,0,VLOOKUP(R39,FAC_TOTALS_APTA!$A$4:$AV$126,$L50,FALSE))</f>
        <v>-1532899.9356058</v>
      </c>
      <c r="S50" s="28">
        <f>IF(S39=0,0,VLOOKUP(S39,FAC_TOTALS_APTA!$A$4:$AV$126,$L50,FALSE))</f>
        <v>0</v>
      </c>
      <c r="T50" s="28">
        <f>IF(T39=0,0,VLOOKUP(T39,FAC_TOTALS_APTA!$A$4:$AV$126,$L50,FALSE))</f>
        <v>0</v>
      </c>
      <c r="U50" s="28">
        <f>IF(U39=0,0,VLOOKUP(U39,FAC_TOTALS_APTA!$A$4:$AV$126,$L50,FALSE))</f>
        <v>0</v>
      </c>
      <c r="V50" s="28">
        <f>IF(V39=0,0,VLOOKUP(V39,FAC_TOTALS_APTA!$A$4:$AV$126,$L50,FALSE))</f>
        <v>0</v>
      </c>
      <c r="W50" s="28">
        <f>IF(W39=0,0,VLOOKUP(W39,FAC_TOTALS_APTA!$A$4:$AV$126,$L50,FALSE))</f>
        <v>0</v>
      </c>
      <c r="X50" s="28">
        <f>IF(X39=0,0,VLOOKUP(X39,FAC_TOTALS_APTA!$A$4:$AV$126,$L50,FALSE))</f>
        <v>0</v>
      </c>
      <c r="Y50" s="28">
        <f>IF(Y39=0,0,VLOOKUP(Y39,FAC_TOTALS_APTA!$A$4:$AV$126,$L50,FALSE))</f>
        <v>0</v>
      </c>
      <c r="Z50" s="28">
        <f>IF(Z39=0,0,VLOOKUP(Z39,FAC_TOTALS_APTA!$A$4:$AV$126,$L50,FALSE))</f>
        <v>0</v>
      </c>
      <c r="AA50" s="28">
        <f>IF(AA39=0,0,VLOOKUP(AA39,FAC_TOTALS_APTA!$A$4:$AV$126,$L50,FALSE))</f>
        <v>0</v>
      </c>
      <c r="AB50" s="28">
        <f>IF(AB39=0,0,VLOOKUP(AB39,FAC_TOTALS_APTA!$A$4:$AV$126,$L50,FALSE))</f>
        <v>0</v>
      </c>
      <c r="AC50" s="31">
        <f t="shared" si="12"/>
        <v>-7456313.6767748222</v>
      </c>
      <c r="AD50" s="32">
        <f>AC50/G55</f>
        <v>-7.9688792243657967E-3</v>
      </c>
    </row>
    <row r="51" spans="1:31" x14ac:dyDescent="0.35">
      <c r="B51" s="24" t="s">
        <v>63</v>
      </c>
      <c r="C51" s="27"/>
      <c r="D51" s="125" t="s">
        <v>86</v>
      </c>
      <c r="E51" s="54"/>
      <c r="F51" s="5">
        <f>MATCH($D51,FAC_TOTALS_APTA!$A$2:$AV$2,)</f>
        <v>21</v>
      </c>
      <c r="G51" s="124">
        <f>VLOOKUP(G39,FAC_TOTALS_APTA!$A$4:$AV$126,$F51,FALSE)</f>
        <v>0</v>
      </c>
      <c r="H51" s="124">
        <f>VLOOKUP(H39,FAC_TOTALS_APTA!$A$4:$AV$126,$F51,FALSE)</f>
        <v>3.85967537363417</v>
      </c>
      <c r="I51" s="29" t="str">
        <f t="shared" si="9"/>
        <v>-</v>
      </c>
      <c r="J51" s="30" t="str">
        <f t="shared" si="10"/>
        <v/>
      </c>
      <c r="K51" s="30" t="str">
        <f t="shared" si="11"/>
        <v>YEARS_SINCE_TNC_BUS_MIDLOW_FAC</v>
      </c>
      <c r="L51" s="5">
        <f>MATCH($K51,FAC_TOTALS_APTA!$A$2:$AT$2,)</f>
        <v>35</v>
      </c>
      <c r="M51" s="28">
        <f>IF(M39=0,0,VLOOKUP(M39,FAC_TOTALS_APTA!$A$4:$AV$126,$L51,FALSE))</f>
        <v>0</v>
      </c>
      <c r="N51" s="28">
        <f>IF(N39=0,0,VLOOKUP(N39,FAC_TOTALS_APTA!$A$4:$AV$126,$L51,FALSE))</f>
        <v>-4751710.3272965504</v>
      </c>
      <c r="O51" s="28">
        <f>IF(O39=0,0,VLOOKUP(O39,FAC_TOTALS_APTA!$A$4:$AV$126,$L51,FALSE))</f>
        <v>-25698676.6424914</v>
      </c>
      <c r="P51" s="28">
        <f>IF(P39=0,0,VLOOKUP(P39,FAC_TOTALS_APTA!$A$4:$AV$126,$L51,FALSE))</f>
        <v>-28380072.358681999</v>
      </c>
      <c r="Q51" s="28">
        <f>IF(Q39=0,0,VLOOKUP(Q39,FAC_TOTALS_APTA!$A$4:$AV$126,$L51,FALSE))</f>
        <v>-27226581.473370802</v>
      </c>
      <c r="R51" s="28">
        <f>IF(R39=0,0,VLOOKUP(R39,FAC_TOTALS_APTA!$A$4:$AV$126,$L51,FALSE))</f>
        <v>-27685352.491792001</v>
      </c>
      <c r="S51" s="28">
        <f>IF(S39=0,0,VLOOKUP(S39,FAC_TOTALS_APTA!$A$4:$AV$126,$L51,FALSE))</f>
        <v>0</v>
      </c>
      <c r="T51" s="28">
        <f>IF(T39=0,0,VLOOKUP(T39,FAC_TOTALS_APTA!$A$4:$AV$126,$L51,FALSE))</f>
        <v>0</v>
      </c>
      <c r="U51" s="28">
        <f>IF(U39=0,0,VLOOKUP(U39,FAC_TOTALS_APTA!$A$4:$AV$126,$L51,FALSE))</f>
        <v>0</v>
      </c>
      <c r="V51" s="28">
        <f>IF(V39=0,0,VLOOKUP(V39,FAC_TOTALS_APTA!$A$4:$AV$126,$L51,FALSE))</f>
        <v>0</v>
      </c>
      <c r="W51" s="28">
        <f>IF(W39=0,0,VLOOKUP(W39,FAC_TOTALS_APTA!$A$4:$AV$126,$L51,FALSE))</f>
        <v>0</v>
      </c>
      <c r="X51" s="28">
        <f>IF(X39=0,0,VLOOKUP(X39,FAC_TOTALS_APTA!$A$4:$AV$126,$L51,FALSE))</f>
        <v>0</v>
      </c>
      <c r="Y51" s="28">
        <f>IF(Y39=0,0,VLOOKUP(Y39,FAC_TOTALS_APTA!$A$4:$AV$126,$L51,FALSE))</f>
        <v>0</v>
      </c>
      <c r="Z51" s="28">
        <f>IF(Z39=0,0,VLOOKUP(Z39,FAC_TOTALS_APTA!$A$4:$AV$126,$L51,FALSE))</f>
        <v>0</v>
      </c>
      <c r="AA51" s="28">
        <f>IF(AA39=0,0,VLOOKUP(AA39,FAC_TOTALS_APTA!$A$4:$AV$126,$L51,FALSE))</f>
        <v>0</v>
      </c>
      <c r="AB51" s="28">
        <f>IF(AB39=0,0,VLOOKUP(AB39,FAC_TOTALS_APTA!$A$4:$AV$126,$L51,FALSE))</f>
        <v>0</v>
      </c>
      <c r="AC51" s="31">
        <f t="shared" si="12"/>
        <v>-113742393.29363275</v>
      </c>
      <c r="AD51" s="32">
        <f>AC51/G55</f>
        <v>-0.12156132831033611</v>
      </c>
    </row>
    <row r="52" spans="1:31" x14ac:dyDescent="0.35">
      <c r="B52" s="24" t="s">
        <v>64</v>
      </c>
      <c r="C52" s="27"/>
      <c r="D52" s="103" t="s">
        <v>43</v>
      </c>
      <c r="E52" s="54"/>
      <c r="F52" s="5">
        <f>MATCH($D52,FAC_TOTALS_APTA!$A$2:$AV$2,)</f>
        <v>24</v>
      </c>
      <c r="G52" s="124">
        <f>VLOOKUP(G39,FAC_TOTALS_APTA!$A$4:$AV$126,$F52,FALSE)</f>
        <v>8.9326402136675601E-2</v>
      </c>
      <c r="H52" s="124">
        <f>VLOOKUP(H39,FAC_TOTALS_APTA!$A$4:$AV$126,$F52,FALSE)</f>
        <v>0.82475758674098198</v>
      </c>
      <c r="I52" s="29">
        <f t="shared" si="9"/>
        <v>8.2330774218247988</v>
      </c>
      <c r="J52" s="30" t="str">
        <f t="shared" si="10"/>
        <v/>
      </c>
      <c r="K52" s="30" t="str">
        <f t="shared" si="11"/>
        <v>BIKE_SHARE_FAC</v>
      </c>
      <c r="L52" s="5">
        <f>MATCH($K52,FAC_TOTALS_APTA!$A$2:$AT$2,)</f>
        <v>38</v>
      </c>
      <c r="M52" s="28">
        <f>IF(M39=0,0,VLOOKUP(M39,FAC_TOTALS_APTA!$A$4:$AV$126,$L52,FALSE))</f>
        <v>-538647.873677984</v>
      </c>
      <c r="N52" s="28">
        <f>IF(N39=0,0,VLOOKUP(N39,FAC_TOTALS_APTA!$A$4:$AV$126,$L52,FALSE))</f>
        <v>-826241.56339164404</v>
      </c>
      <c r="O52" s="28">
        <f>IF(O39=0,0,VLOOKUP(O39,FAC_TOTALS_APTA!$A$4:$AV$126,$L52,FALSE))</f>
        <v>-1801953.1610306301</v>
      </c>
      <c r="P52" s="28">
        <f>IF(P39=0,0,VLOOKUP(P39,FAC_TOTALS_APTA!$A$4:$AV$126,$L52,FALSE))</f>
        <v>-1163446.99837841</v>
      </c>
      <c r="Q52" s="28">
        <f>IF(Q39=0,0,VLOOKUP(Q39,FAC_TOTALS_APTA!$A$4:$AV$126,$L52,FALSE))</f>
        <v>-839652.96754173597</v>
      </c>
      <c r="R52" s="28">
        <f>IF(R39=0,0,VLOOKUP(R39,FAC_TOTALS_APTA!$A$4:$AV$126,$L52,FALSE))</f>
        <v>-803182.18949309504</v>
      </c>
      <c r="S52" s="28">
        <f>IF(S39=0,0,VLOOKUP(S39,FAC_TOTALS_APTA!$A$4:$AV$126,$L52,FALSE))</f>
        <v>0</v>
      </c>
      <c r="T52" s="28">
        <f>IF(T39=0,0,VLOOKUP(T39,FAC_TOTALS_APTA!$A$4:$AV$126,$L52,FALSE))</f>
        <v>0</v>
      </c>
      <c r="U52" s="28">
        <f>IF(U39=0,0,VLOOKUP(U39,FAC_TOTALS_APTA!$A$4:$AV$126,$L52,FALSE))</f>
        <v>0</v>
      </c>
      <c r="V52" s="28">
        <f>IF(V39=0,0,VLOOKUP(V39,FAC_TOTALS_APTA!$A$4:$AV$126,$L52,FALSE))</f>
        <v>0</v>
      </c>
      <c r="W52" s="28">
        <f>IF(W39=0,0,VLOOKUP(W39,FAC_TOTALS_APTA!$A$4:$AV$126,$L52,FALSE))</f>
        <v>0</v>
      </c>
      <c r="X52" s="28">
        <f>IF(X39=0,0,VLOOKUP(X39,FAC_TOTALS_APTA!$A$4:$AV$126,$L52,FALSE))</f>
        <v>0</v>
      </c>
      <c r="Y52" s="28">
        <f>IF(Y39=0,0,VLOOKUP(Y39,FAC_TOTALS_APTA!$A$4:$AV$126,$L52,FALSE))</f>
        <v>0</v>
      </c>
      <c r="Z52" s="28">
        <f>IF(Z39=0,0,VLOOKUP(Z39,FAC_TOTALS_APTA!$A$4:$AV$126,$L52,FALSE))</f>
        <v>0</v>
      </c>
      <c r="AA52" s="28">
        <f>IF(AA39=0,0,VLOOKUP(AA39,FAC_TOTALS_APTA!$A$4:$AV$126,$L52,FALSE))</f>
        <v>0</v>
      </c>
      <c r="AB52" s="28">
        <f>IF(AB39=0,0,VLOOKUP(AB39,FAC_TOTALS_APTA!$A$4:$AV$126,$L52,FALSE))</f>
        <v>0</v>
      </c>
      <c r="AC52" s="31">
        <f t="shared" si="12"/>
        <v>-5973124.7535134982</v>
      </c>
      <c r="AD52" s="32">
        <f>AC52/G55</f>
        <v>-6.3837322055108952E-3</v>
      </c>
    </row>
    <row r="53" spans="1:31" x14ac:dyDescent="0.35">
      <c r="B53" s="7" t="s">
        <v>65</v>
      </c>
      <c r="C53" s="26"/>
      <c r="D53" s="128" t="s">
        <v>44</v>
      </c>
      <c r="E53" s="55"/>
      <c r="F53" s="6">
        <f>MATCH($D53,FAC_TOTALS_APTA!$A$2:$AV$2,)</f>
        <v>25</v>
      </c>
      <c r="G53" s="130">
        <f>VLOOKUP(G39,FAC_TOTALS_APTA!$A$4:$AV$126,$F53,FALSE)</f>
        <v>0</v>
      </c>
      <c r="H53" s="130">
        <f>VLOOKUP(H39,FAC_TOTALS_APTA!$A$4:$AV$126,$F53,FALSE)</f>
        <v>0.41079761662414999</v>
      </c>
      <c r="I53" s="35" t="str">
        <f t="shared" si="9"/>
        <v>-</v>
      </c>
      <c r="J53" s="36" t="str">
        <f t="shared" si="10"/>
        <v/>
      </c>
      <c r="K53" s="36" t="str">
        <f t="shared" si="11"/>
        <v>scooter_flag_FAC</v>
      </c>
      <c r="L53" s="6">
        <f>MATCH($K53,FAC_TOTALS_APTA!$A$2:$AT$2,)</f>
        <v>39</v>
      </c>
      <c r="M53" s="37">
        <f>IF(M39=0,0,VLOOKUP(M39,FAC_TOTALS_APTA!$A$4:$AV$126,$L53,FALSE))</f>
        <v>0</v>
      </c>
      <c r="N53" s="37">
        <f>IF(N39=0,0,VLOOKUP(N39,FAC_TOTALS_APTA!$A$4:$AV$126,$L53,FALSE))</f>
        <v>0</v>
      </c>
      <c r="O53" s="37">
        <f>IF(O39=0,0,VLOOKUP(O39,FAC_TOTALS_APTA!$A$4:$AV$126,$L53,FALSE))</f>
        <v>0</v>
      </c>
      <c r="P53" s="37">
        <f>IF(P39=0,0,VLOOKUP(P39,FAC_TOTALS_APTA!$A$4:$AV$126,$L53,FALSE))</f>
        <v>0</v>
      </c>
      <c r="Q53" s="37">
        <f>IF(Q39=0,0,VLOOKUP(Q39,FAC_TOTALS_APTA!$A$4:$AV$126,$L53,FALSE))</f>
        <v>0</v>
      </c>
      <c r="R53" s="37">
        <f>IF(R39=0,0,VLOOKUP(R39,FAC_TOTALS_APTA!$A$4:$AV$126,$L53,FALSE))</f>
        <v>-16687924.5829449</v>
      </c>
      <c r="S53" s="37">
        <f>IF(S39=0,0,VLOOKUP(S39,FAC_TOTALS_APTA!$A$4:$AV$126,$L53,FALSE))</f>
        <v>0</v>
      </c>
      <c r="T53" s="37">
        <f>IF(T39=0,0,VLOOKUP(T39,FAC_TOTALS_APTA!$A$4:$AV$126,$L53,FALSE))</f>
        <v>0</v>
      </c>
      <c r="U53" s="37">
        <f>IF(U39=0,0,VLOOKUP(U39,FAC_TOTALS_APTA!$A$4:$AV$126,$L53,FALSE))</f>
        <v>0</v>
      </c>
      <c r="V53" s="37">
        <f>IF(V39=0,0,VLOOKUP(V39,FAC_TOTALS_APTA!$A$4:$AV$126,$L53,FALSE))</f>
        <v>0</v>
      </c>
      <c r="W53" s="37">
        <f>IF(W39=0,0,VLOOKUP(W39,FAC_TOTALS_APTA!$A$4:$AV$126,$L53,FALSE))</f>
        <v>0</v>
      </c>
      <c r="X53" s="37">
        <f>IF(X39=0,0,VLOOKUP(X39,FAC_TOTALS_APTA!$A$4:$AV$126,$L53,FALSE))</f>
        <v>0</v>
      </c>
      <c r="Y53" s="37">
        <f>IF(Y39=0,0,VLOOKUP(Y39,FAC_TOTALS_APTA!$A$4:$AV$126,$L53,FALSE))</f>
        <v>0</v>
      </c>
      <c r="Z53" s="37">
        <f>IF(Z39=0,0,VLOOKUP(Z39,FAC_TOTALS_APTA!$A$4:$AV$126,$L53,FALSE))</f>
        <v>0</v>
      </c>
      <c r="AA53" s="37">
        <f>IF(AA39=0,0,VLOOKUP(AA39,FAC_TOTALS_APTA!$A$4:$AV$126,$L53,FALSE))</f>
        <v>0</v>
      </c>
      <c r="AB53" s="37">
        <f>IF(AB39=0,0,VLOOKUP(AB39,FAC_TOTALS_APTA!$A$4:$AV$126,$L53,FALSE))</f>
        <v>0</v>
      </c>
      <c r="AC53" s="38">
        <f t="shared" si="12"/>
        <v>-16687924.5829449</v>
      </c>
      <c r="AD53" s="39">
        <f>AC53/G55</f>
        <v>-1.7835094025220009E-2</v>
      </c>
    </row>
    <row r="54" spans="1:31" x14ac:dyDescent="0.35">
      <c r="B54" s="40" t="s">
        <v>53</v>
      </c>
      <c r="C54" s="41"/>
      <c r="D54" s="40" t="s">
        <v>45</v>
      </c>
      <c r="E54" s="42"/>
      <c r="F54" s="43"/>
      <c r="G54" s="140"/>
      <c r="H54" s="140"/>
      <c r="I54" s="45"/>
      <c r="J54" s="46"/>
      <c r="K54" s="46" t="str">
        <f t="shared" si="11"/>
        <v>New_Reporter_FAC</v>
      </c>
      <c r="L54" s="43">
        <f>MATCH($K54,FAC_TOTALS_APTA!$A$2:$AT$2,)</f>
        <v>43</v>
      </c>
      <c r="M54" s="44">
        <f>IF(M39=0,0,VLOOKUP(M39,FAC_TOTALS_APTA!$A$4:$AV$126,$L54,FALSE))</f>
        <v>0</v>
      </c>
      <c r="N54" s="44">
        <f>IF(N39=0,0,VLOOKUP(N39,FAC_TOTALS_APTA!$A$4:$AV$126,$L54,FALSE))</f>
        <v>0</v>
      </c>
      <c r="O54" s="44">
        <f>IF(O39=0,0,VLOOKUP(O39,FAC_TOTALS_APTA!$A$4:$AV$126,$L54,FALSE))</f>
        <v>0</v>
      </c>
      <c r="P54" s="44">
        <f>IF(P39=0,0,VLOOKUP(P39,FAC_TOTALS_APTA!$A$4:$AV$126,$L54,FALSE))</f>
        <v>0</v>
      </c>
      <c r="Q54" s="44">
        <f>IF(Q39=0,0,VLOOKUP(Q39,FAC_TOTALS_APTA!$A$4:$AV$126,$L54,FALSE))</f>
        <v>0</v>
      </c>
      <c r="R54" s="44">
        <f>IF(R39=0,0,VLOOKUP(R39,FAC_TOTALS_APTA!$A$4:$AV$126,$L54,FALSE))</f>
        <v>0</v>
      </c>
      <c r="S54" s="44">
        <f>IF(S39=0,0,VLOOKUP(S39,FAC_TOTALS_APTA!$A$4:$AV$126,$L54,FALSE))</f>
        <v>0</v>
      </c>
      <c r="T54" s="44">
        <f>IF(T39=0,0,VLOOKUP(T39,FAC_TOTALS_APTA!$A$4:$AV$126,$L54,FALSE))</f>
        <v>0</v>
      </c>
      <c r="U54" s="44">
        <f>IF(U39=0,0,VLOOKUP(U39,FAC_TOTALS_APTA!$A$4:$AV$126,$L54,FALSE))</f>
        <v>0</v>
      </c>
      <c r="V54" s="44">
        <f>IF(V39=0,0,VLOOKUP(V39,FAC_TOTALS_APTA!$A$4:$AV$126,$L54,FALSE))</f>
        <v>0</v>
      </c>
      <c r="W54" s="44">
        <f>IF(W39=0,0,VLOOKUP(W39,FAC_TOTALS_APTA!$A$4:$AV$126,$L54,FALSE))</f>
        <v>0</v>
      </c>
      <c r="X54" s="44">
        <f>IF(X39=0,0,VLOOKUP(X39,FAC_TOTALS_APTA!$A$4:$AV$126,$L54,FALSE))</f>
        <v>0</v>
      </c>
      <c r="Y54" s="44">
        <f>IF(Y39=0,0,VLOOKUP(Y39,FAC_TOTALS_APTA!$A$4:$AV$126,$L54,FALSE))</f>
        <v>0</v>
      </c>
      <c r="Z54" s="44">
        <f>IF(Z39=0,0,VLOOKUP(Z39,FAC_TOTALS_APTA!$A$4:$AV$126,$L54,FALSE))</f>
        <v>0</v>
      </c>
      <c r="AA54" s="44">
        <f>IF(AA39=0,0,VLOOKUP(AA39,FAC_TOTALS_APTA!$A$4:$AV$126,$L54,FALSE))</f>
        <v>0</v>
      </c>
      <c r="AB54" s="44">
        <f>IF(AB39=0,0,VLOOKUP(AB39,FAC_TOTALS_APTA!$A$4:$AV$126,$L54,FALSE))</f>
        <v>0</v>
      </c>
      <c r="AC54" s="47">
        <f>SUM(M54:AB54)</f>
        <v>0</v>
      </c>
      <c r="AD54" s="48">
        <f>AC54/G56</f>
        <v>0</v>
      </c>
    </row>
    <row r="55" spans="1:31" s="106" customFormat="1" ht="15.75" customHeight="1" x14ac:dyDescent="0.35">
      <c r="A55" s="105"/>
      <c r="B55" s="24" t="s">
        <v>66</v>
      </c>
      <c r="C55" s="27"/>
      <c r="D55" s="5" t="s">
        <v>6</v>
      </c>
      <c r="E55" s="54"/>
      <c r="F55" s="5">
        <f>MATCH($D55,FAC_TOTALS_APTA!$A$2:$AT$2,)</f>
        <v>10</v>
      </c>
      <c r="G55" s="116">
        <f>VLOOKUP(G39,FAC_TOTALS_APTA!$A$4:$AV$126,$F55,FALSE)</f>
        <v>935679091.98275399</v>
      </c>
      <c r="H55" s="116">
        <f>VLOOKUP(H39,FAC_TOTALS_APTA!$A$4:$AT$126,$F55,FALSE)</f>
        <v>813523027.08328795</v>
      </c>
      <c r="I55" s="111">
        <f t="shared" ref="I55" si="13">H55/G55-1</f>
        <v>-0.13055337662895816</v>
      </c>
      <c r="J55" s="30"/>
      <c r="K55" s="30"/>
      <c r="L55" s="5"/>
      <c r="M55" s="28" t="e">
        <f t="shared" ref="M55:AB55" si="14">SUM(M41:M48)</f>
        <v>#REF!</v>
      </c>
      <c r="N55" s="28" t="e">
        <f t="shared" si="14"/>
        <v>#REF!</v>
      </c>
      <c r="O55" s="28" t="e">
        <f t="shared" si="14"/>
        <v>#REF!</v>
      </c>
      <c r="P55" s="28" t="e">
        <f t="shared" si="14"/>
        <v>#REF!</v>
      </c>
      <c r="Q55" s="28" t="e">
        <f t="shared" si="14"/>
        <v>#REF!</v>
      </c>
      <c r="R55" s="28" t="e">
        <f t="shared" si="14"/>
        <v>#REF!</v>
      </c>
      <c r="S55" s="28">
        <f t="shared" si="14"/>
        <v>0</v>
      </c>
      <c r="T55" s="28">
        <f t="shared" si="14"/>
        <v>0</v>
      </c>
      <c r="U55" s="28">
        <f t="shared" si="14"/>
        <v>0</v>
      </c>
      <c r="V55" s="28">
        <f t="shared" si="14"/>
        <v>0</v>
      </c>
      <c r="W55" s="28">
        <f t="shared" si="14"/>
        <v>0</v>
      </c>
      <c r="X55" s="28">
        <f t="shared" si="14"/>
        <v>0</v>
      </c>
      <c r="Y55" s="28">
        <f t="shared" si="14"/>
        <v>0</v>
      </c>
      <c r="Z55" s="28">
        <f t="shared" si="14"/>
        <v>0</v>
      </c>
      <c r="AA55" s="28">
        <f t="shared" si="14"/>
        <v>0</v>
      </c>
      <c r="AB55" s="28">
        <f t="shared" si="14"/>
        <v>0</v>
      </c>
      <c r="AC55" s="31">
        <f>H55-G55</f>
        <v>-122156064.89946604</v>
      </c>
      <c r="AD55" s="32">
        <f>I55</f>
        <v>-0.13055337662895816</v>
      </c>
      <c r="AE55" s="105"/>
    </row>
    <row r="56" spans="1:31" ht="13.5" customHeight="1" thickBot="1" x14ac:dyDescent="0.4">
      <c r="B56" s="8" t="s">
        <v>50</v>
      </c>
      <c r="C56" s="22"/>
      <c r="D56" s="22" t="s">
        <v>4</v>
      </c>
      <c r="E56" s="22"/>
      <c r="F56" s="22">
        <f>MATCH($D56,FAC_TOTALS_APTA!$A$2:$AT$2,)</f>
        <v>8</v>
      </c>
      <c r="G56" s="113">
        <f>VLOOKUP(G39,FAC_TOTALS_APTA!$A$4:$AT$126,$F56,FALSE)</f>
        <v>961216517.99999905</v>
      </c>
      <c r="H56" s="113">
        <f>VLOOKUP(H39,FAC_TOTALS_APTA!$A$4:$AT$126,$F56,FALSE)</f>
        <v>809531783</v>
      </c>
      <c r="I56" s="112">
        <f t="shared" ref="I56" si="15">H56/G56-1</f>
        <v>-0.15780496085898432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-151684734.99999905</v>
      </c>
      <c r="AD56" s="51">
        <f>I56</f>
        <v>-0.15780496085898432</v>
      </c>
    </row>
    <row r="57" spans="1:31" ht="14" thickTop="1" thickBot="1" x14ac:dyDescent="0.4">
      <c r="B57" s="56" t="s">
        <v>67</v>
      </c>
      <c r="C57" s="57"/>
      <c r="D57" s="57"/>
      <c r="E57" s="58"/>
      <c r="F57" s="57"/>
      <c r="G57" s="153"/>
      <c r="H57" s="153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-2.725158423002616E-2</v>
      </c>
    </row>
    <row r="58" spans="1:31" ht="13.5" thickTop="1" x14ac:dyDescent="0.35"/>
    <row r="59" spans="1:31" s="9" customFormat="1" x14ac:dyDescent="0.35">
      <c r="B59" s="17" t="s">
        <v>25</v>
      </c>
      <c r="E59" s="5"/>
      <c r="G59" s="105"/>
      <c r="H59" s="105"/>
      <c r="I59" s="16"/>
    </row>
    <row r="60" spans="1:31" x14ac:dyDescent="0.35">
      <c r="B60" s="14" t="s">
        <v>16</v>
      </c>
      <c r="C60" s="15" t="s">
        <v>17</v>
      </c>
      <c r="D60" s="9"/>
      <c r="E60" s="5"/>
      <c r="F60" s="9"/>
      <c r="G60" s="105"/>
      <c r="H60" s="105"/>
      <c r="I60" s="1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1" x14ac:dyDescent="0.35">
      <c r="B61" s="14"/>
      <c r="C61" s="15"/>
      <c r="D61" s="9"/>
      <c r="E61" s="5"/>
      <c r="F61" s="9"/>
      <c r="G61" s="105"/>
      <c r="H61" s="105"/>
      <c r="I61" s="1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1" x14ac:dyDescent="0.35">
      <c r="B62" s="17" t="s">
        <v>26</v>
      </c>
      <c r="C62" s="18">
        <v>0</v>
      </c>
      <c r="D62" s="9"/>
      <c r="E62" s="5"/>
      <c r="F62" s="9"/>
      <c r="G62" s="105"/>
      <c r="H62" s="105"/>
      <c r="I62" s="1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1" ht="13.5" thickBot="1" x14ac:dyDescent="0.4">
      <c r="B63" s="19" t="s">
        <v>34</v>
      </c>
      <c r="C63" s="20">
        <v>3</v>
      </c>
      <c r="D63" s="21"/>
      <c r="E63" s="22"/>
      <c r="F63" s="21"/>
      <c r="G63" s="156"/>
      <c r="H63" s="156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1" ht="13.5" thickTop="1" x14ac:dyDescent="0.35">
      <c r="B64" s="60"/>
      <c r="C64" s="61"/>
      <c r="D64" s="61"/>
      <c r="E64" s="61"/>
      <c r="F64" s="61"/>
      <c r="G64" s="173" t="s">
        <v>51</v>
      </c>
      <c r="H64" s="173"/>
      <c r="I64" s="17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173" t="s">
        <v>55</v>
      </c>
      <c r="AD64" s="173"/>
    </row>
    <row r="65" spans="2:33" x14ac:dyDescent="0.35">
      <c r="B65" s="7" t="s">
        <v>18</v>
      </c>
      <c r="C65" s="26" t="s">
        <v>19</v>
      </c>
      <c r="D65" s="6" t="s">
        <v>20</v>
      </c>
      <c r="E65" s="6"/>
      <c r="F65" s="6"/>
      <c r="G65" s="127">
        <f>$C$1</f>
        <v>2012</v>
      </c>
      <c r="H65" s="127">
        <f>$C$2</f>
        <v>2018</v>
      </c>
      <c r="I65" s="26" t="s">
        <v>22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24</v>
      </c>
      <c r="AD65" s="26" t="s">
        <v>22</v>
      </c>
    </row>
    <row r="66" spans="2:33" ht="13" hidden="1" customHeight="1" x14ac:dyDescent="0.35">
      <c r="B66" s="24"/>
      <c r="C66" s="27"/>
      <c r="D66" s="5"/>
      <c r="E66" s="5"/>
      <c r="F66" s="5"/>
      <c r="G66" s="103"/>
      <c r="H66" s="103"/>
      <c r="I66" s="27"/>
      <c r="J66" s="5"/>
      <c r="K66" s="5"/>
      <c r="L66" s="5"/>
      <c r="M66" s="5">
        <v>1</v>
      </c>
      <c r="N66" s="5">
        <v>2</v>
      </c>
      <c r="O66" s="5">
        <v>3</v>
      </c>
      <c r="P66" s="5">
        <v>4</v>
      </c>
      <c r="Q66" s="5">
        <v>5</v>
      </c>
      <c r="R66" s="5">
        <v>6</v>
      </c>
      <c r="S66" s="5">
        <v>7</v>
      </c>
      <c r="T66" s="5">
        <v>8</v>
      </c>
      <c r="U66" s="5">
        <v>9</v>
      </c>
      <c r="V66" s="5">
        <v>10</v>
      </c>
      <c r="W66" s="5">
        <v>11</v>
      </c>
      <c r="X66" s="5">
        <v>12</v>
      </c>
      <c r="Y66" s="5">
        <v>13</v>
      </c>
      <c r="Z66" s="5">
        <v>14</v>
      </c>
      <c r="AA66" s="5">
        <v>15</v>
      </c>
      <c r="AB66" s="5">
        <v>16</v>
      </c>
      <c r="AC66" s="5"/>
      <c r="AD66" s="5"/>
    </row>
    <row r="67" spans="2:33" ht="13" hidden="1" customHeight="1" x14ac:dyDescent="0.35">
      <c r="B67" s="24"/>
      <c r="C67" s="27"/>
      <c r="D67" s="5"/>
      <c r="E67" s="5"/>
      <c r="F67" s="5"/>
      <c r="G67" s="103" t="str">
        <f>CONCATENATE($C62,"_",$C63,"_",G65)</f>
        <v>0_3_2012</v>
      </c>
      <c r="H67" s="103" t="str">
        <f>CONCATENATE($C62,"_",$C63,"_",H65)</f>
        <v>0_3_2018</v>
      </c>
      <c r="I67" s="27"/>
      <c r="J67" s="5"/>
      <c r="K67" s="5"/>
      <c r="L67" s="5"/>
      <c r="M67" s="5" t="str">
        <f>IF($G65+M66&gt;$H65,0,CONCATENATE($C62,"_",$C63,"_",$G65+M66))</f>
        <v>0_3_2013</v>
      </c>
      <c r="N67" s="5" t="str">
        <f t="shared" ref="N67:AB67" si="16">IF($G65+N66&gt;$H65,0,CONCATENATE($C62,"_",$C63,"_",$G65+N66))</f>
        <v>0_3_2014</v>
      </c>
      <c r="O67" s="5" t="str">
        <f t="shared" si="16"/>
        <v>0_3_2015</v>
      </c>
      <c r="P67" s="5" t="str">
        <f t="shared" si="16"/>
        <v>0_3_2016</v>
      </c>
      <c r="Q67" s="5" t="str">
        <f t="shared" si="16"/>
        <v>0_3_2017</v>
      </c>
      <c r="R67" s="5" t="str">
        <f t="shared" si="16"/>
        <v>0_3_2018</v>
      </c>
      <c r="S67" s="5">
        <f t="shared" si="16"/>
        <v>0</v>
      </c>
      <c r="T67" s="5">
        <f t="shared" si="16"/>
        <v>0</v>
      </c>
      <c r="U67" s="5">
        <f t="shared" si="16"/>
        <v>0</v>
      </c>
      <c r="V67" s="5">
        <f t="shared" si="16"/>
        <v>0</v>
      </c>
      <c r="W67" s="5">
        <f t="shared" si="16"/>
        <v>0</v>
      </c>
      <c r="X67" s="5">
        <f t="shared" si="16"/>
        <v>0</v>
      </c>
      <c r="Y67" s="5">
        <f t="shared" si="16"/>
        <v>0</v>
      </c>
      <c r="Z67" s="5">
        <f t="shared" si="16"/>
        <v>0</v>
      </c>
      <c r="AA67" s="5">
        <f t="shared" si="16"/>
        <v>0</v>
      </c>
      <c r="AB67" s="5">
        <f t="shared" si="16"/>
        <v>0</v>
      </c>
      <c r="AC67" s="5"/>
      <c r="AD67" s="5"/>
    </row>
    <row r="68" spans="2:33" ht="13" hidden="1" customHeight="1" x14ac:dyDescent="0.35">
      <c r="B68" s="24"/>
      <c r="C68" s="27"/>
      <c r="D68" s="5"/>
      <c r="E68" s="5"/>
      <c r="F68" s="5" t="s">
        <v>23</v>
      </c>
      <c r="G68" s="116"/>
      <c r="H68" s="116"/>
      <c r="I68" s="27"/>
      <c r="J68" s="5"/>
      <c r="K68" s="5"/>
      <c r="L68" s="5" t="s">
        <v>23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2:33" x14ac:dyDescent="0.35">
      <c r="B69" s="24" t="s">
        <v>31</v>
      </c>
      <c r="C69" s="27" t="s">
        <v>21</v>
      </c>
      <c r="D69" s="103" t="s">
        <v>91</v>
      </c>
      <c r="E69" s="54"/>
      <c r="F69" s="5">
        <f>MATCH($D69,FAC_TOTALS_APTA!$A$2:$AV$2,)</f>
        <v>12</v>
      </c>
      <c r="G69" s="116">
        <f>VLOOKUP(G67,FAC_TOTALS_APTA!$A$4:$AV$126,$F69,FALSE)</f>
        <v>1934144.30171931</v>
      </c>
      <c r="H69" s="116">
        <f>VLOOKUP(H67,FAC_TOTALS_APTA!$A$4:$AV$126,$F69,FALSE)</f>
        <v>2108999.0445781299</v>
      </c>
      <c r="I69" s="29">
        <f>IFERROR(H69/G69-1,"-")</f>
        <v>9.0404186855855162E-2</v>
      </c>
      <c r="J69" s="30" t="str">
        <f>IF(C69="Log","_log","")</f>
        <v>_log</v>
      </c>
      <c r="K69" s="30" t="str">
        <f>CONCATENATE(D69,J69,"_FAC")</f>
        <v>VRM_ADJ_log_FAC</v>
      </c>
      <c r="L69" s="5">
        <f>MATCH($K69,FAC_TOTALS_APTA!$A$2:$AT$2,)</f>
        <v>26</v>
      </c>
      <c r="M69" s="28">
        <f>IF(M67=0,0,VLOOKUP(M67,FAC_TOTALS_APTA!$A$4:$AV$126,$L69,FALSE))</f>
        <v>1448731.2634481201</v>
      </c>
      <c r="N69" s="28">
        <f>IF(N67=0,0,VLOOKUP(N67,FAC_TOTALS_APTA!$A$4:$AV$126,$L69,FALSE))</f>
        <v>4306828.5360429101</v>
      </c>
      <c r="O69" s="28">
        <f>IF(O67=0,0,VLOOKUP(O67,FAC_TOTALS_APTA!$A$4:$AV$126,$L69,FALSE))</f>
        <v>4155376.78582391</v>
      </c>
      <c r="P69" s="28">
        <f>IF(P67=0,0,VLOOKUP(P67,FAC_TOTALS_APTA!$A$4:$AV$126,$L69,FALSE))</f>
        <v>2756347.07909283</v>
      </c>
      <c r="Q69" s="28">
        <f>IF(Q67=0,0,VLOOKUP(Q67,FAC_TOTALS_APTA!$A$4:$AV$126,$L69,FALSE))</f>
        <v>2185312.6883839201</v>
      </c>
      <c r="R69" s="28">
        <f>IF(R67=0,0,VLOOKUP(R67,FAC_TOTALS_APTA!$A$4:$AV$126,$L69,FALSE))</f>
        <v>2311338.8516649399</v>
      </c>
      <c r="S69" s="28">
        <f>IF(S67=0,0,VLOOKUP(S67,FAC_TOTALS_APTA!$A$4:$AV$126,$L69,FALSE))</f>
        <v>0</v>
      </c>
      <c r="T69" s="28">
        <f>IF(T67=0,0,VLOOKUP(T67,FAC_TOTALS_APTA!$A$4:$AV$126,$L69,FALSE))</f>
        <v>0</v>
      </c>
      <c r="U69" s="28">
        <f>IF(U67=0,0,VLOOKUP(U67,FAC_TOTALS_APTA!$A$4:$AV$126,$L69,FALSE))</f>
        <v>0</v>
      </c>
      <c r="V69" s="28">
        <f>IF(V67=0,0,VLOOKUP(V67,FAC_TOTALS_APTA!$A$4:$AV$126,$L69,FALSE))</f>
        <v>0</v>
      </c>
      <c r="W69" s="28">
        <f>IF(W67=0,0,VLOOKUP(W67,FAC_TOTALS_APTA!$A$4:$AV$126,$L69,FALSE))</f>
        <v>0</v>
      </c>
      <c r="X69" s="28">
        <f>IF(X67=0,0,VLOOKUP(X67,FAC_TOTALS_APTA!$A$4:$AV$126,$L69,FALSE))</f>
        <v>0</v>
      </c>
      <c r="Y69" s="28">
        <f>IF(Y67=0,0,VLOOKUP(Y67,FAC_TOTALS_APTA!$A$4:$AV$126,$L69,FALSE))</f>
        <v>0</v>
      </c>
      <c r="Z69" s="28">
        <f>IF(Z67=0,0,VLOOKUP(Z67,FAC_TOTALS_APTA!$A$4:$AV$126,$L69,FALSE))</f>
        <v>0</v>
      </c>
      <c r="AA69" s="28">
        <f>IF(AA67=0,0,VLOOKUP(AA67,FAC_TOTALS_APTA!$A$4:$AV$126,$L69,FALSE))</f>
        <v>0</v>
      </c>
      <c r="AB69" s="28">
        <f>IF(AB67=0,0,VLOOKUP(AB67,FAC_TOTALS_APTA!$A$4:$AV$126,$L69,FALSE))</f>
        <v>0</v>
      </c>
      <c r="AC69" s="31">
        <f>SUM(M69:AB69)</f>
        <v>17163935.204456631</v>
      </c>
      <c r="AD69" s="32">
        <f>AC69/G83</f>
        <v>5.830156229697267E-2</v>
      </c>
    </row>
    <row r="70" spans="2:33" x14ac:dyDescent="0.35">
      <c r="B70" s="24" t="s">
        <v>52</v>
      </c>
      <c r="C70" s="27" t="s">
        <v>21</v>
      </c>
      <c r="D70" s="103" t="s">
        <v>92</v>
      </c>
      <c r="E70" s="54"/>
      <c r="F70" s="5">
        <f>MATCH($D70,FAC_TOTALS_APTA!$A$2:$AV$2,)</f>
        <v>13</v>
      </c>
      <c r="G70" s="122">
        <f>VLOOKUP(G67,FAC_TOTALS_APTA!$A$4:$AV$126,$F70,FALSE)</f>
        <v>0.83112427188883597</v>
      </c>
      <c r="H70" s="122">
        <f>VLOOKUP(H67,FAC_TOTALS_APTA!$A$4:$AV$126,$F70,FALSE)</f>
        <v>0.97653568269397395</v>
      </c>
      <c r="I70" s="29">
        <f t="shared" ref="I70:I81" si="17">IFERROR(H70/G70-1,"-")</f>
        <v>0.17495748316274295</v>
      </c>
      <c r="J70" s="30" t="str">
        <f t="shared" ref="J70:J79" si="18">IF(C70="Log","_log","")</f>
        <v>_log</v>
      </c>
      <c r="K70" s="30" t="str">
        <f t="shared" ref="K70:K81" si="19">CONCATENATE(D70,J70,"_FAC")</f>
        <v>FARE_per_UPT_cleaned_2018_log_FAC</v>
      </c>
      <c r="L70" s="5">
        <f>MATCH($K70,FAC_TOTALS_APTA!$A$2:$AT$2,)</f>
        <v>27</v>
      </c>
      <c r="M70" s="28">
        <f>IF(M67=0,0,VLOOKUP(M67,FAC_TOTALS_APTA!$A$4:$AV$126,$L70,FALSE))</f>
        <v>-3890192.6212019902</v>
      </c>
      <c r="N70" s="28">
        <f>IF(N67=0,0,VLOOKUP(N67,FAC_TOTALS_APTA!$A$4:$AV$126,$L70,FALSE))</f>
        <v>241745.900018396</v>
      </c>
      <c r="O70" s="28">
        <f>IF(O67=0,0,VLOOKUP(O67,FAC_TOTALS_APTA!$A$4:$AV$126,$L70,FALSE))</f>
        <v>-2375732.5872654901</v>
      </c>
      <c r="P70" s="28">
        <f>IF(P67=0,0,VLOOKUP(P67,FAC_TOTALS_APTA!$A$4:$AV$126,$L70,FALSE))</f>
        <v>-2669025.6512851198</v>
      </c>
      <c r="Q70" s="28">
        <f>IF(Q67=0,0,VLOOKUP(Q67,FAC_TOTALS_APTA!$A$4:$AV$126,$L70,FALSE))</f>
        <v>285001.27995557</v>
      </c>
      <c r="R70" s="28">
        <f>IF(R67=0,0,VLOOKUP(R67,FAC_TOTALS_APTA!$A$4:$AV$126,$L70,FALSE))</f>
        <v>506144.80376572203</v>
      </c>
      <c r="S70" s="28">
        <f>IF(S67=0,0,VLOOKUP(S67,FAC_TOTALS_APTA!$A$4:$AV$126,$L70,FALSE))</f>
        <v>0</v>
      </c>
      <c r="T70" s="28">
        <f>IF(T67=0,0,VLOOKUP(T67,FAC_TOTALS_APTA!$A$4:$AV$126,$L70,FALSE))</f>
        <v>0</v>
      </c>
      <c r="U70" s="28">
        <f>IF(U67=0,0,VLOOKUP(U67,FAC_TOTALS_APTA!$A$4:$AV$126,$L70,FALSE))</f>
        <v>0</v>
      </c>
      <c r="V70" s="28">
        <f>IF(V67=0,0,VLOOKUP(V67,FAC_TOTALS_APTA!$A$4:$AV$126,$L70,FALSE))</f>
        <v>0</v>
      </c>
      <c r="W70" s="28">
        <f>IF(W67=0,0,VLOOKUP(W67,FAC_TOTALS_APTA!$A$4:$AV$126,$L70,FALSE))</f>
        <v>0</v>
      </c>
      <c r="X70" s="28">
        <f>IF(X67=0,0,VLOOKUP(X67,FAC_TOTALS_APTA!$A$4:$AV$126,$L70,FALSE))</f>
        <v>0</v>
      </c>
      <c r="Y70" s="28">
        <f>IF(Y67=0,0,VLOOKUP(Y67,FAC_TOTALS_APTA!$A$4:$AV$126,$L70,FALSE))</f>
        <v>0</v>
      </c>
      <c r="Z70" s="28">
        <f>IF(Z67=0,0,VLOOKUP(Z67,FAC_TOTALS_APTA!$A$4:$AV$126,$L70,FALSE))</f>
        <v>0</v>
      </c>
      <c r="AA70" s="28">
        <f>IF(AA67=0,0,VLOOKUP(AA67,FAC_TOTALS_APTA!$A$4:$AV$126,$L70,FALSE))</f>
        <v>0</v>
      </c>
      <c r="AB70" s="28">
        <f>IF(AB67=0,0,VLOOKUP(AB67,FAC_TOTALS_APTA!$A$4:$AV$126,$L70,FALSE))</f>
        <v>0</v>
      </c>
      <c r="AC70" s="31">
        <f t="shared" ref="AC70:AC81" si="20">SUM(M70:AB70)</f>
        <v>-7902058.876012912</v>
      </c>
      <c r="AD70" s="32">
        <f>AC70/G83</f>
        <v>-2.6841302553658606E-2</v>
      </c>
    </row>
    <row r="71" spans="2:33" x14ac:dyDescent="0.35">
      <c r="B71" s="114" t="s">
        <v>79</v>
      </c>
      <c r="C71" s="115"/>
      <c r="D71" s="103" t="s">
        <v>77</v>
      </c>
      <c r="E71" s="117"/>
      <c r="F71" s="103" t="e">
        <f>MATCH($D71,FAC_TOTALS_APTA!$A$2:$AV$2,)</f>
        <v>#N/A</v>
      </c>
      <c r="G71" s="116" t="e">
        <f>VLOOKUP(G67,FAC_TOTALS_APTA!$A$4:$AV$126,$F71,FALSE)</f>
        <v>#REF!</v>
      </c>
      <c r="H71" s="116" t="e">
        <f>VLOOKUP(H67,FAC_TOTALS_APTA!$A$4:$AV$126,$F71,FALSE)</f>
        <v>#REF!</v>
      </c>
      <c r="I71" s="118" t="str">
        <f>IFERROR(H71/G71-1,"-")</f>
        <v>-</v>
      </c>
      <c r="J71" s="119" t="str">
        <f t="shared" si="18"/>
        <v/>
      </c>
      <c r="K71" s="119" t="str">
        <f t="shared" si="19"/>
        <v>RESTRUCTURE_FAC</v>
      </c>
      <c r="L71" s="103" t="e">
        <f>MATCH($K71,FAC_TOTALS_APTA!$A$2:$AT$2,)</f>
        <v>#N/A</v>
      </c>
      <c r="M71" s="116" t="e">
        <f>IF(M67=0,0,VLOOKUP(M67,FAC_TOTALS_APTA!$A$4:$AV$126,$L71,FALSE))</f>
        <v>#REF!</v>
      </c>
      <c r="N71" s="116" t="e">
        <f>IF(N67=0,0,VLOOKUP(N67,FAC_TOTALS_APTA!$A$4:$AV$126,$L71,FALSE))</f>
        <v>#REF!</v>
      </c>
      <c r="O71" s="116" t="e">
        <f>IF(O67=0,0,VLOOKUP(O67,FAC_TOTALS_APTA!$A$4:$AV$126,$L71,FALSE))</f>
        <v>#REF!</v>
      </c>
      <c r="P71" s="116" t="e">
        <f>IF(P67=0,0,VLOOKUP(P67,FAC_TOTALS_APTA!$A$4:$AV$126,$L71,FALSE))</f>
        <v>#REF!</v>
      </c>
      <c r="Q71" s="116" t="e">
        <f>IF(Q67=0,0,VLOOKUP(Q67,FAC_TOTALS_APTA!$A$4:$AV$126,$L71,FALSE))</f>
        <v>#REF!</v>
      </c>
      <c r="R71" s="116" t="e">
        <f>IF(R67=0,0,VLOOKUP(R67,FAC_TOTALS_APTA!$A$4:$AV$126,$L71,FALSE))</f>
        <v>#REF!</v>
      </c>
      <c r="S71" s="116">
        <f>IF(S67=0,0,VLOOKUP(S67,FAC_TOTALS_APTA!$A$4:$AV$126,$L71,FALSE))</f>
        <v>0</v>
      </c>
      <c r="T71" s="116">
        <f>IF(T67=0,0,VLOOKUP(T67,FAC_TOTALS_APTA!$A$4:$AV$126,$L71,FALSE))</f>
        <v>0</v>
      </c>
      <c r="U71" s="116">
        <f>IF(U67=0,0,VLOOKUP(U67,FAC_TOTALS_APTA!$A$4:$AV$126,$L71,FALSE))</f>
        <v>0</v>
      </c>
      <c r="V71" s="116">
        <f>IF(V67=0,0,VLOOKUP(V67,FAC_TOTALS_APTA!$A$4:$AV$126,$L71,FALSE))</f>
        <v>0</v>
      </c>
      <c r="W71" s="116">
        <f>IF(W67=0,0,VLOOKUP(W67,FAC_TOTALS_APTA!$A$4:$AV$126,$L71,FALSE))</f>
        <v>0</v>
      </c>
      <c r="X71" s="116">
        <f>IF(X67=0,0,VLOOKUP(X67,FAC_TOTALS_APTA!$A$4:$AV$126,$L71,FALSE))</f>
        <v>0</v>
      </c>
      <c r="Y71" s="116">
        <f>IF(Y67=0,0,VLOOKUP(Y67,FAC_TOTALS_APTA!$A$4:$AV$126,$L71,FALSE))</f>
        <v>0</v>
      </c>
      <c r="Z71" s="116">
        <f>IF(Z67=0,0,VLOOKUP(Z67,FAC_TOTALS_APTA!$A$4:$AV$126,$L71,FALSE))</f>
        <v>0</v>
      </c>
      <c r="AA71" s="116">
        <f>IF(AA67=0,0,VLOOKUP(AA67,FAC_TOTALS_APTA!$A$4:$AV$126,$L71,FALSE))</f>
        <v>0</v>
      </c>
      <c r="AB71" s="116">
        <f>IF(AB67=0,0,VLOOKUP(AB67,FAC_TOTALS_APTA!$A$4:$AV$126,$L71,FALSE))</f>
        <v>0</v>
      </c>
      <c r="AC71" s="120" t="e">
        <f t="shared" si="20"/>
        <v>#REF!</v>
      </c>
      <c r="AD71" s="121" t="e">
        <f>AC71/G84</f>
        <v>#REF!</v>
      </c>
    </row>
    <row r="72" spans="2:33" x14ac:dyDescent="0.35">
      <c r="B72" s="114" t="s">
        <v>80</v>
      </c>
      <c r="C72" s="115"/>
      <c r="D72" s="103" t="s">
        <v>76</v>
      </c>
      <c r="E72" s="117"/>
      <c r="F72" s="103">
        <f>MATCH($D72,FAC_TOTALS_APTA!$A$2:$AV$2,)</f>
        <v>19</v>
      </c>
      <c r="G72" s="116">
        <f>VLOOKUP(G67,FAC_TOTALS_APTA!$A$4:$AV$126,$F72,FALSE)</f>
        <v>0</v>
      </c>
      <c r="H72" s="116">
        <f>VLOOKUP(H67,FAC_TOTALS_APTA!$A$4:$AV$126,$F72,FALSE)</f>
        <v>0</v>
      </c>
      <c r="I72" s="118" t="str">
        <f>IFERROR(H72/G72-1,"-")</f>
        <v>-</v>
      </c>
      <c r="J72" s="119" t="str">
        <f t="shared" si="18"/>
        <v/>
      </c>
      <c r="K72" s="119" t="str">
        <f t="shared" si="19"/>
        <v>MAINTENANCE_WMATA_FAC</v>
      </c>
      <c r="L72" s="103">
        <f>MATCH($K72,FAC_TOTALS_APTA!$A$2:$AT$2,)</f>
        <v>33</v>
      </c>
      <c r="M72" s="116">
        <f>IF(M68=0,0,VLOOKUP(M68,FAC_TOTALS_APTA!$A$4:$AV$126,$L72,FALSE))</f>
        <v>0</v>
      </c>
      <c r="N72" s="116">
        <f>IF(N68=0,0,VLOOKUP(N68,FAC_TOTALS_APTA!$A$4:$AV$126,$L72,FALSE))</f>
        <v>0</v>
      </c>
      <c r="O72" s="116">
        <f>IF(O68=0,0,VLOOKUP(O68,FAC_TOTALS_APTA!$A$4:$AV$126,$L72,FALSE))</f>
        <v>0</v>
      </c>
      <c r="P72" s="116">
        <f>IF(P68=0,0,VLOOKUP(P68,FAC_TOTALS_APTA!$A$4:$AV$126,$L72,FALSE))</f>
        <v>0</v>
      </c>
      <c r="Q72" s="116">
        <f>IF(Q68=0,0,VLOOKUP(Q68,FAC_TOTALS_APTA!$A$4:$AV$126,$L72,FALSE))</f>
        <v>0</v>
      </c>
      <c r="R72" s="116">
        <f>IF(R68=0,0,VLOOKUP(R68,FAC_TOTALS_APTA!$A$4:$AV$126,$L72,FALSE))</f>
        <v>0</v>
      </c>
      <c r="S72" s="116">
        <f>IF(S68=0,0,VLOOKUP(S68,FAC_TOTALS_APTA!$A$4:$AV$126,$L72,FALSE))</f>
        <v>0</v>
      </c>
      <c r="T72" s="116">
        <f>IF(T68=0,0,VLOOKUP(T68,FAC_TOTALS_APTA!$A$4:$AV$126,$L72,FALSE))</f>
        <v>0</v>
      </c>
      <c r="U72" s="116">
        <f>IF(U68=0,0,VLOOKUP(U68,FAC_TOTALS_APTA!$A$4:$AV$126,$L72,FALSE))</f>
        <v>0</v>
      </c>
      <c r="V72" s="116">
        <f>IF(V68=0,0,VLOOKUP(V68,FAC_TOTALS_APTA!$A$4:$AV$126,$L72,FALSE))</f>
        <v>0</v>
      </c>
      <c r="W72" s="116">
        <f>IF(W68=0,0,VLOOKUP(W68,FAC_TOTALS_APTA!$A$4:$AV$126,$L72,FALSE))</f>
        <v>0</v>
      </c>
      <c r="X72" s="116">
        <f>IF(X68=0,0,VLOOKUP(X68,FAC_TOTALS_APTA!$A$4:$AV$126,$L72,FALSE))</f>
        <v>0</v>
      </c>
      <c r="Y72" s="116">
        <f>IF(Y68=0,0,VLOOKUP(Y68,FAC_TOTALS_APTA!$A$4:$AV$126,$L72,FALSE))</f>
        <v>0</v>
      </c>
      <c r="Z72" s="116">
        <f>IF(Z68=0,0,VLOOKUP(Z68,FAC_TOTALS_APTA!$A$4:$AV$126,$L72,FALSE))</f>
        <v>0</v>
      </c>
      <c r="AA72" s="116">
        <f>IF(AA68=0,0,VLOOKUP(AA68,FAC_TOTALS_APTA!$A$4:$AV$126,$L72,FALSE))</f>
        <v>0</v>
      </c>
      <c r="AB72" s="116">
        <f>IF(AB68=0,0,VLOOKUP(AB68,FAC_TOTALS_APTA!$A$4:$AV$126,$L72,FALSE))</f>
        <v>0</v>
      </c>
      <c r="AC72" s="120">
        <f t="shared" si="20"/>
        <v>0</v>
      </c>
      <c r="AD72" s="121">
        <f>AC72/G84</f>
        <v>0</v>
      </c>
    </row>
    <row r="73" spans="2:33" x14ac:dyDescent="0.35">
      <c r="B73" s="24" t="s">
        <v>48</v>
      </c>
      <c r="C73" s="27" t="s">
        <v>21</v>
      </c>
      <c r="D73" s="103" t="s">
        <v>8</v>
      </c>
      <c r="E73" s="54"/>
      <c r="F73" s="5">
        <f>MATCH($D73,FAC_TOTALS_APTA!$A$2:$AV$2,)</f>
        <v>14</v>
      </c>
      <c r="G73" s="116">
        <f>VLOOKUP(G67,FAC_TOTALS_APTA!$A$4:$AV$126,$F73,FALSE)</f>
        <v>607605.48608507996</v>
      </c>
      <c r="H73" s="116">
        <f>VLOOKUP(H67,FAC_TOTALS_APTA!$A$4:$AV$126,$F73,FALSE)</f>
        <v>643007.99436560797</v>
      </c>
      <c r="I73" s="29">
        <f t="shared" si="17"/>
        <v>5.8265616574058932E-2</v>
      </c>
      <c r="J73" s="30" t="str">
        <f t="shared" si="18"/>
        <v>_log</v>
      </c>
      <c r="K73" s="30" t="str">
        <f t="shared" si="19"/>
        <v>POP_EMP_log_FAC</v>
      </c>
      <c r="L73" s="5">
        <f>MATCH($K73,FAC_TOTALS_APTA!$A$2:$AT$2,)</f>
        <v>28</v>
      </c>
      <c r="M73" s="28">
        <f>IF(M67=0,0,VLOOKUP(M67,FAC_TOTALS_APTA!$A$4:$AV$126,$L73,FALSE))</f>
        <v>1289806.7493839799</v>
      </c>
      <c r="N73" s="28">
        <f>IF(N67=0,0,VLOOKUP(N67,FAC_TOTALS_APTA!$A$4:$AV$126,$L73,FALSE))</f>
        <v>731227.48074059398</v>
      </c>
      <c r="O73" s="28">
        <f>IF(O67=0,0,VLOOKUP(O67,FAC_TOTALS_APTA!$A$4:$AV$126,$L73,FALSE))</f>
        <v>838443.63895534899</v>
      </c>
      <c r="P73" s="28">
        <f>IF(P67=0,0,VLOOKUP(P67,FAC_TOTALS_APTA!$A$4:$AV$126,$L73,FALSE))</f>
        <v>771227.297473385</v>
      </c>
      <c r="Q73" s="28">
        <f>IF(Q67=0,0,VLOOKUP(Q67,FAC_TOTALS_APTA!$A$4:$AV$126,$L73,FALSE))</f>
        <v>655049.83043025399</v>
      </c>
      <c r="R73" s="28">
        <f>IF(R67=0,0,VLOOKUP(R67,FAC_TOTALS_APTA!$A$4:$AV$126,$L73,FALSE))</f>
        <v>688953.34199701506</v>
      </c>
      <c r="S73" s="28">
        <f>IF(S67=0,0,VLOOKUP(S67,FAC_TOTALS_APTA!$A$4:$AV$126,$L73,FALSE))</f>
        <v>0</v>
      </c>
      <c r="T73" s="28">
        <f>IF(T67=0,0,VLOOKUP(T67,FAC_TOTALS_APTA!$A$4:$AV$126,$L73,FALSE))</f>
        <v>0</v>
      </c>
      <c r="U73" s="28">
        <f>IF(U67=0,0,VLOOKUP(U67,FAC_TOTALS_APTA!$A$4:$AV$126,$L73,FALSE))</f>
        <v>0</v>
      </c>
      <c r="V73" s="28">
        <f>IF(V67=0,0,VLOOKUP(V67,FAC_TOTALS_APTA!$A$4:$AV$126,$L73,FALSE))</f>
        <v>0</v>
      </c>
      <c r="W73" s="28">
        <f>IF(W67=0,0,VLOOKUP(W67,FAC_TOTALS_APTA!$A$4:$AV$126,$L73,FALSE))</f>
        <v>0</v>
      </c>
      <c r="X73" s="28">
        <f>IF(X67=0,0,VLOOKUP(X67,FAC_TOTALS_APTA!$A$4:$AV$126,$L73,FALSE))</f>
        <v>0</v>
      </c>
      <c r="Y73" s="28">
        <f>IF(Y67=0,0,VLOOKUP(Y67,FAC_TOTALS_APTA!$A$4:$AV$126,$L73,FALSE))</f>
        <v>0</v>
      </c>
      <c r="Z73" s="28">
        <f>IF(Z67=0,0,VLOOKUP(Z67,FAC_TOTALS_APTA!$A$4:$AV$126,$L73,FALSE))</f>
        <v>0</v>
      </c>
      <c r="AA73" s="28">
        <f>IF(AA67=0,0,VLOOKUP(AA67,FAC_TOTALS_APTA!$A$4:$AV$126,$L73,FALSE))</f>
        <v>0</v>
      </c>
      <c r="AB73" s="28">
        <f>IF(AB67=0,0,VLOOKUP(AB67,FAC_TOTALS_APTA!$A$4:$AV$126,$L73,FALSE))</f>
        <v>0</v>
      </c>
      <c r="AC73" s="31">
        <f t="shared" si="20"/>
        <v>4974708.338980577</v>
      </c>
      <c r="AD73" s="32">
        <f>AC73/G83</f>
        <v>1.6897830519602412E-2</v>
      </c>
    </row>
    <row r="74" spans="2:33" x14ac:dyDescent="0.35">
      <c r="B74" s="24" t="s">
        <v>73</v>
      </c>
      <c r="C74" s="27"/>
      <c r="D74" s="103" t="s">
        <v>72</v>
      </c>
      <c r="E74" s="54"/>
      <c r="F74" s="5" t="e">
        <f>MATCH($D74,FAC_TOTALS_APTA!$A$2:$AV$2,)</f>
        <v>#N/A</v>
      </c>
      <c r="G74" s="122" t="e">
        <f>VLOOKUP(G67,FAC_TOTALS_APTA!$A$4:$AV$126,$F74,FALSE)</f>
        <v>#REF!</v>
      </c>
      <c r="H74" s="122" t="e">
        <f>VLOOKUP(H67,FAC_TOTALS_APTA!$A$4:$AV$126,$F74,FALSE)</f>
        <v>#REF!</v>
      </c>
      <c r="I74" s="29" t="str">
        <f t="shared" si="17"/>
        <v>-</v>
      </c>
      <c r="J74" s="30" t="str">
        <f t="shared" si="18"/>
        <v/>
      </c>
      <c r="K74" s="30" t="str">
        <f t="shared" si="19"/>
        <v>TSD_POP_EMP_PCT_FAC</v>
      </c>
      <c r="L74" s="5" t="e">
        <f>MATCH($K74,FAC_TOTALS_APTA!$A$2:$AT$2,)</f>
        <v>#N/A</v>
      </c>
      <c r="M74" s="28" t="e">
        <f>IF(M67=0,0,VLOOKUP(M67,FAC_TOTALS_APTA!$A$4:$AV$126,$L74,FALSE))</f>
        <v>#REF!</v>
      </c>
      <c r="N74" s="28" t="e">
        <f>IF(N67=0,0,VLOOKUP(N67,FAC_TOTALS_APTA!$A$4:$AV$126,$L74,FALSE))</f>
        <v>#REF!</v>
      </c>
      <c r="O74" s="28" t="e">
        <f>IF(O67=0,0,VLOOKUP(O67,FAC_TOTALS_APTA!$A$4:$AV$126,$L74,FALSE))</f>
        <v>#REF!</v>
      </c>
      <c r="P74" s="28" t="e">
        <f>IF(P67=0,0,VLOOKUP(P67,FAC_TOTALS_APTA!$A$4:$AV$126,$L74,FALSE))</f>
        <v>#REF!</v>
      </c>
      <c r="Q74" s="28" t="e">
        <f>IF(Q67=0,0,VLOOKUP(Q67,FAC_TOTALS_APTA!$A$4:$AV$126,$L74,FALSE))</f>
        <v>#REF!</v>
      </c>
      <c r="R74" s="28" t="e">
        <f>IF(R67=0,0,VLOOKUP(R67,FAC_TOTALS_APTA!$A$4:$AV$126,$L74,FALSE))</f>
        <v>#REF!</v>
      </c>
      <c r="S74" s="28">
        <f>IF(S67=0,0,VLOOKUP(S67,FAC_TOTALS_APTA!$A$4:$AV$126,$L74,FALSE))</f>
        <v>0</v>
      </c>
      <c r="T74" s="28">
        <f>IF(T67=0,0,VLOOKUP(T67,FAC_TOTALS_APTA!$A$4:$AV$126,$L74,FALSE))</f>
        <v>0</v>
      </c>
      <c r="U74" s="28">
        <f>IF(U67=0,0,VLOOKUP(U67,FAC_TOTALS_APTA!$A$4:$AV$126,$L74,FALSE))</f>
        <v>0</v>
      </c>
      <c r="V74" s="28">
        <f>IF(V67=0,0,VLOOKUP(V67,FAC_TOTALS_APTA!$A$4:$AV$126,$L74,FALSE))</f>
        <v>0</v>
      </c>
      <c r="W74" s="28">
        <f>IF(W67=0,0,VLOOKUP(W67,FAC_TOTALS_APTA!$A$4:$AV$126,$L74,FALSE))</f>
        <v>0</v>
      </c>
      <c r="X74" s="28">
        <f>IF(X67=0,0,VLOOKUP(X67,FAC_TOTALS_APTA!$A$4:$AV$126,$L74,FALSE))</f>
        <v>0</v>
      </c>
      <c r="Y74" s="28">
        <f>IF(Y67=0,0,VLOOKUP(Y67,FAC_TOTALS_APTA!$A$4:$AV$126,$L74,FALSE))</f>
        <v>0</v>
      </c>
      <c r="Z74" s="28">
        <f>IF(Z67=0,0,VLOOKUP(Z67,FAC_TOTALS_APTA!$A$4:$AV$126,$L74,FALSE))</f>
        <v>0</v>
      </c>
      <c r="AA74" s="28">
        <f>IF(AA67=0,0,VLOOKUP(AA67,FAC_TOTALS_APTA!$A$4:$AV$126,$L74,FALSE))</f>
        <v>0</v>
      </c>
      <c r="AB74" s="28">
        <f>IF(AB67=0,0,VLOOKUP(AB67,FAC_TOTALS_APTA!$A$4:$AV$126,$L74,FALSE))</f>
        <v>0</v>
      </c>
      <c r="AC74" s="31" t="e">
        <f t="shared" si="20"/>
        <v>#REF!</v>
      </c>
      <c r="AD74" s="32" t="e">
        <f>AC74/G83</f>
        <v>#REF!</v>
      </c>
    </row>
    <row r="75" spans="2:33" x14ac:dyDescent="0.3">
      <c r="B75" s="24" t="s">
        <v>49</v>
      </c>
      <c r="C75" s="27" t="s">
        <v>21</v>
      </c>
      <c r="D75" s="123" t="s">
        <v>81</v>
      </c>
      <c r="E75" s="54"/>
      <c r="F75" s="5">
        <f>MATCH($D75,FAC_TOTALS_APTA!$A$2:$AV$2,)</f>
        <v>15</v>
      </c>
      <c r="G75" s="124">
        <f>VLOOKUP(G67,FAC_TOTALS_APTA!$A$4:$AV$126,$F75,FALSE)</f>
        <v>3.9969276241235701</v>
      </c>
      <c r="H75" s="124">
        <f>VLOOKUP(H67,FAC_TOTALS_APTA!$A$4:$AV$126,$F75,FALSE)</f>
        <v>2.8184908122727301</v>
      </c>
      <c r="I75" s="29">
        <f t="shared" si="17"/>
        <v>-0.29483566445845832</v>
      </c>
      <c r="J75" s="30" t="str">
        <f t="shared" si="18"/>
        <v>_log</v>
      </c>
      <c r="K75" s="30" t="str">
        <f t="shared" si="19"/>
        <v>GAS_PRICE_2018_log_FAC</v>
      </c>
      <c r="L75" s="5">
        <f>MATCH($K75,FAC_TOTALS_APTA!$A$2:$AT$2,)</f>
        <v>29</v>
      </c>
      <c r="M75" s="28">
        <f>IF(M67=0,0,VLOOKUP(M67,FAC_TOTALS_APTA!$A$4:$AV$126,$L75,FALSE))</f>
        <v>-1029713.5870858399</v>
      </c>
      <c r="N75" s="28">
        <f>IF(N67=0,0,VLOOKUP(N67,FAC_TOTALS_APTA!$A$4:$AV$126,$L75,FALSE))</f>
        <v>-1512370.1009833601</v>
      </c>
      <c r="O75" s="28">
        <f>IF(O67=0,0,VLOOKUP(O67,FAC_TOTALS_APTA!$A$4:$AV$126,$L75,FALSE))</f>
        <v>-8092603.9694731301</v>
      </c>
      <c r="P75" s="28">
        <f>IF(P67=0,0,VLOOKUP(P67,FAC_TOTALS_APTA!$A$4:$AV$126,$L75,FALSE))</f>
        <v>-2618962.2362686</v>
      </c>
      <c r="Q75" s="28">
        <f>IF(Q67=0,0,VLOOKUP(Q67,FAC_TOTALS_APTA!$A$4:$AV$126,$L75,FALSE))</f>
        <v>1875180.5478530501</v>
      </c>
      <c r="R75" s="28">
        <f>IF(R67=0,0,VLOOKUP(R67,FAC_TOTALS_APTA!$A$4:$AV$126,$L75,FALSE))</f>
        <v>2054873.4234899301</v>
      </c>
      <c r="S75" s="28">
        <f>IF(S67=0,0,VLOOKUP(S67,FAC_TOTALS_APTA!$A$4:$AV$126,$L75,FALSE))</f>
        <v>0</v>
      </c>
      <c r="T75" s="28">
        <f>IF(T67=0,0,VLOOKUP(T67,FAC_TOTALS_APTA!$A$4:$AV$126,$L75,FALSE))</f>
        <v>0</v>
      </c>
      <c r="U75" s="28">
        <f>IF(U67=0,0,VLOOKUP(U67,FAC_TOTALS_APTA!$A$4:$AV$126,$L75,FALSE))</f>
        <v>0</v>
      </c>
      <c r="V75" s="28">
        <f>IF(V67=0,0,VLOOKUP(V67,FAC_TOTALS_APTA!$A$4:$AV$126,$L75,FALSE))</f>
        <v>0</v>
      </c>
      <c r="W75" s="28">
        <f>IF(W67=0,0,VLOOKUP(W67,FAC_TOTALS_APTA!$A$4:$AV$126,$L75,FALSE))</f>
        <v>0</v>
      </c>
      <c r="X75" s="28">
        <f>IF(X67=0,0,VLOOKUP(X67,FAC_TOTALS_APTA!$A$4:$AV$126,$L75,FALSE))</f>
        <v>0</v>
      </c>
      <c r="Y75" s="28">
        <f>IF(Y67=0,0,VLOOKUP(Y67,FAC_TOTALS_APTA!$A$4:$AV$126,$L75,FALSE))</f>
        <v>0</v>
      </c>
      <c r="Z75" s="28">
        <f>IF(Z67=0,0,VLOOKUP(Z67,FAC_TOTALS_APTA!$A$4:$AV$126,$L75,FALSE))</f>
        <v>0</v>
      </c>
      <c r="AA75" s="28">
        <f>IF(AA67=0,0,VLOOKUP(AA67,FAC_TOTALS_APTA!$A$4:$AV$126,$L75,FALSE))</f>
        <v>0</v>
      </c>
      <c r="AB75" s="28">
        <f>IF(AB67=0,0,VLOOKUP(AB67,FAC_TOTALS_APTA!$A$4:$AV$126,$L75,FALSE))</f>
        <v>0</v>
      </c>
      <c r="AC75" s="31">
        <f t="shared" si="20"/>
        <v>-9323595.9224679489</v>
      </c>
      <c r="AD75" s="32">
        <f>AC75/G83</f>
        <v>-3.166990564986661E-2</v>
      </c>
    </row>
    <row r="76" spans="2:33" x14ac:dyDescent="0.35">
      <c r="B76" s="24" t="s">
        <v>46</v>
      </c>
      <c r="C76" s="27" t="s">
        <v>21</v>
      </c>
      <c r="D76" s="103" t="s">
        <v>14</v>
      </c>
      <c r="E76" s="54"/>
      <c r="F76" s="5">
        <f>MATCH($D76,FAC_TOTALS_APTA!$A$2:$AV$2,)</f>
        <v>16</v>
      </c>
      <c r="G76" s="122">
        <f>VLOOKUP(G67,FAC_TOTALS_APTA!$A$4:$AV$126,$F76,FALSE)</f>
        <v>25927.182576073501</v>
      </c>
      <c r="H76" s="122">
        <f>VLOOKUP(H67,FAC_TOTALS_APTA!$A$4:$AV$126,$F76,FALSE)</f>
        <v>28107.1397645662</v>
      </c>
      <c r="I76" s="29">
        <f t="shared" si="17"/>
        <v>8.4079987561179959E-2</v>
      </c>
      <c r="J76" s="30" t="str">
        <f t="shared" si="18"/>
        <v>_log</v>
      </c>
      <c r="K76" s="30" t="str">
        <f t="shared" si="19"/>
        <v>TOTAL_MED_INC_INDIV_2018_log_FAC</v>
      </c>
      <c r="L76" s="5">
        <f>MATCH($K76,FAC_TOTALS_APTA!$A$2:$AT$2,)</f>
        <v>30</v>
      </c>
      <c r="M76" s="28">
        <f>IF(M67=0,0,VLOOKUP(M67,FAC_TOTALS_APTA!$A$4:$AV$126,$L76,FALSE))</f>
        <v>-15456.760523765401</v>
      </c>
      <c r="N76" s="28">
        <f>IF(N67=0,0,VLOOKUP(N67,FAC_TOTALS_APTA!$A$4:$AV$126,$L76,FALSE))</f>
        <v>-475326.40929885698</v>
      </c>
      <c r="O76" s="28">
        <f>IF(O67=0,0,VLOOKUP(O67,FAC_TOTALS_APTA!$A$4:$AV$126,$L76,FALSE))</f>
        <v>-1067027.3186168801</v>
      </c>
      <c r="P76" s="28">
        <f>IF(P67=0,0,VLOOKUP(P67,FAC_TOTALS_APTA!$A$4:$AV$126,$L76,FALSE))</f>
        <v>-413947.56848786399</v>
      </c>
      <c r="Q76" s="28">
        <f>IF(Q67=0,0,VLOOKUP(Q67,FAC_TOTALS_APTA!$A$4:$AV$126,$L76,FALSE))</f>
        <v>-345533.96495685203</v>
      </c>
      <c r="R76" s="28">
        <f>IF(R67=0,0,VLOOKUP(R67,FAC_TOTALS_APTA!$A$4:$AV$126,$L76,FALSE))</f>
        <v>-400109.00617860799</v>
      </c>
      <c r="S76" s="28">
        <f>IF(S67=0,0,VLOOKUP(S67,FAC_TOTALS_APTA!$A$4:$AV$126,$L76,FALSE))</f>
        <v>0</v>
      </c>
      <c r="T76" s="28">
        <f>IF(T67=0,0,VLOOKUP(T67,FAC_TOTALS_APTA!$A$4:$AV$126,$L76,FALSE))</f>
        <v>0</v>
      </c>
      <c r="U76" s="28">
        <f>IF(U67=0,0,VLOOKUP(U67,FAC_TOTALS_APTA!$A$4:$AV$126,$L76,FALSE))</f>
        <v>0</v>
      </c>
      <c r="V76" s="28">
        <f>IF(V67=0,0,VLOOKUP(V67,FAC_TOTALS_APTA!$A$4:$AV$126,$L76,FALSE))</f>
        <v>0</v>
      </c>
      <c r="W76" s="28">
        <f>IF(W67=0,0,VLOOKUP(W67,FAC_TOTALS_APTA!$A$4:$AV$126,$L76,FALSE))</f>
        <v>0</v>
      </c>
      <c r="X76" s="28">
        <f>IF(X67=0,0,VLOOKUP(X67,FAC_TOTALS_APTA!$A$4:$AV$126,$L76,FALSE))</f>
        <v>0</v>
      </c>
      <c r="Y76" s="28">
        <f>IF(Y67=0,0,VLOOKUP(Y67,FAC_TOTALS_APTA!$A$4:$AV$126,$L76,FALSE))</f>
        <v>0</v>
      </c>
      <c r="Z76" s="28">
        <f>IF(Z67=0,0,VLOOKUP(Z67,FAC_TOTALS_APTA!$A$4:$AV$126,$L76,FALSE))</f>
        <v>0</v>
      </c>
      <c r="AA76" s="28">
        <f>IF(AA67=0,0,VLOOKUP(AA67,FAC_TOTALS_APTA!$A$4:$AV$126,$L76,FALSE))</f>
        <v>0</v>
      </c>
      <c r="AB76" s="28">
        <f>IF(AB67=0,0,VLOOKUP(AB67,FAC_TOTALS_APTA!$A$4:$AV$126,$L76,FALSE))</f>
        <v>0</v>
      </c>
      <c r="AC76" s="31">
        <f t="shared" si="20"/>
        <v>-2717401.0280628265</v>
      </c>
      <c r="AD76" s="32">
        <f>AC76/G83</f>
        <v>-9.2303264627989438E-3</v>
      </c>
    </row>
    <row r="77" spans="2:33" x14ac:dyDescent="0.35">
      <c r="B77" s="24" t="s">
        <v>62</v>
      </c>
      <c r="C77" s="27"/>
      <c r="D77" s="103" t="s">
        <v>9</v>
      </c>
      <c r="E77" s="54"/>
      <c r="F77" s="5">
        <f>MATCH($D77,FAC_TOTALS_APTA!$A$2:$AV$2,)</f>
        <v>17</v>
      </c>
      <c r="G77" s="116">
        <f>VLOOKUP(G67,FAC_TOTALS_APTA!$A$4:$AV$126,$F77,FALSE)</f>
        <v>7.3287065777456899</v>
      </c>
      <c r="H77" s="116">
        <f>VLOOKUP(H67,FAC_TOTALS_APTA!$A$4:$AV$126,$F77,FALSE)</f>
        <v>6.97719114249543</v>
      </c>
      <c r="I77" s="29">
        <f t="shared" si="17"/>
        <v>-4.7964184610374438E-2</v>
      </c>
      <c r="J77" s="30" t="str">
        <f t="shared" si="18"/>
        <v/>
      </c>
      <c r="K77" s="30" t="str">
        <f t="shared" si="19"/>
        <v>PCT_HH_NO_VEH_FAC</v>
      </c>
      <c r="L77" s="5">
        <f>MATCH($K77,FAC_TOTALS_APTA!$A$2:$AT$2,)</f>
        <v>31</v>
      </c>
      <c r="M77" s="28">
        <f>IF(M67=0,0,VLOOKUP(M67,FAC_TOTALS_APTA!$A$4:$AV$126,$L77,FALSE))</f>
        <v>343350.22337426001</v>
      </c>
      <c r="N77" s="28">
        <f>IF(N67=0,0,VLOOKUP(N67,FAC_TOTALS_APTA!$A$4:$AV$126,$L77,FALSE))</f>
        <v>417345.09296763397</v>
      </c>
      <c r="O77" s="28">
        <f>IF(O67=0,0,VLOOKUP(O67,FAC_TOTALS_APTA!$A$4:$AV$126,$L77,FALSE))</f>
        <v>-1128333.6517534</v>
      </c>
      <c r="P77" s="28">
        <f>IF(P67=0,0,VLOOKUP(P67,FAC_TOTALS_APTA!$A$4:$AV$126,$L77,FALSE))</f>
        <v>-832084.60898123204</v>
      </c>
      <c r="Q77" s="28">
        <f>IF(Q67=0,0,VLOOKUP(Q67,FAC_TOTALS_APTA!$A$4:$AV$126,$L77,FALSE))</f>
        <v>-227294.61271213699</v>
      </c>
      <c r="R77" s="28">
        <f>IF(R67=0,0,VLOOKUP(R67,FAC_TOTALS_APTA!$A$4:$AV$126,$L77,FALSE))</f>
        <v>-361257.93708543899</v>
      </c>
      <c r="S77" s="28">
        <f>IF(S67=0,0,VLOOKUP(S67,FAC_TOTALS_APTA!$A$4:$AV$126,$L77,FALSE))</f>
        <v>0</v>
      </c>
      <c r="T77" s="28">
        <f>IF(T67=0,0,VLOOKUP(T67,FAC_TOTALS_APTA!$A$4:$AV$126,$L77,FALSE))</f>
        <v>0</v>
      </c>
      <c r="U77" s="28">
        <f>IF(U67=0,0,VLOOKUP(U67,FAC_TOTALS_APTA!$A$4:$AV$126,$L77,FALSE))</f>
        <v>0</v>
      </c>
      <c r="V77" s="28">
        <f>IF(V67=0,0,VLOOKUP(V67,FAC_TOTALS_APTA!$A$4:$AV$126,$L77,FALSE))</f>
        <v>0</v>
      </c>
      <c r="W77" s="28">
        <f>IF(W67=0,0,VLOOKUP(W67,FAC_TOTALS_APTA!$A$4:$AV$126,$L77,FALSE))</f>
        <v>0</v>
      </c>
      <c r="X77" s="28">
        <f>IF(X67=0,0,VLOOKUP(X67,FAC_TOTALS_APTA!$A$4:$AV$126,$L77,FALSE))</f>
        <v>0</v>
      </c>
      <c r="Y77" s="28">
        <f>IF(Y67=0,0,VLOOKUP(Y67,FAC_TOTALS_APTA!$A$4:$AV$126,$L77,FALSE))</f>
        <v>0</v>
      </c>
      <c r="Z77" s="28">
        <f>IF(Z67=0,0,VLOOKUP(Z67,FAC_TOTALS_APTA!$A$4:$AV$126,$L77,FALSE))</f>
        <v>0</v>
      </c>
      <c r="AA77" s="28">
        <f>IF(AA67=0,0,VLOOKUP(AA67,FAC_TOTALS_APTA!$A$4:$AV$126,$L77,FALSE))</f>
        <v>0</v>
      </c>
      <c r="AB77" s="28">
        <f>IF(AB67=0,0,VLOOKUP(AB67,FAC_TOTALS_APTA!$A$4:$AV$126,$L77,FALSE))</f>
        <v>0</v>
      </c>
      <c r="AC77" s="31">
        <f t="shared" si="20"/>
        <v>-1788275.4941903139</v>
      </c>
      <c r="AD77" s="32">
        <f>AC77/G83</f>
        <v>-6.0743211790740834E-3</v>
      </c>
    </row>
    <row r="78" spans="2:33" x14ac:dyDescent="0.35">
      <c r="B78" s="24" t="s">
        <v>47</v>
      </c>
      <c r="C78" s="27"/>
      <c r="D78" s="103" t="s">
        <v>28</v>
      </c>
      <c r="E78" s="54"/>
      <c r="F78" s="5">
        <f>MATCH($D78,FAC_TOTALS_APTA!$A$2:$AV$2,)</f>
        <v>18</v>
      </c>
      <c r="G78" s="124">
        <f>VLOOKUP(G67,FAC_TOTALS_APTA!$A$4:$AV$126,$F78,FALSE)</f>
        <v>3.7956103931829501</v>
      </c>
      <c r="H78" s="124">
        <f>VLOOKUP(H67,FAC_TOTALS_APTA!$A$4:$AV$126,$F78,FALSE)</f>
        <v>5.1306668365509198</v>
      </c>
      <c r="I78" s="29">
        <f t="shared" si="17"/>
        <v>0.35173695534340887</v>
      </c>
      <c r="J78" s="30" t="str">
        <f t="shared" si="18"/>
        <v/>
      </c>
      <c r="K78" s="30" t="str">
        <f t="shared" si="19"/>
        <v>JTW_HOME_PCT_FAC</v>
      </c>
      <c r="L78" s="5">
        <f>MATCH($K78,FAC_TOTALS_APTA!$A$2:$AT$2,)</f>
        <v>32</v>
      </c>
      <c r="M78" s="28">
        <f>IF(M67=0,0,VLOOKUP(M67,FAC_TOTALS_APTA!$A$4:$AV$126,$L78,FALSE))</f>
        <v>183499.97964789701</v>
      </c>
      <c r="N78" s="28">
        <f>IF(N67=0,0,VLOOKUP(N67,FAC_TOTALS_APTA!$A$4:$AV$126,$L78,FALSE))</f>
        <v>-324488.608303521</v>
      </c>
      <c r="O78" s="28">
        <f>IF(O67=0,0,VLOOKUP(O67,FAC_TOTALS_APTA!$A$4:$AV$126,$L78,FALSE))</f>
        <v>21073.076333306799</v>
      </c>
      <c r="P78" s="28">
        <f>IF(P67=0,0,VLOOKUP(P67,FAC_TOTALS_APTA!$A$4:$AV$126,$L78,FALSE))</f>
        <v>-1043953.11358188</v>
      </c>
      <c r="Q78" s="28">
        <f>IF(Q67=0,0,VLOOKUP(Q67,FAC_TOTALS_APTA!$A$4:$AV$126,$L78,FALSE))</f>
        <v>-510275.545097959</v>
      </c>
      <c r="R78" s="28">
        <f>IF(R67=0,0,VLOOKUP(R67,FAC_TOTALS_APTA!$A$4:$AV$126,$L78,FALSE))</f>
        <v>-626696.357234878</v>
      </c>
      <c r="S78" s="28">
        <f>IF(S67=0,0,VLOOKUP(S67,FAC_TOTALS_APTA!$A$4:$AV$126,$L78,FALSE))</f>
        <v>0</v>
      </c>
      <c r="T78" s="28">
        <f>IF(T67=0,0,VLOOKUP(T67,FAC_TOTALS_APTA!$A$4:$AV$126,$L78,FALSE))</f>
        <v>0</v>
      </c>
      <c r="U78" s="28">
        <f>IF(U67=0,0,VLOOKUP(U67,FAC_TOTALS_APTA!$A$4:$AV$126,$L78,FALSE))</f>
        <v>0</v>
      </c>
      <c r="V78" s="28">
        <f>IF(V67=0,0,VLOOKUP(V67,FAC_TOTALS_APTA!$A$4:$AV$126,$L78,FALSE))</f>
        <v>0</v>
      </c>
      <c r="W78" s="28">
        <f>IF(W67=0,0,VLOOKUP(W67,FAC_TOTALS_APTA!$A$4:$AV$126,$L78,FALSE))</f>
        <v>0</v>
      </c>
      <c r="X78" s="28">
        <f>IF(X67=0,0,VLOOKUP(X67,FAC_TOTALS_APTA!$A$4:$AV$126,$L78,FALSE))</f>
        <v>0</v>
      </c>
      <c r="Y78" s="28">
        <f>IF(Y67=0,0,VLOOKUP(Y67,FAC_TOTALS_APTA!$A$4:$AV$126,$L78,FALSE))</f>
        <v>0</v>
      </c>
      <c r="Z78" s="28">
        <f>IF(Z67=0,0,VLOOKUP(Z67,FAC_TOTALS_APTA!$A$4:$AV$126,$L78,FALSE))</f>
        <v>0</v>
      </c>
      <c r="AA78" s="28">
        <f>IF(AA67=0,0,VLOOKUP(AA67,FAC_TOTALS_APTA!$A$4:$AV$126,$L78,FALSE))</f>
        <v>0</v>
      </c>
      <c r="AB78" s="28">
        <f>IF(AB67=0,0,VLOOKUP(AB67,FAC_TOTALS_APTA!$A$4:$AV$126,$L78,FALSE))</f>
        <v>0</v>
      </c>
      <c r="AC78" s="31">
        <f t="shared" si="20"/>
        <v>-2300840.5682370341</v>
      </c>
      <c r="AD78" s="32">
        <f>AC78/G83</f>
        <v>-7.8153755608237896E-3</v>
      </c>
    </row>
    <row r="79" spans="2:33" x14ac:dyDescent="0.35">
      <c r="B79" s="24" t="s">
        <v>63</v>
      </c>
      <c r="C79" s="27"/>
      <c r="D79" s="125" t="s">
        <v>86</v>
      </c>
      <c r="E79" s="54"/>
      <c r="F79" s="5">
        <f>MATCH($D79,FAC_TOTALS_APTA!$A$2:$AV$2,)</f>
        <v>21</v>
      </c>
      <c r="G79" s="124">
        <f>VLOOKUP(G67,FAC_TOTALS_APTA!$A$4:$AV$126,$F79,FALSE)</f>
        <v>0</v>
      </c>
      <c r="H79" s="124">
        <f>VLOOKUP(H67,FAC_TOTALS_APTA!$A$4:$AV$126,$F79,FALSE)</f>
        <v>3.2602955704504901</v>
      </c>
      <c r="I79" s="29" t="str">
        <f t="shared" si="17"/>
        <v>-</v>
      </c>
      <c r="J79" s="30" t="str">
        <f t="shared" si="18"/>
        <v/>
      </c>
      <c r="K79" s="30" t="str">
        <f t="shared" si="19"/>
        <v>YEARS_SINCE_TNC_BUS_MIDLOW_FAC</v>
      </c>
      <c r="L79" s="5">
        <f>MATCH($K79,FAC_TOTALS_APTA!$A$2:$AT$2,)</f>
        <v>35</v>
      </c>
      <c r="M79" s="28">
        <f>IF(M67=0,0,VLOOKUP(M67,FAC_TOTALS_APTA!$A$4:$AV$126,$L79,FALSE))</f>
        <v>0</v>
      </c>
      <c r="N79" s="28">
        <f>IF(N67=0,0,VLOOKUP(N67,FAC_TOTALS_APTA!$A$4:$AV$126,$L79,FALSE))</f>
        <v>0</v>
      </c>
      <c r="O79" s="28">
        <f>IF(O67=0,0,VLOOKUP(O67,FAC_TOTALS_APTA!$A$4:$AV$126,$L79,FALSE))</f>
        <v>-5726883.7898549298</v>
      </c>
      <c r="P79" s="28">
        <f>IF(P67=0,0,VLOOKUP(P67,FAC_TOTALS_APTA!$A$4:$AV$126,$L79,FALSE))</f>
        <v>-7726758.5498796096</v>
      </c>
      <c r="Q79" s="28">
        <f>IF(Q67=0,0,VLOOKUP(Q67,FAC_TOTALS_APTA!$A$4:$AV$126,$L79,FALSE))</f>
        <v>-8227047.9198775897</v>
      </c>
      <c r="R79" s="28">
        <f>IF(R67=0,0,VLOOKUP(R67,FAC_TOTALS_APTA!$A$4:$AV$126,$L79,FALSE))</f>
        <v>-8890579.3486958891</v>
      </c>
      <c r="S79" s="28">
        <f>IF(S67=0,0,VLOOKUP(S67,FAC_TOTALS_APTA!$A$4:$AV$126,$L79,FALSE))</f>
        <v>0</v>
      </c>
      <c r="T79" s="28">
        <f>IF(T67=0,0,VLOOKUP(T67,FAC_TOTALS_APTA!$A$4:$AV$126,$L79,FALSE))</f>
        <v>0</v>
      </c>
      <c r="U79" s="28">
        <f>IF(U67=0,0,VLOOKUP(U67,FAC_TOTALS_APTA!$A$4:$AV$126,$L79,FALSE))</f>
        <v>0</v>
      </c>
      <c r="V79" s="28">
        <f>IF(V67=0,0,VLOOKUP(V67,FAC_TOTALS_APTA!$A$4:$AV$126,$L79,FALSE))</f>
        <v>0</v>
      </c>
      <c r="W79" s="28">
        <f>IF(W67=0,0,VLOOKUP(W67,FAC_TOTALS_APTA!$A$4:$AV$126,$L79,FALSE))</f>
        <v>0</v>
      </c>
      <c r="X79" s="28">
        <f>IF(X67=0,0,VLOOKUP(X67,FAC_TOTALS_APTA!$A$4:$AV$126,$L79,FALSE))</f>
        <v>0</v>
      </c>
      <c r="Y79" s="28">
        <f>IF(Y67=0,0,VLOOKUP(Y67,FAC_TOTALS_APTA!$A$4:$AV$126,$L79,FALSE))</f>
        <v>0</v>
      </c>
      <c r="Z79" s="28">
        <f>IF(Z67=0,0,VLOOKUP(Z67,FAC_TOTALS_APTA!$A$4:$AV$126,$L79,FALSE))</f>
        <v>0</v>
      </c>
      <c r="AA79" s="28">
        <f>IF(AA67=0,0,VLOOKUP(AA67,FAC_TOTALS_APTA!$A$4:$AV$126,$L79,FALSE))</f>
        <v>0</v>
      </c>
      <c r="AB79" s="28">
        <f>IF(AB67=0,0,VLOOKUP(AB67,FAC_TOTALS_APTA!$A$4:$AV$126,$L79,FALSE))</f>
        <v>0</v>
      </c>
      <c r="AC79" s="31">
        <f t="shared" si="20"/>
        <v>-30571269.608308017</v>
      </c>
      <c r="AD79" s="32">
        <f>AC79/G83</f>
        <v>-0.10384289839916942</v>
      </c>
    </row>
    <row r="80" spans="2:33" x14ac:dyDescent="0.35">
      <c r="B80" s="24" t="s">
        <v>64</v>
      </c>
      <c r="C80" s="27"/>
      <c r="D80" s="103" t="s">
        <v>43</v>
      </c>
      <c r="E80" s="54"/>
      <c r="F80" s="5">
        <f>MATCH($D80,FAC_TOTALS_APTA!$A$2:$AV$2,)</f>
        <v>24</v>
      </c>
      <c r="G80" s="124">
        <f>VLOOKUP(G67,FAC_TOTALS_APTA!$A$4:$AV$126,$F80,FALSE)</f>
        <v>3.8625834423881303E-2</v>
      </c>
      <c r="H80" s="124">
        <f>VLOOKUP(H67,FAC_TOTALS_APTA!$A$4:$AV$126,$F80,FALSE)</f>
        <v>0.57521879431689504</v>
      </c>
      <c r="I80" s="29">
        <f t="shared" si="17"/>
        <v>13.892074252802495</v>
      </c>
      <c r="J80" s="30" t="str">
        <f t="shared" ref="J80:J81" si="21">IF(C80="Log","_log","")</f>
        <v/>
      </c>
      <c r="K80" s="30" t="str">
        <f t="shared" si="19"/>
        <v>BIKE_SHARE_FAC</v>
      </c>
      <c r="L80" s="5">
        <f>MATCH($K80,FAC_TOTALS_APTA!$A$2:$AT$2,)</f>
        <v>38</v>
      </c>
      <c r="M80" s="28">
        <f>IF(M67=0,0,VLOOKUP(M67,FAC_TOTALS_APTA!$A$4:$AV$126,$L80,FALSE))</f>
        <v>0</v>
      </c>
      <c r="N80" s="28">
        <f>IF(N67=0,0,VLOOKUP(N67,FAC_TOTALS_APTA!$A$4:$AV$126,$L80,FALSE))</f>
        <v>-56485.258005965203</v>
      </c>
      <c r="O80" s="28">
        <f>IF(O67=0,0,VLOOKUP(O67,FAC_TOTALS_APTA!$A$4:$AV$126,$L80,FALSE))</f>
        <v>-140980.31550056301</v>
      </c>
      <c r="P80" s="28">
        <f>IF(P67=0,0,VLOOKUP(P67,FAC_TOTALS_APTA!$A$4:$AV$126,$L80,FALSE))</f>
        <v>-223323.63493929201</v>
      </c>
      <c r="Q80" s="28">
        <f>IF(Q67=0,0,VLOOKUP(Q67,FAC_TOTALS_APTA!$A$4:$AV$126,$L80,FALSE))</f>
        <v>-524284.77743397799</v>
      </c>
      <c r="R80" s="28">
        <f>IF(R67=0,0,VLOOKUP(R67,FAC_TOTALS_APTA!$A$4:$AV$126,$L80,FALSE))</f>
        <v>-359827.39659772097</v>
      </c>
      <c r="S80" s="28">
        <f>IF(S67=0,0,VLOOKUP(S67,FAC_TOTALS_APTA!$A$4:$AV$126,$L80,FALSE))</f>
        <v>0</v>
      </c>
      <c r="T80" s="28">
        <f>IF(T67=0,0,VLOOKUP(T67,FAC_TOTALS_APTA!$A$4:$AV$126,$L80,FALSE))</f>
        <v>0</v>
      </c>
      <c r="U80" s="28">
        <f>IF(U67=0,0,VLOOKUP(U67,FAC_TOTALS_APTA!$A$4:$AV$126,$L80,FALSE))</f>
        <v>0</v>
      </c>
      <c r="V80" s="28">
        <f>IF(V67=0,0,VLOOKUP(V67,FAC_TOTALS_APTA!$A$4:$AV$126,$L80,FALSE))</f>
        <v>0</v>
      </c>
      <c r="W80" s="28">
        <f>IF(W67=0,0,VLOOKUP(W67,FAC_TOTALS_APTA!$A$4:$AV$126,$L80,FALSE))</f>
        <v>0</v>
      </c>
      <c r="X80" s="28">
        <f>IF(X67=0,0,VLOOKUP(X67,FAC_TOTALS_APTA!$A$4:$AV$126,$L80,FALSE))</f>
        <v>0</v>
      </c>
      <c r="Y80" s="28">
        <f>IF(Y67=0,0,VLOOKUP(Y67,FAC_TOTALS_APTA!$A$4:$AV$126,$L80,FALSE))</f>
        <v>0</v>
      </c>
      <c r="Z80" s="28">
        <f>IF(Z67=0,0,VLOOKUP(Z67,FAC_TOTALS_APTA!$A$4:$AV$126,$L80,FALSE))</f>
        <v>0</v>
      </c>
      <c r="AA80" s="28">
        <f>IF(AA67=0,0,VLOOKUP(AA67,FAC_TOTALS_APTA!$A$4:$AV$126,$L80,FALSE))</f>
        <v>0</v>
      </c>
      <c r="AB80" s="28">
        <f>IF(AB67=0,0,VLOOKUP(AB67,FAC_TOTALS_APTA!$A$4:$AV$126,$L80,FALSE))</f>
        <v>0</v>
      </c>
      <c r="AC80" s="31">
        <f t="shared" si="20"/>
        <v>-1304901.3824775191</v>
      </c>
      <c r="AD80" s="32">
        <f>AC80/G83</f>
        <v>-4.4324211397724911E-3</v>
      </c>
      <c r="AG80" s="52"/>
    </row>
    <row r="81" spans="1:31" x14ac:dyDescent="0.35">
      <c r="B81" s="7" t="s">
        <v>65</v>
      </c>
      <c r="C81" s="26"/>
      <c r="D81" s="128" t="s">
        <v>44</v>
      </c>
      <c r="E81" s="55"/>
      <c r="F81" s="6">
        <f>MATCH($D81,FAC_TOTALS_APTA!$A$2:$AV$2,)</f>
        <v>25</v>
      </c>
      <c r="G81" s="130">
        <f>VLOOKUP(G67,FAC_TOTALS_APTA!$A$4:$AV$126,$F81,FALSE)</f>
        <v>0</v>
      </c>
      <c r="H81" s="130">
        <f>VLOOKUP(H67,FAC_TOTALS_APTA!$A$4:$AV$126,$F81,FALSE)</f>
        <v>6.70898369473132E-2</v>
      </c>
      <c r="I81" s="35" t="str">
        <f t="shared" si="17"/>
        <v>-</v>
      </c>
      <c r="J81" s="36" t="str">
        <f t="shared" si="21"/>
        <v/>
      </c>
      <c r="K81" s="36" t="str">
        <f t="shared" si="19"/>
        <v>scooter_flag_FAC</v>
      </c>
      <c r="L81" s="6">
        <f>MATCH($K81,FAC_TOTALS_APTA!$A$2:$AT$2,)</f>
        <v>39</v>
      </c>
      <c r="M81" s="37">
        <f>IF(M67=0,0,VLOOKUP(M67,FAC_TOTALS_APTA!$A$4:$AV$126,$L81,FALSE))</f>
        <v>0</v>
      </c>
      <c r="N81" s="37">
        <f>IF(N67=0,0,VLOOKUP(N67,FAC_TOTALS_APTA!$A$4:$AV$126,$L81,FALSE))</f>
        <v>0</v>
      </c>
      <c r="O81" s="37">
        <f>IF(O67=0,0,VLOOKUP(O67,FAC_TOTALS_APTA!$A$4:$AV$126,$L81,FALSE))</f>
        <v>0</v>
      </c>
      <c r="P81" s="37">
        <f>IF(P67=0,0,VLOOKUP(P67,FAC_TOTALS_APTA!$A$4:$AV$126,$L81,FALSE))</f>
        <v>0</v>
      </c>
      <c r="Q81" s="37">
        <f>IF(Q67=0,0,VLOOKUP(Q67,FAC_TOTALS_APTA!$A$4:$AV$126,$L81,FALSE))</f>
        <v>0</v>
      </c>
      <c r="R81" s="37">
        <f>IF(R67=0,0,VLOOKUP(R67,FAC_TOTALS_APTA!$A$4:$AV$126,$L81,FALSE))</f>
        <v>-1033378.6403292801</v>
      </c>
      <c r="S81" s="37">
        <f>IF(S67=0,0,VLOOKUP(S67,FAC_TOTALS_APTA!$A$4:$AV$126,$L81,FALSE))</f>
        <v>0</v>
      </c>
      <c r="T81" s="37">
        <f>IF(T67=0,0,VLOOKUP(T67,FAC_TOTALS_APTA!$A$4:$AV$126,$L81,FALSE))</f>
        <v>0</v>
      </c>
      <c r="U81" s="37">
        <f>IF(U67=0,0,VLOOKUP(U67,FAC_TOTALS_APTA!$A$4:$AV$126,$L81,FALSE))</f>
        <v>0</v>
      </c>
      <c r="V81" s="37">
        <f>IF(V67=0,0,VLOOKUP(V67,FAC_TOTALS_APTA!$A$4:$AV$126,$L81,FALSE))</f>
        <v>0</v>
      </c>
      <c r="W81" s="37">
        <f>IF(W67=0,0,VLOOKUP(W67,FAC_TOTALS_APTA!$A$4:$AV$126,$L81,FALSE))</f>
        <v>0</v>
      </c>
      <c r="X81" s="37">
        <f>IF(X67=0,0,VLOOKUP(X67,FAC_TOTALS_APTA!$A$4:$AV$126,$L81,FALSE))</f>
        <v>0</v>
      </c>
      <c r="Y81" s="37">
        <f>IF(Y67=0,0,VLOOKUP(Y67,FAC_TOTALS_APTA!$A$4:$AV$126,$L81,FALSE))</f>
        <v>0</v>
      </c>
      <c r="Z81" s="37">
        <f>IF(Z67=0,0,VLOOKUP(Z67,FAC_TOTALS_APTA!$A$4:$AV$126,$L81,FALSE))</f>
        <v>0</v>
      </c>
      <c r="AA81" s="37">
        <f>IF(AA67=0,0,VLOOKUP(AA67,FAC_TOTALS_APTA!$A$4:$AV$126,$L81,FALSE))</f>
        <v>0</v>
      </c>
      <c r="AB81" s="37">
        <f>IF(AB67=0,0,VLOOKUP(AB67,FAC_TOTALS_APTA!$A$4:$AV$126,$L81,FALSE))</f>
        <v>0</v>
      </c>
      <c r="AC81" s="38">
        <f t="shared" si="20"/>
        <v>-1033378.6403292801</v>
      </c>
      <c r="AD81" s="39">
        <f>AC81/G83</f>
        <v>-3.5101268128695275E-3</v>
      </c>
    </row>
    <row r="82" spans="1:31" x14ac:dyDescent="0.35">
      <c r="B82" s="40" t="s">
        <v>53</v>
      </c>
      <c r="C82" s="41"/>
      <c r="D82" s="40" t="s">
        <v>45</v>
      </c>
      <c r="E82" s="42"/>
      <c r="F82" s="43"/>
      <c r="G82" s="140"/>
      <c r="H82" s="140"/>
      <c r="I82" s="45"/>
      <c r="J82" s="46"/>
      <c r="K82" s="46" t="str">
        <f t="shared" ref="K82" si="22">CONCATENATE(D82,J82,"_FAC")</f>
        <v>New_Reporter_FAC</v>
      </c>
      <c r="L82" s="43">
        <f>MATCH($K82,FAC_TOTALS_APTA!$A$2:$AT$2,)</f>
        <v>43</v>
      </c>
      <c r="M82" s="44">
        <f>IF(M67=0,0,VLOOKUP(M67,FAC_TOTALS_APTA!$A$4:$AV$126,$L82,FALSE))</f>
        <v>0</v>
      </c>
      <c r="N82" s="44">
        <f>IF(N67=0,0,VLOOKUP(N67,FAC_TOTALS_APTA!$A$4:$AV$126,$L82,FALSE))</f>
        <v>0</v>
      </c>
      <c r="O82" s="44">
        <f>IF(O67=0,0,VLOOKUP(O67,FAC_TOTALS_APTA!$A$4:$AV$126,$L82,FALSE))</f>
        <v>0</v>
      </c>
      <c r="P82" s="44">
        <f>IF(P67=0,0,VLOOKUP(P67,FAC_TOTALS_APTA!$A$4:$AV$126,$L82,FALSE))</f>
        <v>0</v>
      </c>
      <c r="Q82" s="44">
        <f>IF(Q67=0,0,VLOOKUP(Q67,FAC_TOTALS_APTA!$A$4:$AV$126,$L82,FALSE))</f>
        <v>0</v>
      </c>
      <c r="R82" s="44">
        <f>IF(R67=0,0,VLOOKUP(R67,FAC_TOTALS_APTA!$A$4:$AV$126,$L82,FALSE))</f>
        <v>0</v>
      </c>
      <c r="S82" s="44">
        <f>IF(S67=0,0,VLOOKUP(S67,FAC_TOTALS_APTA!$A$4:$AV$126,$L82,FALSE))</f>
        <v>0</v>
      </c>
      <c r="T82" s="44">
        <f>IF(T67=0,0,VLOOKUP(T67,FAC_TOTALS_APTA!$A$4:$AV$126,$L82,FALSE))</f>
        <v>0</v>
      </c>
      <c r="U82" s="44">
        <f>IF(U67=0,0,VLOOKUP(U67,FAC_TOTALS_APTA!$A$4:$AV$126,$L82,FALSE))</f>
        <v>0</v>
      </c>
      <c r="V82" s="44">
        <f>IF(V67=0,0,VLOOKUP(V67,FAC_TOTALS_APTA!$A$4:$AV$126,$L82,FALSE))</f>
        <v>0</v>
      </c>
      <c r="W82" s="44">
        <f>IF(W67=0,0,VLOOKUP(W67,FAC_TOTALS_APTA!$A$4:$AV$126,$L82,FALSE))</f>
        <v>0</v>
      </c>
      <c r="X82" s="44">
        <f>IF(X67=0,0,VLOOKUP(X67,FAC_TOTALS_APTA!$A$4:$AV$126,$L82,FALSE))</f>
        <v>0</v>
      </c>
      <c r="Y82" s="44">
        <f>IF(Y67=0,0,VLOOKUP(Y67,FAC_TOTALS_APTA!$A$4:$AV$126,$L82,FALSE))</f>
        <v>0</v>
      </c>
      <c r="Z82" s="44">
        <f>IF(Z67=0,0,VLOOKUP(Z67,FAC_TOTALS_APTA!$A$4:$AV$126,$L82,FALSE))</f>
        <v>0</v>
      </c>
      <c r="AA82" s="44">
        <f>IF(AA67=0,0,VLOOKUP(AA67,FAC_TOTALS_APTA!$A$4:$AV$126,$L82,FALSE))</f>
        <v>0</v>
      </c>
      <c r="AB82" s="44">
        <f>IF(AB67=0,0,VLOOKUP(AB67,FAC_TOTALS_APTA!$A$4:$AV$126,$L82,FALSE))</f>
        <v>0</v>
      </c>
      <c r="AC82" s="47">
        <f>SUM(M82:AB82)</f>
        <v>0</v>
      </c>
      <c r="AD82" s="48">
        <f>AC82/G84</f>
        <v>0</v>
      </c>
    </row>
    <row r="83" spans="1:31" s="106" customFormat="1" ht="15.75" customHeight="1" x14ac:dyDescent="0.35">
      <c r="A83" s="105"/>
      <c r="B83" s="24" t="s">
        <v>66</v>
      </c>
      <c r="C83" s="27"/>
      <c r="D83" s="5" t="s">
        <v>6</v>
      </c>
      <c r="E83" s="54"/>
      <c r="F83" s="5">
        <f>MATCH($D83,FAC_TOTALS_APTA!$A$2:$AT$2,)</f>
        <v>10</v>
      </c>
      <c r="G83" s="116">
        <f>VLOOKUP(G67,FAC_TOTALS_APTA!$A$4:$AV$126,$F83,FALSE)</f>
        <v>294399232.68313301</v>
      </c>
      <c r="H83" s="116">
        <f>VLOOKUP(H67,FAC_TOTALS_APTA!$A$4:$AT$126,$F83,FALSE)</f>
        <v>260221420.73837101</v>
      </c>
      <c r="I83" s="111">
        <f t="shared" ref="I83" si="23">H83/G83-1</f>
        <v>-0.1160934138084122</v>
      </c>
      <c r="J83" s="30"/>
      <c r="K83" s="30"/>
      <c r="L83" s="5"/>
      <c r="M83" s="28" t="e">
        <f t="shared" ref="M83:AB83" si="24">SUM(M69:M76)</f>
        <v>#REF!</v>
      </c>
      <c r="N83" s="28" t="e">
        <f t="shared" si="24"/>
        <v>#REF!</v>
      </c>
      <c r="O83" s="28" t="e">
        <f t="shared" si="24"/>
        <v>#REF!</v>
      </c>
      <c r="P83" s="28" t="e">
        <f t="shared" si="24"/>
        <v>#REF!</v>
      </c>
      <c r="Q83" s="28" t="e">
        <f t="shared" si="24"/>
        <v>#REF!</v>
      </c>
      <c r="R83" s="28" t="e">
        <f t="shared" si="24"/>
        <v>#REF!</v>
      </c>
      <c r="S83" s="28">
        <f t="shared" si="24"/>
        <v>0</v>
      </c>
      <c r="T83" s="28">
        <f t="shared" si="24"/>
        <v>0</v>
      </c>
      <c r="U83" s="28">
        <f t="shared" si="24"/>
        <v>0</v>
      </c>
      <c r="V83" s="28">
        <f t="shared" si="24"/>
        <v>0</v>
      </c>
      <c r="W83" s="28">
        <f t="shared" si="24"/>
        <v>0</v>
      </c>
      <c r="X83" s="28">
        <f t="shared" si="24"/>
        <v>0</v>
      </c>
      <c r="Y83" s="28">
        <f t="shared" si="24"/>
        <v>0</v>
      </c>
      <c r="Z83" s="28">
        <f t="shared" si="24"/>
        <v>0</v>
      </c>
      <c r="AA83" s="28">
        <f t="shared" si="24"/>
        <v>0</v>
      </c>
      <c r="AB83" s="28">
        <f t="shared" si="24"/>
        <v>0</v>
      </c>
      <c r="AC83" s="31">
        <f>H83-G83</f>
        <v>-34177811.944761992</v>
      </c>
      <c r="AD83" s="32">
        <f>I83</f>
        <v>-0.1160934138084122</v>
      </c>
      <c r="AE83" s="105"/>
    </row>
    <row r="84" spans="1:31" ht="13.5" customHeight="1" thickBot="1" x14ac:dyDescent="0.4">
      <c r="B84" s="8" t="s">
        <v>50</v>
      </c>
      <c r="C84" s="22"/>
      <c r="D84" s="22" t="s">
        <v>4</v>
      </c>
      <c r="E84" s="22"/>
      <c r="F84" s="22">
        <f>MATCH($D84,FAC_TOTALS_APTA!$A$2:$AT$2,)</f>
        <v>8</v>
      </c>
      <c r="G84" s="113">
        <f>VLOOKUP(G67,FAC_TOTALS_APTA!$A$4:$AT$126,$F84,FALSE)</f>
        <v>308782118.99999899</v>
      </c>
      <c r="H84" s="113">
        <f>VLOOKUP(H67,FAC_TOTALS_APTA!$A$4:$AT$126,$F84,FALSE)</f>
        <v>263669464</v>
      </c>
      <c r="I84" s="112">
        <f t="shared" ref="I84" si="25">H84/G84-1</f>
        <v>-0.14609866382839065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>
        <f>H84-G84</f>
        <v>-45112654.999998987</v>
      </c>
      <c r="AD84" s="51">
        <f>I84</f>
        <v>-0.14609866382839065</v>
      </c>
    </row>
    <row r="85" spans="1:31" ht="14" thickTop="1" thickBot="1" x14ac:dyDescent="0.4">
      <c r="B85" s="56" t="s">
        <v>67</v>
      </c>
      <c r="C85" s="57"/>
      <c r="D85" s="57"/>
      <c r="E85" s="58"/>
      <c r="F85" s="57"/>
      <c r="G85" s="153"/>
      <c r="H85" s="153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>
        <f>AD84-AD83</f>
        <v>-3.0005250019978447E-2</v>
      </c>
    </row>
    <row r="86" spans="1:31" ht="13.5" thickTop="1" x14ac:dyDescent="0.35"/>
    <row r="87" spans="1:31" s="9" customFormat="1" x14ac:dyDescent="0.35">
      <c r="B87" s="17" t="s">
        <v>25</v>
      </c>
      <c r="E87" s="5"/>
      <c r="G87" s="105"/>
      <c r="H87" s="105"/>
      <c r="I87" s="16"/>
    </row>
    <row r="88" spans="1:31" x14ac:dyDescent="0.35">
      <c r="B88" s="14" t="s">
        <v>16</v>
      </c>
      <c r="C88" s="15" t="s">
        <v>17</v>
      </c>
      <c r="D88" s="9"/>
      <c r="E88" s="5"/>
      <c r="F88" s="9"/>
      <c r="G88" s="105"/>
      <c r="H88" s="105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1" x14ac:dyDescent="0.35">
      <c r="B89" s="14"/>
      <c r="C89" s="15"/>
      <c r="D89" s="9"/>
      <c r="E89" s="5"/>
      <c r="F89" s="9"/>
      <c r="G89" s="105"/>
      <c r="H89" s="105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1" x14ac:dyDescent="0.35">
      <c r="B90" s="17" t="s">
        <v>26</v>
      </c>
      <c r="C90" s="18">
        <v>0</v>
      </c>
      <c r="D90" s="9"/>
      <c r="E90" s="5"/>
      <c r="F90" s="9"/>
      <c r="G90" s="105"/>
      <c r="H90" s="105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1" ht="13.5" thickBot="1" x14ac:dyDescent="0.4">
      <c r="B91" s="19" t="s">
        <v>35</v>
      </c>
      <c r="C91" s="20">
        <v>10</v>
      </c>
      <c r="D91" s="21"/>
      <c r="E91" s="22"/>
      <c r="F91" s="21"/>
      <c r="G91" s="156"/>
      <c r="H91" s="156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1" ht="13.5" thickTop="1" x14ac:dyDescent="0.35">
      <c r="B92" s="60"/>
      <c r="C92" s="61"/>
      <c r="D92" s="61"/>
      <c r="E92" s="61"/>
      <c r="F92" s="61"/>
      <c r="G92" s="173" t="s">
        <v>51</v>
      </c>
      <c r="H92" s="173"/>
      <c r="I92" s="173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173" t="s">
        <v>55</v>
      </c>
      <c r="AD92" s="173"/>
    </row>
    <row r="93" spans="1:31" x14ac:dyDescent="0.35">
      <c r="B93" s="7" t="s">
        <v>18</v>
      </c>
      <c r="C93" s="26" t="s">
        <v>19</v>
      </c>
      <c r="D93" s="6" t="s">
        <v>20</v>
      </c>
      <c r="E93" s="6"/>
      <c r="F93" s="6"/>
      <c r="G93" s="127">
        <f>$C$1</f>
        <v>2012</v>
      </c>
      <c r="H93" s="127">
        <f>$C$2</f>
        <v>2018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1" ht="13" hidden="1" customHeight="1" x14ac:dyDescent="0.35">
      <c r="B94" s="24"/>
      <c r="C94" s="27"/>
      <c r="D94" s="5"/>
      <c r="E94" s="5"/>
      <c r="F94" s="5"/>
      <c r="G94" s="103"/>
      <c r="H94" s="103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1" ht="13" hidden="1" customHeight="1" x14ac:dyDescent="0.35">
      <c r="B95" s="24"/>
      <c r="C95" s="27"/>
      <c r="D95" s="5"/>
      <c r="E95" s="5"/>
      <c r="F95" s="5"/>
      <c r="G95" s="103" t="str">
        <f>CONCATENATE($C90,"_",$C91,"_",G93)</f>
        <v>0_10_2012</v>
      </c>
      <c r="H95" s="103" t="str">
        <f>CONCATENATE($C90,"_",$C91,"_",H93)</f>
        <v>0_10_2018</v>
      </c>
      <c r="I95" s="27"/>
      <c r="J95" s="5"/>
      <c r="K95" s="5"/>
      <c r="L95" s="5"/>
      <c r="M95" s="5" t="str">
        <f>IF($G93+M94&gt;$H93,0,CONCATENATE($C90,"_",$C91,"_",$G93+M94))</f>
        <v>0_10_2013</v>
      </c>
      <c r="N95" s="5" t="str">
        <f t="shared" ref="N95:AB95" si="26">IF($G93+N94&gt;$H93,0,CONCATENATE($C90,"_",$C91,"_",$G93+N94))</f>
        <v>0_10_2014</v>
      </c>
      <c r="O95" s="5" t="str">
        <f t="shared" si="26"/>
        <v>0_10_2015</v>
      </c>
      <c r="P95" s="5" t="str">
        <f t="shared" si="26"/>
        <v>0_10_2016</v>
      </c>
      <c r="Q95" s="5" t="str">
        <f t="shared" si="26"/>
        <v>0_10_2017</v>
      </c>
      <c r="R95" s="5" t="str">
        <f t="shared" si="26"/>
        <v>0_10_2018</v>
      </c>
      <c r="S95" s="5">
        <f t="shared" si="26"/>
        <v>0</v>
      </c>
      <c r="T95" s="5">
        <f t="shared" si="26"/>
        <v>0</v>
      </c>
      <c r="U95" s="5">
        <f t="shared" si="26"/>
        <v>0</v>
      </c>
      <c r="V95" s="5">
        <f t="shared" si="26"/>
        <v>0</v>
      </c>
      <c r="W95" s="5">
        <f t="shared" si="26"/>
        <v>0</v>
      </c>
      <c r="X95" s="5">
        <f t="shared" si="26"/>
        <v>0</v>
      </c>
      <c r="Y95" s="5">
        <f t="shared" si="26"/>
        <v>0</v>
      </c>
      <c r="Z95" s="5">
        <f t="shared" si="26"/>
        <v>0</v>
      </c>
      <c r="AA95" s="5">
        <f t="shared" si="26"/>
        <v>0</v>
      </c>
      <c r="AB95" s="5">
        <f t="shared" si="26"/>
        <v>0</v>
      </c>
      <c r="AC95" s="5"/>
      <c r="AD95" s="5"/>
    </row>
    <row r="96" spans="1:31" ht="13" hidden="1" customHeight="1" x14ac:dyDescent="0.35">
      <c r="B96" s="24"/>
      <c r="C96" s="27"/>
      <c r="D96" s="5"/>
      <c r="E96" s="5"/>
      <c r="F96" s="5" t="s">
        <v>23</v>
      </c>
      <c r="G96" s="116"/>
      <c r="H96" s="116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35">
      <c r="B97" s="24" t="s">
        <v>31</v>
      </c>
      <c r="C97" s="27" t="s">
        <v>21</v>
      </c>
      <c r="D97" s="103" t="s">
        <v>91</v>
      </c>
      <c r="E97" s="54"/>
      <c r="F97" s="5">
        <f>MATCH($D97,FAC_TOTALS_APTA!$A$2:$AV$2,)</f>
        <v>12</v>
      </c>
      <c r="G97" s="116">
        <f>VLOOKUP(G95,FAC_TOTALS_APTA!$A$4:$AV$126,$F97,FALSE)</f>
        <v>0</v>
      </c>
      <c r="H97" s="116">
        <f>VLOOKUP(H95,FAC_TOTALS_APTA!$A$4:$AV$126,$F97,FALSE)</f>
        <v>0</v>
      </c>
      <c r="I97" s="29" t="str">
        <f>IFERROR(H97/G97-1,"-")</f>
        <v>-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MATCH($K97,FAC_TOTALS_APTA!$A$2:$AT$2,)</f>
        <v>26</v>
      </c>
      <c r="M97" s="28">
        <f>IF(M95=0,0,VLOOKUP(M95,FAC_TOTALS_APTA!$A$4:$AV$126,$L97,FALSE))</f>
        <v>0</v>
      </c>
      <c r="N97" s="28">
        <f>IF(N95=0,0,VLOOKUP(N95,FAC_TOTALS_APTA!$A$4:$AV$126,$L97,FALSE))</f>
        <v>0</v>
      </c>
      <c r="O97" s="28">
        <f>IF(O95=0,0,VLOOKUP(O95,FAC_TOTALS_APTA!$A$4:$AV$126,$L97,FALSE))</f>
        <v>0</v>
      </c>
      <c r="P97" s="28">
        <f>IF(P95=0,0,VLOOKUP(P95,FAC_TOTALS_APTA!$A$4:$AV$126,$L97,FALSE))</f>
        <v>0</v>
      </c>
      <c r="Q97" s="28">
        <f>IF(Q95=0,0,VLOOKUP(Q95,FAC_TOTALS_APTA!$A$4:$AV$126,$L97,FALSE))</f>
        <v>0</v>
      </c>
      <c r="R97" s="28">
        <f>IF(R95=0,0,VLOOKUP(R95,FAC_TOTALS_APTA!$A$4:$AV$126,$L97,FALSE))</f>
        <v>0</v>
      </c>
      <c r="S97" s="28">
        <f>IF(S95=0,0,VLOOKUP(S95,FAC_TOTALS_APTA!$A$4:$AV$126,$L97,FALSE))</f>
        <v>0</v>
      </c>
      <c r="T97" s="28">
        <f>IF(T95=0,0,VLOOKUP(T95,FAC_TOTALS_APTA!$A$4:$AV$126,$L97,FALSE))</f>
        <v>0</v>
      </c>
      <c r="U97" s="28">
        <f>IF(U95=0,0,VLOOKUP(U95,FAC_TOTALS_APTA!$A$4:$AV$126,$L97,FALSE))</f>
        <v>0</v>
      </c>
      <c r="V97" s="28">
        <f>IF(V95=0,0,VLOOKUP(V95,FAC_TOTALS_APTA!$A$4:$AV$126,$L97,FALSE))</f>
        <v>0</v>
      </c>
      <c r="W97" s="28">
        <f>IF(W95=0,0,VLOOKUP(W95,FAC_TOTALS_APTA!$A$4:$AV$126,$L97,FALSE))</f>
        <v>0</v>
      </c>
      <c r="X97" s="28">
        <f>IF(X95=0,0,VLOOKUP(X95,FAC_TOTALS_APTA!$A$4:$AV$126,$L97,FALSE))</f>
        <v>0</v>
      </c>
      <c r="Y97" s="28">
        <f>IF(Y95=0,0,VLOOKUP(Y95,FAC_TOTALS_APTA!$A$4:$AV$126,$L97,FALSE))</f>
        <v>0</v>
      </c>
      <c r="Z97" s="28">
        <f>IF(Z95=0,0,VLOOKUP(Z95,FAC_TOTALS_APTA!$A$4:$AV$126,$L97,FALSE))</f>
        <v>0</v>
      </c>
      <c r="AA97" s="28">
        <f>IF(AA95=0,0,VLOOKUP(AA95,FAC_TOTALS_APTA!$A$4:$AV$126,$L97,FALSE))</f>
        <v>0</v>
      </c>
      <c r="AB97" s="28">
        <f>IF(AB95=0,0,VLOOKUP(AB95,FAC_TOTALS_APTA!$A$4:$AV$126,$L97,FALSE))</f>
        <v>0</v>
      </c>
      <c r="AC97" s="31">
        <f>SUM(M97:AB97)</f>
        <v>0</v>
      </c>
      <c r="AD97" s="32" t="e">
        <f>AC97/G111</f>
        <v>#DIV/0!</v>
      </c>
    </row>
    <row r="98" spans="1:31" x14ac:dyDescent="0.35">
      <c r="B98" s="24" t="s">
        <v>52</v>
      </c>
      <c r="C98" s="27" t="s">
        <v>21</v>
      </c>
      <c r="D98" s="103" t="s">
        <v>92</v>
      </c>
      <c r="E98" s="54"/>
      <c r="F98" s="5">
        <f>MATCH($D98,FAC_TOTALS_APTA!$A$2:$AV$2,)</f>
        <v>13</v>
      </c>
      <c r="G98" s="122">
        <f>VLOOKUP(G95,FAC_TOTALS_APTA!$A$4:$AV$126,$F98,FALSE)</f>
        <v>0</v>
      </c>
      <c r="H98" s="122">
        <f>VLOOKUP(H95,FAC_TOTALS_APTA!$A$4:$AV$126,$F98,FALSE)</f>
        <v>0</v>
      </c>
      <c r="I98" s="29" t="str">
        <f t="shared" ref="I98:I109" si="27">IFERROR(H98/G98-1,"-")</f>
        <v>-</v>
      </c>
      <c r="J98" s="30" t="str">
        <f t="shared" ref="J98:J107" si="28">IF(C98="Log","_log","")</f>
        <v>_log</v>
      </c>
      <c r="K98" s="30" t="str">
        <f t="shared" ref="K98:K109" si="29">CONCATENATE(D98,J98,"_FAC")</f>
        <v>FARE_per_UPT_cleaned_2018_log_FAC</v>
      </c>
      <c r="L98" s="5">
        <f>MATCH($K98,FAC_TOTALS_APTA!$A$2:$AT$2,)</f>
        <v>27</v>
      </c>
      <c r="M98" s="28">
        <f>IF(M95=0,0,VLOOKUP(M95,FAC_TOTALS_APTA!$A$4:$AV$126,$L98,FALSE))</f>
        <v>0</v>
      </c>
      <c r="N98" s="28">
        <f>IF(N95=0,0,VLOOKUP(N95,FAC_TOTALS_APTA!$A$4:$AV$126,$L98,FALSE))</f>
        <v>0</v>
      </c>
      <c r="O98" s="28">
        <f>IF(O95=0,0,VLOOKUP(O95,FAC_TOTALS_APTA!$A$4:$AV$126,$L98,FALSE))</f>
        <v>0</v>
      </c>
      <c r="P98" s="28">
        <f>IF(P95=0,0,VLOOKUP(P95,FAC_TOTALS_APTA!$A$4:$AV$126,$L98,FALSE))</f>
        <v>0</v>
      </c>
      <c r="Q98" s="28">
        <f>IF(Q95=0,0,VLOOKUP(Q95,FAC_TOTALS_APTA!$A$4:$AV$126,$L98,FALSE))</f>
        <v>0</v>
      </c>
      <c r="R98" s="28">
        <f>IF(R95=0,0,VLOOKUP(R95,FAC_TOTALS_APTA!$A$4:$AV$126,$L98,FALSE))</f>
        <v>0</v>
      </c>
      <c r="S98" s="28">
        <f>IF(S95=0,0,VLOOKUP(S95,FAC_TOTALS_APTA!$A$4:$AV$126,$L98,FALSE))</f>
        <v>0</v>
      </c>
      <c r="T98" s="28">
        <f>IF(T95=0,0,VLOOKUP(T95,FAC_TOTALS_APTA!$A$4:$AV$126,$L98,FALSE))</f>
        <v>0</v>
      </c>
      <c r="U98" s="28">
        <f>IF(U95=0,0,VLOOKUP(U95,FAC_TOTALS_APTA!$A$4:$AV$126,$L98,FALSE))</f>
        <v>0</v>
      </c>
      <c r="V98" s="28">
        <f>IF(V95=0,0,VLOOKUP(V95,FAC_TOTALS_APTA!$A$4:$AV$126,$L98,FALSE))</f>
        <v>0</v>
      </c>
      <c r="W98" s="28">
        <f>IF(W95=0,0,VLOOKUP(W95,FAC_TOTALS_APTA!$A$4:$AV$126,$L98,FALSE))</f>
        <v>0</v>
      </c>
      <c r="X98" s="28">
        <f>IF(X95=0,0,VLOOKUP(X95,FAC_TOTALS_APTA!$A$4:$AV$126,$L98,FALSE))</f>
        <v>0</v>
      </c>
      <c r="Y98" s="28">
        <f>IF(Y95=0,0,VLOOKUP(Y95,FAC_TOTALS_APTA!$A$4:$AV$126,$L98,FALSE))</f>
        <v>0</v>
      </c>
      <c r="Z98" s="28">
        <f>IF(Z95=0,0,VLOOKUP(Z95,FAC_TOTALS_APTA!$A$4:$AV$126,$L98,FALSE))</f>
        <v>0</v>
      </c>
      <c r="AA98" s="28">
        <f>IF(AA95=0,0,VLOOKUP(AA95,FAC_TOTALS_APTA!$A$4:$AV$126,$L98,FALSE))</f>
        <v>0</v>
      </c>
      <c r="AB98" s="28">
        <f>IF(AB95=0,0,VLOOKUP(AB95,FAC_TOTALS_APTA!$A$4:$AV$126,$L98,FALSE))</f>
        <v>0</v>
      </c>
      <c r="AC98" s="31">
        <f t="shared" ref="AC98:AC109" si="30">SUM(M98:AB98)</f>
        <v>0</v>
      </c>
      <c r="AD98" s="32" t="e">
        <f>AC98/G111</f>
        <v>#DIV/0!</v>
      </c>
    </row>
    <row r="99" spans="1:31" x14ac:dyDescent="0.35">
      <c r="B99" s="114" t="s">
        <v>79</v>
      </c>
      <c r="C99" s="115"/>
      <c r="D99" s="103" t="s">
        <v>77</v>
      </c>
      <c r="E99" s="117"/>
      <c r="F99" s="103" t="e">
        <f>MATCH($D99,FAC_TOTALS_APTA!$A$2:$AV$2,)</f>
        <v>#N/A</v>
      </c>
      <c r="G99" s="116" t="e">
        <f>VLOOKUP(G95,FAC_TOTALS_APTA!$A$4:$AV$126,$F99,FALSE)</f>
        <v>#REF!</v>
      </c>
      <c r="H99" s="116" t="e">
        <f>VLOOKUP(H95,FAC_TOTALS_APTA!$A$4:$AV$126,$F99,FALSE)</f>
        <v>#REF!</v>
      </c>
      <c r="I99" s="118" t="str">
        <f>IFERROR(H99/G99-1,"-")</f>
        <v>-</v>
      </c>
      <c r="J99" s="119" t="str">
        <f t="shared" si="28"/>
        <v/>
      </c>
      <c r="K99" s="119" t="str">
        <f t="shared" si="29"/>
        <v>RESTRUCTURE_FAC</v>
      </c>
      <c r="L99" s="103" t="e">
        <f>MATCH($K99,FAC_TOTALS_APTA!$A$2:$AT$2,)</f>
        <v>#N/A</v>
      </c>
      <c r="M99" s="116" t="e">
        <f>IF(M95=0,0,VLOOKUP(M95,FAC_TOTALS_APTA!$A$4:$AV$126,$L99,FALSE))</f>
        <v>#REF!</v>
      </c>
      <c r="N99" s="116" t="e">
        <f>IF(N95=0,0,VLOOKUP(N95,FAC_TOTALS_APTA!$A$4:$AV$126,$L99,FALSE))</f>
        <v>#REF!</v>
      </c>
      <c r="O99" s="116" t="e">
        <f>IF(O95=0,0,VLOOKUP(O95,FAC_TOTALS_APTA!$A$4:$AV$126,$L99,FALSE))</f>
        <v>#REF!</v>
      </c>
      <c r="P99" s="116" t="e">
        <f>IF(P95=0,0,VLOOKUP(P95,FAC_TOTALS_APTA!$A$4:$AV$126,$L99,FALSE))</f>
        <v>#REF!</v>
      </c>
      <c r="Q99" s="116" t="e">
        <f>IF(Q95=0,0,VLOOKUP(Q95,FAC_TOTALS_APTA!$A$4:$AV$126,$L99,FALSE))</f>
        <v>#REF!</v>
      </c>
      <c r="R99" s="116" t="e">
        <f>IF(R95=0,0,VLOOKUP(R95,FAC_TOTALS_APTA!$A$4:$AV$126,$L99,FALSE))</f>
        <v>#REF!</v>
      </c>
      <c r="S99" s="116">
        <f>IF(S95=0,0,VLOOKUP(S95,FAC_TOTALS_APTA!$A$4:$AV$126,$L99,FALSE))</f>
        <v>0</v>
      </c>
      <c r="T99" s="116">
        <f>IF(T95=0,0,VLOOKUP(T95,FAC_TOTALS_APTA!$A$4:$AV$126,$L99,FALSE))</f>
        <v>0</v>
      </c>
      <c r="U99" s="116">
        <f>IF(U95=0,0,VLOOKUP(U95,FAC_TOTALS_APTA!$A$4:$AV$126,$L99,FALSE))</f>
        <v>0</v>
      </c>
      <c r="V99" s="116">
        <f>IF(V95=0,0,VLOOKUP(V95,FAC_TOTALS_APTA!$A$4:$AV$126,$L99,FALSE))</f>
        <v>0</v>
      </c>
      <c r="W99" s="116">
        <f>IF(W95=0,0,VLOOKUP(W95,FAC_TOTALS_APTA!$A$4:$AV$126,$L99,FALSE))</f>
        <v>0</v>
      </c>
      <c r="X99" s="116">
        <f>IF(X95=0,0,VLOOKUP(X95,FAC_TOTALS_APTA!$A$4:$AV$126,$L99,FALSE))</f>
        <v>0</v>
      </c>
      <c r="Y99" s="116">
        <f>IF(Y95=0,0,VLOOKUP(Y95,FAC_TOTALS_APTA!$A$4:$AV$126,$L99,FALSE))</f>
        <v>0</v>
      </c>
      <c r="Z99" s="116">
        <f>IF(Z95=0,0,VLOOKUP(Z95,FAC_TOTALS_APTA!$A$4:$AV$126,$L99,FALSE))</f>
        <v>0</v>
      </c>
      <c r="AA99" s="116">
        <f>IF(AA95=0,0,VLOOKUP(AA95,FAC_TOTALS_APTA!$A$4:$AV$126,$L99,FALSE))</f>
        <v>0</v>
      </c>
      <c r="AB99" s="116">
        <f>IF(AB95=0,0,VLOOKUP(AB95,FAC_TOTALS_APTA!$A$4:$AV$126,$L99,FALSE))</f>
        <v>0</v>
      </c>
      <c r="AC99" s="120" t="e">
        <f t="shared" si="30"/>
        <v>#REF!</v>
      </c>
      <c r="AD99" s="121" t="e">
        <f>AC99/G112</f>
        <v>#REF!</v>
      </c>
    </row>
    <row r="100" spans="1:31" x14ac:dyDescent="0.35">
      <c r="B100" s="114" t="s">
        <v>80</v>
      </c>
      <c r="C100" s="115"/>
      <c r="D100" s="103" t="s">
        <v>76</v>
      </c>
      <c r="E100" s="117"/>
      <c r="F100" s="103">
        <f>MATCH($D100,FAC_TOTALS_APTA!$A$2:$AV$2,)</f>
        <v>19</v>
      </c>
      <c r="G100" s="116">
        <f>VLOOKUP(G95,FAC_TOTALS_APTA!$A$4:$AV$126,$F100,FALSE)</f>
        <v>0</v>
      </c>
      <c r="H100" s="116">
        <f>VLOOKUP(H95,FAC_TOTALS_APTA!$A$4:$AV$126,$F100,FALSE)</f>
        <v>0</v>
      </c>
      <c r="I100" s="118" t="str">
        <f>IFERROR(H100/G100-1,"-")</f>
        <v>-</v>
      </c>
      <c r="J100" s="119" t="str">
        <f t="shared" si="28"/>
        <v/>
      </c>
      <c r="K100" s="119" t="str">
        <f t="shared" si="29"/>
        <v>MAINTENANCE_WMATA_FAC</v>
      </c>
      <c r="L100" s="103">
        <f>MATCH($K100,FAC_TOTALS_APTA!$A$2:$AT$2,)</f>
        <v>33</v>
      </c>
      <c r="M100" s="116">
        <f>IF(M96=0,0,VLOOKUP(M96,FAC_TOTALS_APTA!$A$4:$AV$126,$L100,FALSE))</f>
        <v>0</v>
      </c>
      <c r="N100" s="116">
        <f>IF(N96=0,0,VLOOKUP(N96,FAC_TOTALS_APTA!$A$4:$AV$126,$L100,FALSE))</f>
        <v>0</v>
      </c>
      <c r="O100" s="116">
        <f>IF(O96=0,0,VLOOKUP(O96,FAC_TOTALS_APTA!$A$4:$AV$126,$L100,FALSE))</f>
        <v>0</v>
      </c>
      <c r="P100" s="116">
        <f>IF(P96=0,0,VLOOKUP(P96,FAC_TOTALS_APTA!$A$4:$AV$126,$L100,FALSE))</f>
        <v>0</v>
      </c>
      <c r="Q100" s="116">
        <f>IF(Q96=0,0,VLOOKUP(Q96,FAC_TOTALS_APTA!$A$4:$AV$126,$L100,FALSE))</f>
        <v>0</v>
      </c>
      <c r="R100" s="116">
        <f>IF(R96=0,0,VLOOKUP(R96,FAC_TOTALS_APTA!$A$4:$AV$126,$L100,FALSE))</f>
        <v>0</v>
      </c>
      <c r="S100" s="116">
        <f>IF(S96=0,0,VLOOKUP(S96,FAC_TOTALS_APTA!$A$4:$AV$126,$L100,FALSE))</f>
        <v>0</v>
      </c>
      <c r="T100" s="116">
        <f>IF(T96=0,0,VLOOKUP(T96,FAC_TOTALS_APTA!$A$4:$AV$126,$L100,FALSE))</f>
        <v>0</v>
      </c>
      <c r="U100" s="116">
        <f>IF(U96=0,0,VLOOKUP(U96,FAC_TOTALS_APTA!$A$4:$AV$126,$L100,FALSE))</f>
        <v>0</v>
      </c>
      <c r="V100" s="116">
        <f>IF(V96=0,0,VLOOKUP(V96,FAC_TOTALS_APTA!$A$4:$AV$126,$L100,FALSE))</f>
        <v>0</v>
      </c>
      <c r="W100" s="116">
        <f>IF(W96=0,0,VLOOKUP(W96,FAC_TOTALS_APTA!$A$4:$AV$126,$L100,FALSE))</f>
        <v>0</v>
      </c>
      <c r="X100" s="116">
        <f>IF(X96=0,0,VLOOKUP(X96,FAC_TOTALS_APTA!$A$4:$AV$126,$L100,FALSE))</f>
        <v>0</v>
      </c>
      <c r="Y100" s="116">
        <f>IF(Y96=0,0,VLOOKUP(Y96,FAC_TOTALS_APTA!$A$4:$AV$126,$L100,FALSE))</f>
        <v>0</v>
      </c>
      <c r="Z100" s="116">
        <f>IF(Z96=0,0,VLOOKUP(Z96,FAC_TOTALS_APTA!$A$4:$AV$126,$L100,FALSE))</f>
        <v>0</v>
      </c>
      <c r="AA100" s="116">
        <f>IF(AA96=0,0,VLOOKUP(AA96,FAC_TOTALS_APTA!$A$4:$AV$126,$L100,FALSE))</f>
        <v>0</v>
      </c>
      <c r="AB100" s="116">
        <f>IF(AB96=0,0,VLOOKUP(AB96,FAC_TOTALS_APTA!$A$4:$AV$126,$L100,FALSE))</f>
        <v>0</v>
      </c>
      <c r="AC100" s="120">
        <f t="shared" si="30"/>
        <v>0</v>
      </c>
      <c r="AD100" s="121" t="e">
        <f>AC100/G112</f>
        <v>#DIV/0!</v>
      </c>
    </row>
    <row r="101" spans="1:31" x14ac:dyDescent="0.35">
      <c r="B101" s="24" t="s">
        <v>48</v>
      </c>
      <c r="C101" s="27" t="s">
        <v>21</v>
      </c>
      <c r="D101" s="103" t="s">
        <v>8</v>
      </c>
      <c r="E101" s="54"/>
      <c r="F101" s="5">
        <f>MATCH($D101,FAC_TOTALS_APTA!$A$2:$AV$2,)</f>
        <v>14</v>
      </c>
      <c r="G101" s="116">
        <f>VLOOKUP(G95,FAC_TOTALS_APTA!$A$4:$AV$126,$F101,FALSE)</f>
        <v>0</v>
      </c>
      <c r="H101" s="116">
        <f>VLOOKUP(H95,FAC_TOTALS_APTA!$A$4:$AV$126,$F101,FALSE)</f>
        <v>0</v>
      </c>
      <c r="I101" s="29" t="str">
        <f t="shared" si="27"/>
        <v>-</v>
      </c>
      <c r="J101" s="30" t="str">
        <f t="shared" si="28"/>
        <v>_log</v>
      </c>
      <c r="K101" s="30" t="str">
        <f t="shared" si="29"/>
        <v>POP_EMP_log_FAC</v>
      </c>
      <c r="L101" s="5">
        <f>MATCH($K101,FAC_TOTALS_APTA!$A$2:$AT$2,)</f>
        <v>28</v>
      </c>
      <c r="M101" s="28">
        <f>IF(M95=0,0,VLOOKUP(M95,FAC_TOTALS_APTA!$A$4:$AV$126,$L101,FALSE))</f>
        <v>0</v>
      </c>
      <c r="N101" s="28">
        <f>IF(N95=0,0,VLOOKUP(N95,FAC_TOTALS_APTA!$A$4:$AV$126,$L101,FALSE))</f>
        <v>0</v>
      </c>
      <c r="O101" s="28">
        <f>IF(O95=0,0,VLOOKUP(O95,FAC_TOTALS_APTA!$A$4:$AV$126,$L101,FALSE))</f>
        <v>0</v>
      </c>
      <c r="P101" s="28">
        <f>IF(P95=0,0,VLOOKUP(P95,FAC_TOTALS_APTA!$A$4:$AV$126,$L101,FALSE))</f>
        <v>0</v>
      </c>
      <c r="Q101" s="28">
        <f>IF(Q95=0,0,VLOOKUP(Q95,FAC_TOTALS_APTA!$A$4:$AV$126,$L101,FALSE))</f>
        <v>0</v>
      </c>
      <c r="R101" s="28">
        <f>IF(R95=0,0,VLOOKUP(R95,FAC_TOTALS_APTA!$A$4:$AV$126,$L101,FALSE))</f>
        <v>0</v>
      </c>
      <c r="S101" s="28">
        <f>IF(S95=0,0,VLOOKUP(S95,FAC_TOTALS_APTA!$A$4:$AV$126,$L101,FALSE))</f>
        <v>0</v>
      </c>
      <c r="T101" s="28">
        <f>IF(T95=0,0,VLOOKUP(T95,FAC_TOTALS_APTA!$A$4:$AV$126,$L101,FALSE))</f>
        <v>0</v>
      </c>
      <c r="U101" s="28">
        <f>IF(U95=0,0,VLOOKUP(U95,FAC_TOTALS_APTA!$A$4:$AV$126,$L101,FALSE))</f>
        <v>0</v>
      </c>
      <c r="V101" s="28">
        <f>IF(V95=0,0,VLOOKUP(V95,FAC_TOTALS_APTA!$A$4:$AV$126,$L101,FALSE))</f>
        <v>0</v>
      </c>
      <c r="W101" s="28">
        <f>IF(W95=0,0,VLOOKUP(W95,FAC_TOTALS_APTA!$A$4:$AV$126,$L101,FALSE))</f>
        <v>0</v>
      </c>
      <c r="X101" s="28">
        <f>IF(X95=0,0,VLOOKUP(X95,FAC_TOTALS_APTA!$A$4:$AV$126,$L101,FALSE))</f>
        <v>0</v>
      </c>
      <c r="Y101" s="28">
        <f>IF(Y95=0,0,VLOOKUP(Y95,FAC_TOTALS_APTA!$A$4:$AV$126,$L101,FALSE))</f>
        <v>0</v>
      </c>
      <c r="Z101" s="28">
        <f>IF(Z95=0,0,VLOOKUP(Z95,FAC_TOTALS_APTA!$A$4:$AV$126,$L101,FALSE))</f>
        <v>0</v>
      </c>
      <c r="AA101" s="28">
        <f>IF(AA95=0,0,VLOOKUP(AA95,FAC_TOTALS_APTA!$A$4:$AV$126,$L101,FALSE))</f>
        <v>0</v>
      </c>
      <c r="AB101" s="28">
        <f>IF(AB95=0,0,VLOOKUP(AB95,FAC_TOTALS_APTA!$A$4:$AV$126,$L101,FALSE))</f>
        <v>0</v>
      </c>
      <c r="AC101" s="31">
        <f t="shared" si="30"/>
        <v>0</v>
      </c>
      <c r="AD101" s="32" t="e">
        <f>AC101/G111</f>
        <v>#DIV/0!</v>
      </c>
    </row>
    <row r="102" spans="1:31" x14ac:dyDescent="0.35">
      <c r="B102" s="24" t="s">
        <v>73</v>
      </c>
      <c r="C102" s="27"/>
      <c r="D102" s="103" t="s">
        <v>72</v>
      </c>
      <c r="E102" s="54"/>
      <c r="F102" s="5" t="e">
        <f>MATCH($D102,FAC_TOTALS_APTA!$A$2:$AV$2,)</f>
        <v>#N/A</v>
      </c>
      <c r="G102" s="122" t="e">
        <f>VLOOKUP(G95,FAC_TOTALS_APTA!$A$4:$AV$126,$F102,FALSE)</f>
        <v>#REF!</v>
      </c>
      <c r="H102" s="122" t="e">
        <f>VLOOKUP(H95,FAC_TOTALS_APTA!$A$4:$AV$126,$F102,FALSE)</f>
        <v>#REF!</v>
      </c>
      <c r="I102" s="29" t="str">
        <f t="shared" si="27"/>
        <v>-</v>
      </c>
      <c r="J102" s="30" t="str">
        <f t="shared" si="28"/>
        <v/>
      </c>
      <c r="K102" s="30" t="str">
        <f t="shared" si="29"/>
        <v>TSD_POP_EMP_PCT_FAC</v>
      </c>
      <c r="L102" s="5" t="e">
        <f>MATCH($K102,FAC_TOTALS_APTA!$A$2:$AT$2,)</f>
        <v>#N/A</v>
      </c>
      <c r="M102" s="28" t="e">
        <f>IF(M95=0,0,VLOOKUP(M95,FAC_TOTALS_APTA!$A$4:$AV$126,$L102,FALSE))</f>
        <v>#REF!</v>
      </c>
      <c r="N102" s="28" t="e">
        <f>IF(N95=0,0,VLOOKUP(N95,FAC_TOTALS_APTA!$A$4:$AV$126,$L102,FALSE))</f>
        <v>#REF!</v>
      </c>
      <c r="O102" s="28" t="e">
        <f>IF(O95=0,0,VLOOKUP(O95,FAC_TOTALS_APTA!$A$4:$AV$126,$L102,FALSE))</f>
        <v>#REF!</v>
      </c>
      <c r="P102" s="28" t="e">
        <f>IF(P95=0,0,VLOOKUP(P95,FAC_TOTALS_APTA!$A$4:$AV$126,$L102,FALSE))</f>
        <v>#REF!</v>
      </c>
      <c r="Q102" s="28" t="e">
        <f>IF(Q95=0,0,VLOOKUP(Q95,FAC_TOTALS_APTA!$A$4:$AV$126,$L102,FALSE))</f>
        <v>#REF!</v>
      </c>
      <c r="R102" s="28" t="e">
        <f>IF(R95=0,0,VLOOKUP(R95,FAC_TOTALS_APTA!$A$4:$AV$126,$L102,FALSE))</f>
        <v>#REF!</v>
      </c>
      <c r="S102" s="28">
        <f>IF(S95=0,0,VLOOKUP(S95,FAC_TOTALS_APTA!$A$4:$AV$126,$L102,FALSE))</f>
        <v>0</v>
      </c>
      <c r="T102" s="28">
        <f>IF(T95=0,0,VLOOKUP(T95,FAC_TOTALS_APTA!$A$4:$AV$126,$L102,FALSE))</f>
        <v>0</v>
      </c>
      <c r="U102" s="28">
        <f>IF(U95=0,0,VLOOKUP(U95,FAC_TOTALS_APTA!$A$4:$AV$126,$L102,FALSE))</f>
        <v>0</v>
      </c>
      <c r="V102" s="28">
        <f>IF(V95=0,0,VLOOKUP(V95,FAC_TOTALS_APTA!$A$4:$AV$126,$L102,FALSE))</f>
        <v>0</v>
      </c>
      <c r="W102" s="28">
        <f>IF(W95=0,0,VLOOKUP(W95,FAC_TOTALS_APTA!$A$4:$AV$126,$L102,FALSE))</f>
        <v>0</v>
      </c>
      <c r="X102" s="28">
        <f>IF(X95=0,0,VLOOKUP(X95,FAC_TOTALS_APTA!$A$4:$AV$126,$L102,FALSE))</f>
        <v>0</v>
      </c>
      <c r="Y102" s="28">
        <f>IF(Y95=0,0,VLOOKUP(Y95,FAC_TOTALS_APTA!$A$4:$AV$126,$L102,FALSE))</f>
        <v>0</v>
      </c>
      <c r="Z102" s="28">
        <f>IF(Z95=0,0,VLOOKUP(Z95,FAC_TOTALS_APTA!$A$4:$AV$126,$L102,FALSE))</f>
        <v>0</v>
      </c>
      <c r="AA102" s="28">
        <f>IF(AA95=0,0,VLOOKUP(AA95,FAC_TOTALS_APTA!$A$4:$AV$126,$L102,FALSE))</f>
        <v>0</v>
      </c>
      <c r="AB102" s="28">
        <f>IF(AB95=0,0,VLOOKUP(AB95,FAC_TOTALS_APTA!$A$4:$AV$126,$L102,FALSE))</f>
        <v>0</v>
      </c>
      <c r="AC102" s="31" t="e">
        <f t="shared" si="30"/>
        <v>#REF!</v>
      </c>
      <c r="AD102" s="32" t="e">
        <f>AC102/G111</f>
        <v>#REF!</v>
      </c>
    </row>
    <row r="103" spans="1:31" x14ac:dyDescent="0.3">
      <c r="B103" s="24" t="s">
        <v>49</v>
      </c>
      <c r="C103" s="27" t="s">
        <v>21</v>
      </c>
      <c r="D103" s="123" t="s">
        <v>81</v>
      </c>
      <c r="E103" s="54"/>
      <c r="F103" s="5">
        <f>MATCH($D103,FAC_TOTALS_APTA!$A$2:$AV$2,)</f>
        <v>15</v>
      </c>
      <c r="G103" s="124">
        <f>VLOOKUP(G95,FAC_TOTALS_APTA!$A$4:$AV$126,$F103,FALSE)</f>
        <v>0</v>
      </c>
      <c r="H103" s="124">
        <f>VLOOKUP(H95,FAC_TOTALS_APTA!$A$4:$AV$126,$F103,FALSE)</f>
        <v>0</v>
      </c>
      <c r="I103" s="29" t="str">
        <f t="shared" si="27"/>
        <v>-</v>
      </c>
      <c r="J103" s="30" t="str">
        <f t="shared" si="28"/>
        <v>_log</v>
      </c>
      <c r="K103" s="30" t="str">
        <f t="shared" si="29"/>
        <v>GAS_PRICE_2018_log_FAC</v>
      </c>
      <c r="L103" s="5">
        <f>MATCH($K103,FAC_TOTALS_APTA!$A$2:$AT$2,)</f>
        <v>29</v>
      </c>
      <c r="M103" s="28">
        <f>IF(M95=0,0,VLOOKUP(M95,FAC_TOTALS_APTA!$A$4:$AV$126,$L103,FALSE))</f>
        <v>0</v>
      </c>
      <c r="N103" s="28">
        <f>IF(N95=0,0,VLOOKUP(N95,FAC_TOTALS_APTA!$A$4:$AV$126,$L103,FALSE))</f>
        <v>0</v>
      </c>
      <c r="O103" s="28">
        <f>IF(O95=0,0,VLOOKUP(O95,FAC_TOTALS_APTA!$A$4:$AV$126,$L103,FALSE))</f>
        <v>0</v>
      </c>
      <c r="P103" s="28">
        <f>IF(P95=0,0,VLOOKUP(P95,FAC_TOTALS_APTA!$A$4:$AV$126,$L103,FALSE))</f>
        <v>0</v>
      </c>
      <c r="Q103" s="28">
        <f>IF(Q95=0,0,VLOOKUP(Q95,FAC_TOTALS_APTA!$A$4:$AV$126,$L103,FALSE))</f>
        <v>0</v>
      </c>
      <c r="R103" s="28">
        <f>IF(R95=0,0,VLOOKUP(R95,FAC_TOTALS_APTA!$A$4:$AV$126,$L103,FALSE))</f>
        <v>0</v>
      </c>
      <c r="S103" s="28">
        <f>IF(S95=0,0,VLOOKUP(S95,FAC_TOTALS_APTA!$A$4:$AV$126,$L103,FALSE))</f>
        <v>0</v>
      </c>
      <c r="T103" s="28">
        <f>IF(T95=0,0,VLOOKUP(T95,FAC_TOTALS_APTA!$A$4:$AV$126,$L103,FALSE))</f>
        <v>0</v>
      </c>
      <c r="U103" s="28">
        <f>IF(U95=0,0,VLOOKUP(U95,FAC_TOTALS_APTA!$A$4:$AV$126,$L103,FALSE))</f>
        <v>0</v>
      </c>
      <c r="V103" s="28">
        <f>IF(V95=0,0,VLOOKUP(V95,FAC_TOTALS_APTA!$A$4:$AV$126,$L103,FALSE))</f>
        <v>0</v>
      </c>
      <c r="W103" s="28">
        <f>IF(W95=0,0,VLOOKUP(W95,FAC_TOTALS_APTA!$A$4:$AV$126,$L103,FALSE))</f>
        <v>0</v>
      </c>
      <c r="X103" s="28">
        <f>IF(X95=0,0,VLOOKUP(X95,FAC_TOTALS_APTA!$A$4:$AV$126,$L103,FALSE))</f>
        <v>0</v>
      </c>
      <c r="Y103" s="28">
        <f>IF(Y95=0,0,VLOOKUP(Y95,FAC_TOTALS_APTA!$A$4:$AV$126,$L103,FALSE))</f>
        <v>0</v>
      </c>
      <c r="Z103" s="28">
        <f>IF(Z95=0,0,VLOOKUP(Z95,FAC_TOTALS_APTA!$A$4:$AV$126,$L103,FALSE))</f>
        <v>0</v>
      </c>
      <c r="AA103" s="28">
        <f>IF(AA95=0,0,VLOOKUP(AA95,FAC_TOTALS_APTA!$A$4:$AV$126,$L103,FALSE))</f>
        <v>0</v>
      </c>
      <c r="AB103" s="28">
        <f>IF(AB95=0,0,VLOOKUP(AB95,FAC_TOTALS_APTA!$A$4:$AV$126,$L103,FALSE))</f>
        <v>0</v>
      </c>
      <c r="AC103" s="31">
        <f t="shared" si="30"/>
        <v>0</v>
      </c>
      <c r="AD103" s="32" t="e">
        <f>AC103/G111</f>
        <v>#DIV/0!</v>
      </c>
    </row>
    <row r="104" spans="1:31" x14ac:dyDescent="0.35">
      <c r="B104" s="24" t="s">
        <v>46</v>
      </c>
      <c r="C104" s="27" t="s">
        <v>21</v>
      </c>
      <c r="D104" s="103" t="s">
        <v>14</v>
      </c>
      <c r="E104" s="54"/>
      <c r="F104" s="5">
        <f>MATCH($D104,FAC_TOTALS_APTA!$A$2:$AV$2,)</f>
        <v>16</v>
      </c>
      <c r="G104" s="122">
        <f>VLOOKUP(G95,FAC_TOTALS_APTA!$A$4:$AV$126,$F104,FALSE)</f>
        <v>0</v>
      </c>
      <c r="H104" s="122">
        <f>VLOOKUP(H95,FAC_TOTALS_APTA!$A$4:$AV$126,$F104,FALSE)</f>
        <v>0</v>
      </c>
      <c r="I104" s="29" t="str">
        <f t="shared" si="27"/>
        <v>-</v>
      </c>
      <c r="J104" s="30" t="str">
        <f t="shared" si="28"/>
        <v>_log</v>
      </c>
      <c r="K104" s="30" t="str">
        <f t="shared" si="29"/>
        <v>TOTAL_MED_INC_INDIV_2018_log_FAC</v>
      </c>
      <c r="L104" s="5">
        <f>MATCH($K104,FAC_TOTALS_APTA!$A$2:$AT$2,)</f>
        <v>30</v>
      </c>
      <c r="M104" s="28">
        <f>IF(M95=0,0,VLOOKUP(M95,FAC_TOTALS_APTA!$A$4:$AV$126,$L104,FALSE))</f>
        <v>0</v>
      </c>
      <c r="N104" s="28">
        <f>IF(N95=0,0,VLOOKUP(N95,FAC_TOTALS_APTA!$A$4:$AV$126,$L104,FALSE))</f>
        <v>0</v>
      </c>
      <c r="O104" s="28">
        <f>IF(O95=0,0,VLOOKUP(O95,FAC_TOTALS_APTA!$A$4:$AV$126,$L104,FALSE))</f>
        <v>0</v>
      </c>
      <c r="P104" s="28">
        <f>IF(P95=0,0,VLOOKUP(P95,FAC_TOTALS_APTA!$A$4:$AV$126,$L104,FALSE))</f>
        <v>0</v>
      </c>
      <c r="Q104" s="28">
        <f>IF(Q95=0,0,VLOOKUP(Q95,FAC_TOTALS_APTA!$A$4:$AV$126,$L104,FALSE))</f>
        <v>0</v>
      </c>
      <c r="R104" s="28">
        <f>IF(R95=0,0,VLOOKUP(R95,FAC_TOTALS_APTA!$A$4:$AV$126,$L104,FALSE))</f>
        <v>0</v>
      </c>
      <c r="S104" s="28">
        <f>IF(S95=0,0,VLOOKUP(S95,FAC_TOTALS_APTA!$A$4:$AV$126,$L104,FALSE))</f>
        <v>0</v>
      </c>
      <c r="T104" s="28">
        <f>IF(T95=0,0,VLOOKUP(T95,FAC_TOTALS_APTA!$A$4:$AV$126,$L104,FALSE))</f>
        <v>0</v>
      </c>
      <c r="U104" s="28">
        <f>IF(U95=0,0,VLOOKUP(U95,FAC_TOTALS_APTA!$A$4:$AV$126,$L104,FALSE))</f>
        <v>0</v>
      </c>
      <c r="V104" s="28">
        <f>IF(V95=0,0,VLOOKUP(V95,FAC_TOTALS_APTA!$A$4:$AV$126,$L104,FALSE))</f>
        <v>0</v>
      </c>
      <c r="W104" s="28">
        <f>IF(W95=0,0,VLOOKUP(W95,FAC_TOTALS_APTA!$A$4:$AV$126,$L104,FALSE))</f>
        <v>0</v>
      </c>
      <c r="X104" s="28">
        <f>IF(X95=0,0,VLOOKUP(X95,FAC_TOTALS_APTA!$A$4:$AV$126,$L104,FALSE))</f>
        <v>0</v>
      </c>
      <c r="Y104" s="28">
        <f>IF(Y95=0,0,VLOOKUP(Y95,FAC_TOTALS_APTA!$A$4:$AV$126,$L104,FALSE))</f>
        <v>0</v>
      </c>
      <c r="Z104" s="28">
        <f>IF(Z95=0,0,VLOOKUP(Z95,FAC_TOTALS_APTA!$A$4:$AV$126,$L104,FALSE))</f>
        <v>0</v>
      </c>
      <c r="AA104" s="28">
        <f>IF(AA95=0,0,VLOOKUP(AA95,FAC_TOTALS_APTA!$A$4:$AV$126,$L104,FALSE))</f>
        <v>0</v>
      </c>
      <c r="AB104" s="28">
        <f>IF(AB95=0,0,VLOOKUP(AB95,FAC_TOTALS_APTA!$A$4:$AV$126,$L104,FALSE))</f>
        <v>0</v>
      </c>
      <c r="AC104" s="31">
        <f t="shared" si="30"/>
        <v>0</v>
      </c>
      <c r="AD104" s="32" t="e">
        <f>AC104/G111</f>
        <v>#DIV/0!</v>
      </c>
    </row>
    <row r="105" spans="1:31" x14ac:dyDescent="0.35">
      <c r="B105" s="24" t="s">
        <v>62</v>
      </c>
      <c r="C105" s="27"/>
      <c r="D105" s="103" t="s">
        <v>9</v>
      </c>
      <c r="E105" s="54"/>
      <c r="F105" s="5">
        <f>MATCH($D105,FAC_TOTALS_APTA!$A$2:$AV$2,)</f>
        <v>17</v>
      </c>
      <c r="G105" s="116">
        <f>VLOOKUP(G95,FAC_TOTALS_APTA!$A$4:$AV$126,$F105,FALSE)</f>
        <v>0</v>
      </c>
      <c r="H105" s="116">
        <f>VLOOKUP(H95,FAC_TOTALS_APTA!$A$4:$AV$126,$F105,FALSE)</f>
        <v>0</v>
      </c>
      <c r="I105" s="29" t="str">
        <f t="shared" si="27"/>
        <v>-</v>
      </c>
      <c r="J105" s="30" t="str">
        <f t="shared" si="28"/>
        <v/>
      </c>
      <c r="K105" s="30" t="str">
        <f t="shared" si="29"/>
        <v>PCT_HH_NO_VEH_FAC</v>
      </c>
      <c r="L105" s="5">
        <f>MATCH($K105,FAC_TOTALS_APTA!$A$2:$AT$2,)</f>
        <v>31</v>
      </c>
      <c r="M105" s="28">
        <f>IF(M95=0,0,VLOOKUP(M95,FAC_TOTALS_APTA!$A$4:$AV$126,$L105,FALSE))</f>
        <v>0</v>
      </c>
      <c r="N105" s="28">
        <f>IF(N95=0,0,VLOOKUP(N95,FAC_TOTALS_APTA!$A$4:$AV$126,$L105,FALSE))</f>
        <v>0</v>
      </c>
      <c r="O105" s="28">
        <f>IF(O95=0,0,VLOOKUP(O95,FAC_TOTALS_APTA!$A$4:$AV$126,$L105,FALSE))</f>
        <v>0</v>
      </c>
      <c r="P105" s="28">
        <f>IF(P95=0,0,VLOOKUP(P95,FAC_TOTALS_APTA!$A$4:$AV$126,$L105,FALSE))</f>
        <v>0</v>
      </c>
      <c r="Q105" s="28">
        <f>IF(Q95=0,0,VLOOKUP(Q95,FAC_TOTALS_APTA!$A$4:$AV$126,$L105,FALSE))</f>
        <v>0</v>
      </c>
      <c r="R105" s="28">
        <f>IF(R95=0,0,VLOOKUP(R95,FAC_TOTALS_APTA!$A$4:$AV$126,$L105,FALSE))</f>
        <v>0</v>
      </c>
      <c r="S105" s="28">
        <f>IF(S95=0,0,VLOOKUP(S95,FAC_TOTALS_APTA!$A$4:$AV$126,$L105,FALSE))</f>
        <v>0</v>
      </c>
      <c r="T105" s="28">
        <f>IF(T95=0,0,VLOOKUP(T95,FAC_TOTALS_APTA!$A$4:$AV$126,$L105,FALSE))</f>
        <v>0</v>
      </c>
      <c r="U105" s="28">
        <f>IF(U95=0,0,VLOOKUP(U95,FAC_TOTALS_APTA!$A$4:$AV$126,$L105,FALSE))</f>
        <v>0</v>
      </c>
      <c r="V105" s="28">
        <f>IF(V95=0,0,VLOOKUP(V95,FAC_TOTALS_APTA!$A$4:$AV$126,$L105,FALSE))</f>
        <v>0</v>
      </c>
      <c r="W105" s="28">
        <f>IF(W95=0,0,VLOOKUP(W95,FAC_TOTALS_APTA!$A$4:$AV$126,$L105,FALSE))</f>
        <v>0</v>
      </c>
      <c r="X105" s="28">
        <f>IF(X95=0,0,VLOOKUP(X95,FAC_TOTALS_APTA!$A$4:$AV$126,$L105,FALSE))</f>
        <v>0</v>
      </c>
      <c r="Y105" s="28">
        <f>IF(Y95=0,0,VLOOKUP(Y95,FAC_TOTALS_APTA!$A$4:$AV$126,$L105,FALSE))</f>
        <v>0</v>
      </c>
      <c r="Z105" s="28">
        <f>IF(Z95=0,0,VLOOKUP(Z95,FAC_TOTALS_APTA!$A$4:$AV$126,$L105,FALSE))</f>
        <v>0</v>
      </c>
      <c r="AA105" s="28">
        <f>IF(AA95=0,0,VLOOKUP(AA95,FAC_TOTALS_APTA!$A$4:$AV$126,$L105,FALSE))</f>
        <v>0</v>
      </c>
      <c r="AB105" s="28">
        <f>IF(AB95=0,0,VLOOKUP(AB95,FAC_TOTALS_APTA!$A$4:$AV$126,$L105,FALSE))</f>
        <v>0</v>
      </c>
      <c r="AC105" s="31">
        <f t="shared" si="30"/>
        <v>0</v>
      </c>
      <c r="AD105" s="32" t="e">
        <f>AC105/G111</f>
        <v>#DIV/0!</v>
      </c>
    </row>
    <row r="106" spans="1:31" x14ac:dyDescent="0.35">
      <c r="B106" s="24" t="s">
        <v>47</v>
      </c>
      <c r="C106" s="27"/>
      <c r="D106" s="103" t="s">
        <v>28</v>
      </c>
      <c r="E106" s="54"/>
      <c r="F106" s="5">
        <f>MATCH($D106,FAC_TOTALS_APTA!$A$2:$AV$2,)</f>
        <v>18</v>
      </c>
      <c r="G106" s="124">
        <f>VLOOKUP(G95,FAC_TOTALS_APTA!$A$4:$AV$126,$F106,FALSE)</f>
        <v>0</v>
      </c>
      <c r="H106" s="124">
        <f>VLOOKUP(H95,FAC_TOTALS_APTA!$A$4:$AV$126,$F106,FALSE)</f>
        <v>0</v>
      </c>
      <c r="I106" s="29" t="str">
        <f t="shared" si="27"/>
        <v>-</v>
      </c>
      <c r="J106" s="30" t="str">
        <f t="shared" si="28"/>
        <v/>
      </c>
      <c r="K106" s="30" t="str">
        <f t="shared" si="29"/>
        <v>JTW_HOME_PCT_FAC</v>
      </c>
      <c r="L106" s="5">
        <f>MATCH($K106,FAC_TOTALS_APTA!$A$2:$AT$2,)</f>
        <v>32</v>
      </c>
      <c r="M106" s="28">
        <f>IF(M95=0,0,VLOOKUP(M95,FAC_TOTALS_APTA!$A$4:$AV$126,$L106,FALSE))</f>
        <v>0</v>
      </c>
      <c r="N106" s="28">
        <f>IF(N95=0,0,VLOOKUP(N95,FAC_TOTALS_APTA!$A$4:$AV$126,$L106,FALSE))</f>
        <v>0</v>
      </c>
      <c r="O106" s="28">
        <f>IF(O95=0,0,VLOOKUP(O95,FAC_TOTALS_APTA!$A$4:$AV$126,$L106,FALSE))</f>
        <v>0</v>
      </c>
      <c r="P106" s="28">
        <f>IF(P95=0,0,VLOOKUP(P95,FAC_TOTALS_APTA!$A$4:$AV$126,$L106,FALSE))</f>
        <v>0</v>
      </c>
      <c r="Q106" s="28">
        <f>IF(Q95=0,0,VLOOKUP(Q95,FAC_TOTALS_APTA!$A$4:$AV$126,$L106,FALSE))</f>
        <v>0</v>
      </c>
      <c r="R106" s="28">
        <f>IF(R95=0,0,VLOOKUP(R95,FAC_TOTALS_APTA!$A$4:$AV$126,$L106,FALSE))</f>
        <v>0</v>
      </c>
      <c r="S106" s="28">
        <f>IF(S95=0,0,VLOOKUP(S95,FAC_TOTALS_APTA!$A$4:$AV$126,$L106,FALSE))</f>
        <v>0</v>
      </c>
      <c r="T106" s="28">
        <f>IF(T95=0,0,VLOOKUP(T95,FAC_TOTALS_APTA!$A$4:$AV$126,$L106,FALSE))</f>
        <v>0</v>
      </c>
      <c r="U106" s="28">
        <f>IF(U95=0,0,VLOOKUP(U95,FAC_TOTALS_APTA!$A$4:$AV$126,$L106,FALSE))</f>
        <v>0</v>
      </c>
      <c r="V106" s="28">
        <f>IF(V95=0,0,VLOOKUP(V95,FAC_TOTALS_APTA!$A$4:$AV$126,$L106,FALSE))</f>
        <v>0</v>
      </c>
      <c r="W106" s="28">
        <f>IF(W95=0,0,VLOOKUP(W95,FAC_TOTALS_APTA!$A$4:$AV$126,$L106,FALSE))</f>
        <v>0</v>
      </c>
      <c r="X106" s="28">
        <f>IF(X95=0,0,VLOOKUP(X95,FAC_TOTALS_APTA!$A$4:$AV$126,$L106,FALSE))</f>
        <v>0</v>
      </c>
      <c r="Y106" s="28">
        <f>IF(Y95=0,0,VLOOKUP(Y95,FAC_TOTALS_APTA!$A$4:$AV$126,$L106,FALSE))</f>
        <v>0</v>
      </c>
      <c r="Z106" s="28">
        <f>IF(Z95=0,0,VLOOKUP(Z95,FAC_TOTALS_APTA!$A$4:$AV$126,$L106,FALSE))</f>
        <v>0</v>
      </c>
      <c r="AA106" s="28">
        <f>IF(AA95=0,0,VLOOKUP(AA95,FAC_TOTALS_APTA!$A$4:$AV$126,$L106,FALSE))</f>
        <v>0</v>
      </c>
      <c r="AB106" s="28">
        <f>IF(AB95=0,0,VLOOKUP(AB95,FAC_TOTALS_APTA!$A$4:$AV$126,$L106,FALSE))</f>
        <v>0</v>
      </c>
      <c r="AC106" s="31">
        <f t="shared" si="30"/>
        <v>0</v>
      </c>
      <c r="AD106" s="32" t="e">
        <f>AC106/G111</f>
        <v>#DIV/0!</v>
      </c>
    </row>
    <row r="107" spans="1:31" x14ac:dyDescent="0.35">
      <c r="B107" s="24" t="s">
        <v>63</v>
      </c>
      <c r="C107" s="27"/>
      <c r="D107" s="125" t="s">
        <v>85</v>
      </c>
      <c r="E107" s="54"/>
      <c r="F107" s="5">
        <f>MATCH($D107,FAC_TOTALS_APTA!$A$2:$AV$2,)</f>
        <v>20</v>
      </c>
      <c r="G107" s="124">
        <f>VLOOKUP(G95,FAC_TOTALS_APTA!$A$4:$AV$126,$F107,FALSE)</f>
        <v>0</v>
      </c>
      <c r="H107" s="124">
        <f>VLOOKUP(H95,FAC_TOTALS_APTA!$A$4:$AV$126,$F107,FALSE)</f>
        <v>0</v>
      </c>
      <c r="I107" s="29" t="str">
        <f t="shared" si="27"/>
        <v>-</v>
      </c>
      <c r="J107" s="30" t="str">
        <f t="shared" si="28"/>
        <v/>
      </c>
      <c r="K107" s="30" t="str">
        <f t="shared" si="29"/>
        <v>YEARS_SINCE_TNC_BUS_HINY_FAC</v>
      </c>
      <c r="L107" s="5">
        <f>MATCH($K107,FAC_TOTALS_APTA!$A$2:$AT$2,)</f>
        <v>34</v>
      </c>
      <c r="M107" s="28">
        <f>IF(M95=0,0,VLOOKUP(M95,FAC_TOTALS_APTA!$A$4:$AV$126,$L107,FALSE))</f>
        <v>0</v>
      </c>
      <c r="N107" s="28">
        <f>IF(N95=0,0,VLOOKUP(N95,FAC_TOTALS_APTA!$A$4:$AV$126,$L107,FALSE))</f>
        <v>0</v>
      </c>
      <c r="O107" s="28">
        <f>IF(O95=0,0,VLOOKUP(O95,FAC_TOTALS_APTA!$A$4:$AV$126,$L107,FALSE))</f>
        <v>0</v>
      </c>
      <c r="P107" s="28">
        <f>IF(P95=0,0,VLOOKUP(P95,FAC_TOTALS_APTA!$A$4:$AV$126,$L107,FALSE))</f>
        <v>0</v>
      </c>
      <c r="Q107" s="28">
        <f>IF(Q95=0,0,VLOOKUP(Q95,FAC_TOTALS_APTA!$A$4:$AV$126,$L107,FALSE))</f>
        <v>0</v>
      </c>
      <c r="R107" s="28">
        <f>IF(R95=0,0,VLOOKUP(R95,FAC_TOTALS_APTA!$A$4:$AV$126,$L107,FALSE))</f>
        <v>0</v>
      </c>
      <c r="S107" s="28">
        <f>IF(S95=0,0,VLOOKUP(S95,FAC_TOTALS_APTA!$A$4:$AV$126,$L107,FALSE))</f>
        <v>0</v>
      </c>
      <c r="T107" s="28">
        <f>IF(T95=0,0,VLOOKUP(T95,FAC_TOTALS_APTA!$A$4:$AV$126,$L107,FALSE))</f>
        <v>0</v>
      </c>
      <c r="U107" s="28">
        <f>IF(U95=0,0,VLOOKUP(U95,FAC_TOTALS_APTA!$A$4:$AV$126,$L107,FALSE))</f>
        <v>0</v>
      </c>
      <c r="V107" s="28">
        <f>IF(V95=0,0,VLOOKUP(V95,FAC_TOTALS_APTA!$A$4:$AV$126,$L107,FALSE))</f>
        <v>0</v>
      </c>
      <c r="W107" s="28">
        <f>IF(W95=0,0,VLOOKUP(W95,FAC_TOTALS_APTA!$A$4:$AV$126,$L107,FALSE))</f>
        <v>0</v>
      </c>
      <c r="X107" s="28">
        <f>IF(X95=0,0,VLOOKUP(X95,FAC_TOTALS_APTA!$A$4:$AV$126,$L107,FALSE))</f>
        <v>0</v>
      </c>
      <c r="Y107" s="28">
        <f>IF(Y95=0,0,VLOOKUP(Y95,FAC_TOTALS_APTA!$A$4:$AV$126,$L107,FALSE))</f>
        <v>0</v>
      </c>
      <c r="Z107" s="28">
        <f>IF(Z95=0,0,VLOOKUP(Z95,FAC_TOTALS_APTA!$A$4:$AV$126,$L107,FALSE))</f>
        <v>0</v>
      </c>
      <c r="AA107" s="28">
        <f>IF(AA95=0,0,VLOOKUP(AA95,FAC_TOTALS_APTA!$A$4:$AV$126,$L107,FALSE))</f>
        <v>0</v>
      </c>
      <c r="AB107" s="28">
        <f>IF(AB95=0,0,VLOOKUP(AB95,FAC_TOTALS_APTA!$A$4:$AV$126,$L107,FALSE))</f>
        <v>0</v>
      </c>
      <c r="AC107" s="31">
        <f t="shared" si="30"/>
        <v>0</v>
      </c>
      <c r="AD107" s="32" t="e">
        <f>AC107/G111</f>
        <v>#DIV/0!</v>
      </c>
    </row>
    <row r="108" spans="1:31" x14ac:dyDescent="0.35">
      <c r="B108" s="24" t="s">
        <v>64</v>
      </c>
      <c r="C108" s="27"/>
      <c r="D108" s="103" t="s">
        <v>43</v>
      </c>
      <c r="E108" s="54"/>
      <c r="F108" s="5">
        <f>MATCH($D108,FAC_TOTALS_APTA!$A$2:$AV$2,)</f>
        <v>24</v>
      </c>
      <c r="G108" s="124">
        <f>VLOOKUP(G95,FAC_TOTALS_APTA!$A$4:$AV$126,$F108,FALSE)</f>
        <v>0</v>
      </c>
      <c r="H108" s="124">
        <f>VLOOKUP(H95,FAC_TOTALS_APTA!$A$4:$AV$126,$F108,FALSE)</f>
        <v>0</v>
      </c>
      <c r="I108" s="29" t="str">
        <f t="shared" si="27"/>
        <v>-</v>
      </c>
      <c r="J108" s="30" t="str">
        <f t="shared" ref="J108:J109" si="31">IF(C108="Log","_log","")</f>
        <v/>
      </c>
      <c r="K108" s="30" t="str">
        <f t="shared" si="29"/>
        <v>BIKE_SHARE_FAC</v>
      </c>
      <c r="L108" s="5">
        <f>MATCH($K108,FAC_TOTALS_APTA!$A$2:$AT$2,)</f>
        <v>38</v>
      </c>
      <c r="M108" s="28">
        <f>IF(M95=0,0,VLOOKUP(M95,FAC_TOTALS_APTA!$A$4:$AV$126,$L108,FALSE))</f>
        <v>0</v>
      </c>
      <c r="N108" s="28">
        <f>IF(N95=0,0,VLOOKUP(N95,FAC_TOTALS_APTA!$A$4:$AV$126,$L108,FALSE))</f>
        <v>0</v>
      </c>
      <c r="O108" s="28">
        <f>IF(O95=0,0,VLOOKUP(O95,FAC_TOTALS_APTA!$A$4:$AV$126,$L108,FALSE))</f>
        <v>0</v>
      </c>
      <c r="P108" s="28">
        <f>IF(P95=0,0,VLOOKUP(P95,FAC_TOTALS_APTA!$A$4:$AV$126,$L108,FALSE))</f>
        <v>0</v>
      </c>
      <c r="Q108" s="28">
        <f>IF(Q95=0,0,VLOOKUP(Q95,FAC_TOTALS_APTA!$A$4:$AV$126,$L108,FALSE))</f>
        <v>0</v>
      </c>
      <c r="R108" s="28">
        <f>IF(R95=0,0,VLOOKUP(R95,FAC_TOTALS_APTA!$A$4:$AV$126,$L108,FALSE))</f>
        <v>0</v>
      </c>
      <c r="S108" s="28">
        <f>IF(S95=0,0,VLOOKUP(S95,FAC_TOTALS_APTA!$A$4:$AV$126,$L108,FALSE))</f>
        <v>0</v>
      </c>
      <c r="T108" s="28">
        <f>IF(T95=0,0,VLOOKUP(T95,FAC_TOTALS_APTA!$A$4:$AV$126,$L108,FALSE))</f>
        <v>0</v>
      </c>
      <c r="U108" s="28">
        <f>IF(U95=0,0,VLOOKUP(U95,FAC_TOTALS_APTA!$A$4:$AV$126,$L108,FALSE))</f>
        <v>0</v>
      </c>
      <c r="V108" s="28">
        <f>IF(V95=0,0,VLOOKUP(V95,FAC_TOTALS_APTA!$A$4:$AV$126,$L108,FALSE))</f>
        <v>0</v>
      </c>
      <c r="W108" s="28">
        <f>IF(W95=0,0,VLOOKUP(W95,FAC_TOTALS_APTA!$A$4:$AV$126,$L108,FALSE))</f>
        <v>0</v>
      </c>
      <c r="X108" s="28">
        <f>IF(X95=0,0,VLOOKUP(X95,FAC_TOTALS_APTA!$A$4:$AV$126,$L108,FALSE))</f>
        <v>0</v>
      </c>
      <c r="Y108" s="28">
        <f>IF(Y95=0,0,VLOOKUP(Y95,FAC_TOTALS_APTA!$A$4:$AV$126,$L108,FALSE))</f>
        <v>0</v>
      </c>
      <c r="Z108" s="28">
        <f>IF(Z95=0,0,VLOOKUP(Z95,FAC_TOTALS_APTA!$A$4:$AV$126,$L108,FALSE))</f>
        <v>0</v>
      </c>
      <c r="AA108" s="28">
        <f>IF(AA95=0,0,VLOOKUP(AA95,FAC_TOTALS_APTA!$A$4:$AV$126,$L108,FALSE))</f>
        <v>0</v>
      </c>
      <c r="AB108" s="28">
        <f>IF(AB95=0,0,VLOOKUP(AB95,FAC_TOTALS_APTA!$A$4:$AV$126,$L108,FALSE))</f>
        <v>0</v>
      </c>
      <c r="AC108" s="31">
        <f t="shared" si="30"/>
        <v>0</v>
      </c>
      <c r="AD108" s="32" t="e">
        <f>AC108/G111</f>
        <v>#DIV/0!</v>
      </c>
    </row>
    <row r="109" spans="1:31" x14ac:dyDescent="0.35">
      <c r="B109" s="7" t="s">
        <v>65</v>
      </c>
      <c r="C109" s="26"/>
      <c r="D109" s="128" t="s">
        <v>44</v>
      </c>
      <c r="E109" s="55"/>
      <c r="F109" s="6">
        <f>MATCH($D109,FAC_TOTALS_APTA!$A$2:$AV$2,)</f>
        <v>25</v>
      </c>
      <c r="G109" s="130">
        <f>VLOOKUP(G95,FAC_TOTALS_APTA!$A$4:$AV$126,$F109,FALSE)</f>
        <v>0</v>
      </c>
      <c r="H109" s="130">
        <f>VLOOKUP(H95,FAC_TOTALS_APTA!$A$4:$AV$126,$F109,FALSE)</f>
        <v>0</v>
      </c>
      <c r="I109" s="35" t="str">
        <f t="shared" si="27"/>
        <v>-</v>
      </c>
      <c r="J109" s="36" t="str">
        <f t="shared" si="31"/>
        <v/>
      </c>
      <c r="K109" s="36" t="str">
        <f t="shared" si="29"/>
        <v>scooter_flag_FAC</v>
      </c>
      <c r="L109" s="6">
        <f>MATCH($K109,FAC_TOTALS_APTA!$A$2:$AT$2,)</f>
        <v>39</v>
      </c>
      <c r="M109" s="37">
        <f>IF(M95=0,0,VLOOKUP(M95,FAC_TOTALS_APTA!$A$4:$AV$126,$L109,FALSE))</f>
        <v>0</v>
      </c>
      <c r="N109" s="37">
        <f>IF(N95=0,0,VLOOKUP(N95,FAC_TOTALS_APTA!$A$4:$AV$126,$L109,FALSE))</f>
        <v>0</v>
      </c>
      <c r="O109" s="37">
        <f>IF(O95=0,0,VLOOKUP(O95,FAC_TOTALS_APTA!$A$4:$AV$126,$L109,FALSE))</f>
        <v>0</v>
      </c>
      <c r="P109" s="37">
        <f>IF(P95=0,0,VLOOKUP(P95,FAC_TOTALS_APTA!$A$4:$AV$126,$L109,FALSE))</f>
        <v>0</v>
      </c>
      <c r="Q109" s="37">
        <f>IF(Q95=0,0,VLOOKUP(Q95,FAC_TOTALS_APTA!$A$4:$AV$126,$L109,FALSE))</f>
        <v>0</v>
      </c>
      <c r="R109" s="37">
        <f>IF(R95=0,0,VLOOKUP(R95,FAC_TOTALS_APTA!$A$4:$AV$126,$L109,FALSE))</f>
        <v>0</v>
      </c>
      <c r="S109" s="37">
        <f>IF(S95=0,0,VLOOKUP(S95,FAC_TOTALS_APTA!$A$4:$AV$126,$L109,FALSE))</f>
        <v>0</v>
      </c>
      <c r="T109" s="37">
        <f>IF(T95=0,0,VLOOKUP(T95,FAC_TOTALS_APTA!$A$4:$AV$126,$L109,FALSE))</f>
        <v>0</v>
      </c>
      <c r="U109" s="37">
        <f>IF(U95=0,0,VLOOKUP(U95,FAC_TOTALS_APTA!$A$4:$AV$126,$L109,FALSE))</f>
        <v>0</v>
      </c>
      <c r="V109" s="37">
        <f>IF(V95=0,0,VLOOKUP(V95,FAC_TOTALS_APTA!$A$4:$AV$126,$L109,FALSE))</f>
        <v>0</v>
      </c>
      <c r="W109" s="37">
        <f>IF(W95=0,0,VLOOKUP(W95,FAC_TOTALS_APTA!$A$4:$AV$126,$L109,FALSE))</f>
        <v>0</v>
      </c>
      <c r="X109" s="37">
        <f>IF(X95=0,0,VLOOKUP(X95,FAC_TOTALS_APTA!$A$4:$AV$126,$L109,FALSE))</f>
        <v>0</v>
      </c>
      <c r="Y109" s="37">
        <f>IF(Y95=0,0,VLOOKUP(Y95,FAC_TOTALS_APTA!$A$4:$AV$126,$L109,FALSE))</f>
        <v>0</v>
      </c>
      <c r="Z109" s="37">
        <f>IF(Z95=0,0,VLOOKUP(Z95,FAC_TOTALS_APTA!$A$4:$AV$126,$L109,FALSE))</f>
        <v>0</v>
      </c>
      <c r="AA109" s="37">
        <f>IF(AA95=0,0,VLOOKUP(AA95,FAC_TOTALS_APTA!$A$4:$AV$126,$L109,FALSE))</f>
        <v>0</v>
      </c>
      <c r="AB109" s="37">
        <f>IF(AB95=0,0,VLOOKUP(AB95,FAC_TOTALS_APTA!$A$4:$AV$126,$L109,FALSE))</f>
        <v>0</v>
      </c>
      <c r="AC109" s="38">
        <f t="shared" si="30"/>
        <v>0</v>
      </c>
      <c r="AD109" s="39" t="e">
        <f>AC109/G111</f>
        <v>#DIV/0!</v>
      </c>
    </row>
    <row r="110" spans="1:31" x14ac:dyDescent="0.35">
      <c r="B110" s="40" t="s">
        <v>53</v>
      </c>
      <c r="C110" s="41"/>
      <c r="D110" s="40" t="s">
        <v>45</v>
      </c>
      <c r="E110" s="42"/>
      <c r="F110" s="43"/>
      <c r="G110" s="140"/>
      <c r="H110" s="140"/>
      <c r="I110" s="45"/>
      <c r="J110" s="46"/>
      <c r="K110" s="46" t="str">
        <f t="shared" ref="K110" si="32">CONCATENATE(D110,J110,"_FAC")</f>
        <v>New_Reporter_FAC</v>
      </c>
      <c r="L110" s="43">
        <f>MATCH($K110,FAC_TOTALS_APTA!$A$2:$AT$2,)</f>
        <v>43</v>
      </c>
      <c r="M110" s="44">
        <f>IF(M95=0,0,VLOOKUP(M95,FAC_TOTALS_APTA!$A$4:$AV$126,$L110,FALSE))</f>
        <v>0</v>
      </c>
      <c r="N110" s="44">
        <f>IF(N95=0,0,VLOOKUP(N95,FAC_TOTALS_APTA!$A$4:$AV$126,$L110,FALSE))</f>
        <v>0</v>
      </c>
      <c r="O110" s="44">
        <f>IF(O95=0,0,VLOOKUP(O95,FAC_TOTALS_APTA!$A$4:$AV$126,$L110,FALSE))</f>
        <v>0</v>
      </c>
      <c r="P110" s="44">
        <f>IF(P95=0,0,VLOOKUP(P95,FAC_TOTALS_APTA!$A$4:$AV$126,$L110,FALSE))</f>
        <v>0</v>
      </c>
      <c r="Q110" s="44">
        <f>IF(Q95=0,0,VLOOKUP(Q95,FAC_TOTALS_APTA!$A$4:$AV$126,$L110,FALSE))</f>
        <v>0</v>
      </c>
      <c r="R110" s="44">
        <f>IF(R95=0,0,VLOOKUP(R95,FAC_TOTALS_APTA!$A$4:$AV$126,$L110,FALSE))</f>
        <v>0</v>
      </c>
      <c r="S110" s="44">
        <f>IF(S95=0,0,VLOOKUP(S95,FAC_TOTALS_APTA!$A$4:$AV$126,$L110,FALSE))</f>
        <v>0</v>
      </c>
      <c r="T110" s="44">
        <f>IF(T95=0,0,VLOOKUP(T95,FAC_TOTALS_APTA!$A$4:$AV$126,$L110,FALSE))</f>
        <v>0</v>
      </c>
      <c r="U110" s="44">
        <f>IF(U95=0,0,VLOOKUP(U95,FAC_TOTALS_APTA!$A$4:$AV$126,$L110,FALSE))</f>
        <v>0</v>
      </c>
      <c r="V110" s="44">
        <f>IF(V95=0,0,VLOOKUP(V95,FAC_TOTALS_APTA!$A$4:$AV$126,$L110,FALSE))</f>
        <v>0</v>
      </c>
      <c r="W110" s="44">
        <f>IF(W95=0,0,VLOOKUP(W95,FAC_TOTALS_APTA!$A$4:$AV$126,$L110,FALSE))</f>
        <v>0</v>
      </c>
      <c r="X110" s="44">
        <f>IF(X95=0,0,VLOOKUP(X95,FAC_TOTALS_APTA!$A$4:$AV$126,$L110,FALSE))</f>
        <v>0</v>
      </c>
      <c r="Y110" s="44">
        <f>IF(Y95=0,0,VLOOKUP(Y95,FAC_TOTALS_APTA!$A$4:$AV$126,$L110,FALSE))</f>
        <v>0</v>
      </c>
      <c r="Z110" s="44">
        <f>IF(Z95=0,0,VLOOKUP(Z95,FAC_TOTALS_APTA!$A$4:$AV$126,$L110,FALSE))</f>
        <v>0</v>
      </c>
      <c r="AA110" s="44">
        <f>IF(AA95=0,0,VLOOKUP(AA95,FAC_TOTALS_APTA!$A$4:$AV$126,$L110,FALSE))</f>
        <v>0</v>
      </c>
      <c r="AB110" s="44">
        <f>IF(AB95=0,0,VLOOKUP(AB95,FAC_TOTALS_APTA!$A$4:$AV$126,$L110,FALSE))</f>
        <v>0</v>
      </c>
      <c r="AC110" s="47">
        <f>SUM(M110:AB110)</f>
        <v>0</v>
      </c>
      <c r="AD110" s="48" t="e">
        <f>AC110/G112</f>
        <v>#DIV/0!</v>
      </c>
    </row>
    <row r="111" spans="1:31" s="106" customFormat="1" ht="15.75" customHeight="1" x14ac:dyDescent="0.35">
      <c r="A111" s="105"/>
      <c r="B111" s="24" t="s">
        <v>66</v>
      </c>
      <c r="C111" s="27"/>
      <c r="D111" s="5" t="s">
        <v>6</v>
      </c>
      <c r="E111" s="54"/>
      <c r="F111" s="5">
        <f>MATCH($D111,FAC_TOTALS_APTA!$A$2:$AT$2,)</f>
        <v>10</v>
      </c>
      <c r="G111" s="116">
        <f>VLOOKUP(G95,FAC_TOTALS_APTA!$A$4:$AV$126,$F111,FALSE)</f>
        <v>0</v>
      </c>
      <c r="H111" s="116">
        <f>VLOOKUP(H95,FAC_TOTALS_APTA!$A$4:$AT$126,$F111,FALSE)</f>
        <v>0</v>
      </c>
      <c r="I111" s="111" t="e">
        <f t="shared" ref="I111" si="33">H111/G111-1</f>
        <v>#DIV/0!</v>
      </c>
      <c r="J111" s="30"/>
      <c r="K111" s="30"/>
      <c r="L111" s="5"/>
      <c r="M111" s="28" t="e">
        <f t="shared" ref="M111:AB111" si="34">SUM(M97:M104)</f>
        <v>#REF!</v>
      </c>
      <c r="N111" s="28" t="e">
        <f t="shared" si="34"/>
        <v>#REF!</v>
      </c>
      <c r="O111" s="28" t="e">
        <f t="shared" si="34"/>
        <v>#REF!</v>
      </c>
      <c r="P111" s="28" t="e">
        <f t="shared" si="34"/>
        <v>#REF!</v>
      </c>
      <c r="Q111" s="28" t="e">
        <f t="shared" si="34"/>
        <v>#REF!</v>
      </c>
      <c r="R111" s="28" t="e">
        <f t="shared" si="34"/>
        <v>#REF!</v>
      </c>
      <c r="S111" s="28">
        <f t="shared" si="34"/>
        <v>0</v>
      </c>
      <c r="T111" s="28">
        <f t="shared" si="34"/>
        <v>0</v>
      </c>
      <c r="U111" s="28">
        <f t="shared" si="34"/>
        <v>0</v>
      </c>
      <c r="V111" s="28">
        <f t="shared" si="34"/>
        <v>0</v>
      </c>
      <c r="W111" s="28">
        <f t="shared" si="34"/>
        <v>0</v>
      </c>
      <c r="X111" s="28">
        <f t="shared" si="34"/>
        <v>0</v>
      </c>
      <c r="Y111" s="28">
        <f t="shared" si="34"/>
        <v>0</v>
      </c>
      <c r="Z111" s="28">
        <f t="shared" si="34"/>
        <v>0</v>
      </c>
      <c r="AA111" s="28">
        <f t="shared" si="34"/>
        <v>0</v>
      </c>
      <c r="AB111" s="28">
        <f t="shared" si="34"/>
        <v>0</v>
      </c>
      <c r="AC111" s="31">
        <f>H111-G111</f>
        <v>0</v>
      </c>
      <c r="AD111" s="32" t="e">
        <f>I111</f>
        <v>#DIV/0!</v>
      </c>
      <c r="AE111" s="105"/>
    </row>
    <row r="112" spans="1:31" ht="13.5" customHeight="1" thickBot="1" x14ac:dyDescent="0.4">
      <c r="B112" s="8" t="s">
        <v>50</v>
      </c>
      <c r="C112" s="22"/>
      <c r="D112" s="22" t="s">
        <v>4</v>
      </c>
      <c r="E112" s="22"/>
      <c r="F112" s="22">
        <f>MATCH($D112,FAC_TOTALS_APTA!$A$2:$AT$2,)</f>
        <v>8</v>
      </c>
      <c r="G112" s="113">
        <f>VLOOKUP(G95,FAC_TOTALS_APTA!$A$4:$AT$126,$F112,FALSE)</f>
        <v>0</v>
      </c>
      <c r="H112" s="113">
        <f>VLOOKUP(H95,FAC_TOTALS_APTA!$A$4:$AT$126,$F112,FALSE)</f>
        <v>0</v>
      </c>
      <c r="I112" s="112" t="e">
        <f t="shared" ref="I112" si="35">H112/G112-1</f>
        <v>#DIV/0!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0</v>
      </c>
      <c r="AD112" s="51" t="e">
        <f>I112</f>
        <v>#DIV/0!</v>
      </c>
    </row>
    <row r="113" spans="2:30" ht="14" thickTop="1" thickBot="1" x14ac:dyDescent="0.4">
      <c r="B113" s="56" t="s">
        <v>67</v>
      </c>
      <c r="C113" s="57"/>
      <c r="D113" s="57"/>
      <c r="E113" s="58"/>
      <c r="F113" s="57"/>
      <c r="G113" s="153"/>
      <c r="H113" s="153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 t="e">
        <f>AD112-AD111</f>
        <v>#DIV/0!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4"/>
  <sheetViews>
    <sheetView showGridLines="0" topLeftCell="A98" workbookViewId="0">
      <selection activeCell="D119" sqref="D119"/>
    </sheetView>
  </sheetViews>
  <sheetFormatPr defaultColWidth="11" defaultRowHeight="13" x14ac:dyDescent="0.35"/>
  <cols>
    <col min="1" max="1" width="11" style="9"/>
    <col min="2" max="2" width="32.58203125" style="10" bestFit="1" customWidth="1"/>
    <col min="3" max="3" width="5.33203125" style="11" customWidth="1"/>
    <col min="4" max="4" width="25.33203125" style="11" customWidth="1"/>
    <col min="5" max="5" width="5.25" style="12" bestFit="1" customWidth="1"/>
    <col min="6" max="6" width="11" style="11" hidden="1" customWidth="1"/>
    <col min="7" max="8" width="11.75" style="11" bestFit="1" customWidth="1"/>
    <col min="9" max="9" width="6.75" style="13" bestFit="1" customWidth="1"/>
    <col min="10" max="10" width="11" style="11" hidden="1" customWidth="1"/>
    <col min="11" max="11" width="24.58203125" style="11" hidden="1" customWidth="1"/>
    <col min="12" max="12" width="12.58203125" style="11" hidden="1" customWidth="1"/>
    <col min="13" max="13" width="13.58203125" style="11" hidden="1" customWidth="1"/>
    <col min="14" max="14" width="13.08203125" style="11" hidden="1" customWidth="1"/>
    <col min="15" max="15" width="11.08203125" style="11" hidden="1" customWidth="1"/>
    <col min="16" max="28" width="11.58203125" style="11" hidden="1" customWidth="1"/>
    <col min="29" max="29" width="16.5" style="11" customWidth="1"/>
    <col min="30" max="30" width="12.08203125" style="11" customWidth="1"/>
    <col min="31" max="31" width="15.33203125" style="9" customWidth="1"/>
    <col min="32" max="16384" width="11" style="11"/>
  </cols>
  <sheetData>
    <row r="1" spans="1:31" x14ac:dyDescent="0.35">
      <c r="B1" s="10" t="s">
        <v>36</v>
      </c>
      <c r="C1" s="11">
        <v>2002</v>
      </c>
    </row>
    <row r="2" spans="1:31" x14ac:dyDescent="0.35">
      <c r="B2" s="10" t="s">
        <v>37</v>
      </c>
      <c r="C2" s="11">
        <v>2012</v>
      </c>
      <c r="D2" s="9"/>
    </row>
    <row r="3" spans="1:31" s="9" customFormat="1" x14ac:dyDescent="0.35">
      <c r="B3" s="17" t="s">
        <v>25</v>
      </c>
      <c r="E3" s="5"/>
      <c r="I3" s="16"/>
    </row>
    <row r="4" spans="1:31" x14ac:dyDescent="0.35">
      <c r="B4" s="14" t="s">
        <v>16</v>
      </c>
      <c r="C4" s="15" t="s">
        <v>17</v>
      </c>
      <c r="D4" s="9"/>
      <c r="E4" s="5"/>
      <c r="F4" s="9"/>
      <c r="G4" s="9"/>
      <c r="H4" s="9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35">
      <c r="B5" s="14"/>
      <c r="C5" s="15"/>
      <c r="D5" s="9"/>
      <c r="E5" s="5"/>
      <c r="F5" s="9"/>
      <c r="G5" s="9"/>
      <c r="H5" s="9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35">
      <c r="B6" s="17" t="s">
        <v>15</v>
      </c>
      <c r="C6" s="18">
        <v>1</v>
      </c>
      <c r="D6" s="9"/>
      <c r="E6" s="5"/>
      <c r="F6" s="9"/>
      <c r="G6" s="9"/>
      <c r="H6" s="9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4">
      <c r="B7" s="19" t="s">
        <v>32</v>
      </c>
      <c r="C7" s="20">
        <v>1</v>
      </c>
      <c r="D7" s="21"/>
      <c r="E7" s="22"/>
      <c r="F7" s="21"/>
      <c r="G7" s="21"/>
      <c r="H7" s="21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35">
      <c r="B8" s="24"/>
      <c r="C8" s="5"/>
      <c r="D8" s="61"/>
      <c r="E8" s="5"/>
      <c r="F8" s="5"/>
      <c r="G8" s="173" t="s">
        <v>51</v>
      </c>
      <c r="H8" s="173"/>
      <c r="I8" s="173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73" t="s">
        <v>55</v>
      </c>
      <c r="AD8" s="173"/>
    </row>
    <row r="9" spans="1:31" x14ac:dyDescent="0.35">
      <c r="B9" s="7" t="s">
        <v>18</v>
      </c>
      <c r="C9" s="26" t="s">
        <v>19</v>
      </c>
      <c r="D9" s="6" t="s">
        <v>20</v>
      </c>
      <c r="E9" s="6"/>
      <c r="F9" s="6"/>
      <c r="G9" s="26">
        <f>$C$1</f>
        <v>2002</v>
      </c>
      <c r="H9" s="26">
        <f>$C$2</f>
        <v>2012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35">
      <c r="A10" s="5"/>
      <c r="B10" s="24"/>
      <c r="C10" s="27"/>
      <c r="D10" s="5"/>
      <c r="E10" s="5"/>
      <c r="F10" s="5"/>
      <c r="G10" s="5"/>
      <c r="H10" s="5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35">
      <c r="B11" s="24"/>
      <c r="C11" s="27"/>
      <c r="D11" s="103"/>
      <c r="E11" s="5"/>
      <c r="F11" s="5"/>
      <c r="G11" s="5" t="str">
        <f>CONCATENATE($C6,"_",$C7,"_",G9)</f>
        <v>1_1_2002</v>
      </c>
      <c r="H11" s="5" t="str">
        <f>CONCATENATE($C6,"_",$C7,"_",H9)</f>
        <v>1_1_2012</v>
      </c>
      <c r="I11" s="27"/>
      <c r="J11" s="5"/>
      <c r="K11" s="5"/>
      <c r="L11" s="5"/>
      <c r="M11" s="5" t="str">
        <f>IF($G9+M10&gt;$H9,0,CONCATENATE($C6,"_",$C7,"_",$G9+M10))</f>
        <v>1_1_2003</v>
      </c>
      <c r="N11" s="5" t="str">
        <f t="shared" ref="N11:AB11" si="0">IF($G9+N10&gt;$H9,0,CONCATENATE($C6,"_",$C7,"_",$G9+N10))</f>
        <v>1_1_2004</v>
      </c>
      <c r="O11" s="5" t="str">
        <f t="shared" si="0"/>
        <v>1_1_2005</v>
      </c>
      <c r="P11" s="5" t="str">
        <f t="shared" si="0"/>
        <v>1_1_2006</v>
      </c>
      <c r="Q11" s="5" t="str">
        <f t="shared" si="0"/>
        <v>1_1_2007</v>
      </c>
      <c r="R11" s="5" t="str">
        <f t="shared" si="0"/>
        <v>1_1_2008</v>
      </c>
      <c r="S11" s="5" t="str">
        <f t="shared" si="0"/>
        <v>1_1_2009</v>
      </c>
      <c r="T11" s="5" t="str">
        <f t="shared" si="0"/>
        <v>1_1_2010</v>
      </c>
      <c r="U11" s="5" t="str">
        <f t="shared" si="0"/>
        <v>1_1_2011</v>
      </c>
      <c r="V11" s="5" t="str">
        <f t="shared" si="0"/>
        <v>1_1_2012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35">
      <c r="B12" s="24"/>
      <c r="C12" s="27"/>
      <c r="D12" s="103"/>
      <c r="E12" s="5"/>
      <c r="F12" s="5" t="s">
        <v>23</v>
      </c>
      <c r="G12" s="28"/>
      <c r="H12" s="28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35">
      <c r="A13" s="5"/>
      <c r="B13" s="114" t="s">
        <v>31</v>
      </c>
      <c r="C13" s="115" t="s">
        <v>21</v>
      </c>
      <c r="D13" s="103" t="s">
        <v>91</v>
      </c>
      <c r="E13" s="54"/>
      <c r="F13" s="5">
        <f>MATCH($D13,FAC_TOTALS_APTA!$A$2:$AV$2,)</f>
        <v>12</v>
      </c>
      <c r="G13" s="28">
        <f>VLOOKUP(G11,FAC_TOTALS_APTA!$A$4:$AV$126,$F13,FALSE)</f>
        <v>49814785.827601902</v>
      </c>
      <c r="H13" s="28">
        <f>VLOOKUP(H11,FAC_TOTALS_APTA!$A$4:$AV$126,$F13,FALSE)</f>
        <v>60620023.984365799</v>
      </c>
      <c r="I13" s="29">
        <f>IFERROR(H13/G13-1,"-")</f>
        <v>0.21690825278579862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MATCH($K13,FAC_TOTALS_APTA!$A$2:$AT$2,)</f>
        <v>26</v>
      </c>
      <c r="M13" s="28">
        <f>IF(M11=0,0,VLOOKUP(M11,FAC_TOTALS_APTA!$A$4:$AV$126,$L13,FALSE))</f>
        <v>49519714.168511599</v>
      </c>
      <c r="N13" s="28">
        <f>IF(N11=0,0,VLOOKUP(N11,FAC_TOTALS_APTA!$A$4:$AV$126,$L13,FALSE))</f>
        <v>18549471.7642731</v>
      </c>
      <c r="O13" s="28">
        <f>IF(O11=0,0,VLOOKUP(O11,FAC_TOTALS_APTA!$A$4:$AV$126,$L13,FALSE))</f>
        <v>7668584.4621101096</v>
      </c>
      <c r="P13" s="28">
        <f>IF(P11=0,0,VLOOKUP(P11,FAC_TOTALS_APTA!$A$4:$AV$126,$L13,FALSE))</f>
        <v>35289679.4383711</v>
      </c>
      <c r="Q13" s="28">
        <f>IF(Q11=0,0,VLOOKUP(Q11,FAC_TOTALS_APTA!$A$4:$AV$126,$L13,FALSE))</f>
        <v>61896333.8584475</v>
      </c>
      <c r="R13" s="28">
        <f>IF(R11=0,0,VLOOKUP(R11,FAC_TOTALS_APTA!$A$4:$AV$126,$L13,FALSE))</f>
        <v>27632257.3785877</v>
      </c>
      <c r="S13" s="28">
        <f>IF(S11=0,0,VLOOKUP(S11,FAC_TOTALS_APTA!$A$4:$AV$126,$L13,FALSE))</f>
        <v>6748682.2526728399</v>
      </c>
      <c r="T13" s="28">
        <f>IF(T11=0,0,VLOOKUP(T11,FAC_TOTALS_APTA!$A$4:$AV$126,$L13,FALSE))</f>
        <v>-946371.03814113804</v>
      </c>
      <c r="U13" s="28">
        <f>IF(U11=0,0,VLOOKUP(U11,FAC_TOTALS_APTA!$A$4:$AV$126,$L13,FALSE))</f>
        <v>4678902.5395122897</v>
      </c>
      <c r="V13" s="28">
        <f>IF(V11=0,0,VLOOKUP(V11,FAC_TOTALS_APTA!$A$4:$AV$126,$L13,FALSE))</f>
        <v>30716053.282957502</v>
      </c>
      <c r="W13" s="28">
        <f>IF(W11=0,0,VLOOKUP(W11,FAC_TOTALS_APTA!$A$4:$AV$126,$L13,FALSE))</f>
        <v>0</v>
      </c>
      <c r="X13" s="28">
        <f>IF(X11=0,0,VLOOKUP(X11,FAC_TOTALS_APTA!$A$4:$AV$126,$L13,FALSE))</f>
        <v>0</v>
      </c>
      <c r="Y13" s="28">
        <f>IF(Y11=0,0,VLOOKUP(Y11,FAC_TOTALS_APTA!$A$4:$AV$126,$L13,FALSE))</f>
        <v>0</v>
      </c>
      <c r="Z13" s="28">
        <f>IF(Z11=0,0,VLOOKUP(Z11,FAC_TOTALS_APTA!$A$4:$AV$126,$L13,FALSE))</f>
        <v>0</v>
      </c>
      <c r="AA13" s="28">
        <f>IF(AA11=0,0,VLOOKUP(AA11,FAC_TOTALS_APTA!$A$4:$AV$126,$L13,FALSE))</f>
        <v>0</v>
      </c>
      <c r="AB13" s="28">
        <f>IF(AB11=0,0,VLOOKUP(AB11,FAC_TOTALS_APTA!$A$4:$AV$126,$L13,FALSE))</f>
        <v>0</v>
      </c>
      <c r="AC13" s="31">
        <f>SUM(M13:AB13)</f>
        <v>241753308.10730258</v>
      </c>
      <c r="AD13" s="32">
        <f>AC13/G27</f>
        <v>0.19410340619875718</v>
      </c>
      <c r="AE13" s="5"/>
    </row>
    <row r="14" spans="1:31" s="12" customFormat="1" x14ac:dyDescent="0.35">
      <c r="A14" s="5"/>
      <c r="B14" s="114" t="s">
        <v>52</v>
      </c>
      <c r="C14" s="115" t="s">
        <v>21</v>
      </c>
      <c r="D14" s="103" t="s">
        <v>92</v>
      </c>
      <c r="E14" s="54"/>
      <c r="F14" s="5">
        <f>MATCH($D14,FAC_TOTALS_APTA!$A$2:$AV$2,)</f>
        <v>13</v>
      </c>
      <c r="G14" s="53">
        <f>VLOOKUP(G11,FAC_TOTALS_APTA!$A$4:$AV$126,$F14,FALSE)</f>
        <v>1.6449755572275599</v>
      </c>
      <c r="H14" s="53">
        <f>VLOOKUP(H11,FAC_TOTALS_APTA!$A$4:$AV$126,$F14,FALSE)</f>
        <v>1.8698545848518999</v>
      </c>
      <c r="I14" s="29">
        <f t="shared" ref="I14:I25" si="1">IFERROR(H14/G14-1,"-")</f>
        <v>0.13670660736342533</v>
      </c>
      <c r="J14" s="30" t="str">
        <f t="shared" ref="J14:J25" si="2">IF(C14="Log","_log","")</f>
        <v>_log</v>
      </c>
      <c r="K14" s="30" t="str">
        <f t="shared" ref="K14:K26" si="3">CONCATENATE(D14,J14,"_FAC")</f>
        <v>FARE_per_UPT_cleaned_2018_log_FAC</v>
      </c>
      <c r="L14" s="5">
        <f>MATCH($K14,FAC_TOTALS_APTA!$A$2:$AT$2,)</f>
        <v>27</v>
      </c>
      <c r="M14" s="28">
        <f>IF(M11=0,0,VLOOKUP(M11,FAC_TOTALS_APTA!$A$4:$AV$126,$L14,FALSE))</f>
        <v>1006174.97020239</v>
      </c>
      <c r="N14" s="28">
        <f>IF(N11=0,0,VLOOKUP(N11,FAC_TOTALS_APTA!$A$4:$AV$126,$L14,FALSE))</f>
        <v>6565774.9133038102</v>
      </c>
      <c r="O14" s="28">
        <f>IF(O11=0,0,VLOOKUP(O11,FAC_TOTALS_APTA!$A$4:$AV$126,$L14,FALSE))</f>
        <v>-3144401.8781417399</v>
      </c>
      <c r="P14" s="28">
        <f>IF(P11=0,0,VLOOKUP(P11,FAC_TOTALS_APTA!$A$4:$AV$126,$L14,FALSE))</f>
        <v>-7083565.6516418196</v>
      </c>
      <c r="Q14" s="28">
        <f>IF(Q11=0,0,VLOOKUP(Q11,FAC_TOTALS_APTA!$A$4:$AV$126,$L14,FALSE))</f>
        <v>-2679109.1013945602</v>
      </c>
      <c r="R14" s="28">
        <f>IF(R11=0,0,VLOOKUP(R11,FAC_TOTALS_APTA!$A$4:$AV$126,$L14,FALSE))</f>
        <v>-11311292.394258199</v>
      </c>
      <c r="S14" s="28">
        <f>IF(S11=0,0,VLOOKUP(S11,FAC_TOTALS_APTA!$A$4:$AV$126,$L14,FALSE))</f>
        <v>-23964201.855066299</v>
      </c>
      <c r="T14" s="28">
        <f>IF(T11=0,0,VLOOKUP(T11,FAC_TOTALS_APTA!$A$4:$AV$126,$L14,FALSE))</f>
        <v>-470209.419589989</v>
      </c>
      <c r="U14" s="28">
        <f>IF(U11=0,0,VLOOKUP(U11,FAC_TOTALS_APTA!$A$4:$AV$126,$L14,FALSE))</f>
        <v>-3301990.0956067699</v>
      </c>
      <c r="V14" s="28">
        <f>IF(V11=0,0,VLOOKUP(V11,FAC_TOTALS_APTA!$A$4:$AV$126,$L14,FALSE))</f>
        <v>-2042750.06054819</v>
      </c>
      <c r="W14" s="28">
        <f>IF(W11=0,0,VLOOKUP(W11,FAC_TOTALS_APTA!$A$4:$AV$126,$L14,FALSE))</f>
        <v>0</v>
      </c>
      <c r="X14" s="28">
        <f>IF(X11=0,0,VLOOKUP(X11,FAC_TOTALS_APTA!$A$4:$AV$126,$L14,FALSE))</f>
        <v>0</v>
      </c>
      <c r="Y14" s="28">
        <f>IF(Y11=0,0,VLOOKUP(Y11,FAC_TOTALS_APTA!$A$4:$AV$126,$L14,FALSE))</f>
        <v>0</v>
      </c>
      <c r="Z14" s="28">
        <f>IF(Z11=0,0,VLOOKUP(Z11,FAC_TOTALS_APTA!$A$4:$AV$126,$L14,FALSE))</f>
        <v>0</v>
      </c>
      <c r="AA14" s="28">
        <f>IF(AA11=0,0,VLOOKUP(AA11,FAC_TOTALS_APTA!$A$4:$AV$126,$L14,FALSE))</f>
        <v>0</v>
      </c>
      <c r="AB14" s="28">
        <f>IF(AB11=0,0,VLOOKUP(AB11,FAC_TOTALS_APTA!$A$4:$AV$126,$L14,FALSE))</f>
        <v>0</v>
      </c>
      <c r="AC14" s="31">
        <f t="shared" ref="AC14:AC25" si="4">SUM(M14:AB14)</f>
        <v>-46425570.572741359</v>
      </c>
      <c r="AD14" s="32">
        <f>AC14/G27</f>
        <v>-3.7275028223771718E-2</v>
      </c>
      <c r="AE14" s="5"/>
    </row>
    <row r="15" spans="1:31" s="12" customFormat="1" x14ac:dyDescent="0.3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MATCH($D15,FAC_TOTALS_APTA!$A$2:$AV$2,)</f>
        <v>#N/A</v>
      </c>
      <c r="G15" s="116" t="e">
        <f>VLOOKUP(G11,FAC_TOTALS_APTA!$A$4:$AV$126,$F15,FALSE)</f>
        <v>#REF!</v>
      </c>
      <c r="H15" s="116" t="e">
        <f>VLOOKUP(H11,FAC_TOTALS_APTA!$A$4:$AV$126,$F15,FALSE)</f>
        <v>#REF!</v>
      </c>
      <c r="I15" s="118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MATCH($K15,FAC_TOTALS_APTA!$A$2:$AT$2,)</f>
        <v>#N/A</v>
      </c>
      <c r="M15" s="116" t="e">
        <f>IF(M11=0,0,VLOOKUP(M11,FAC_TOTALS_APTA!$A$4:$AV$126,$L15,FALSE))</f>
        <v>#REF!</v>
      </c>
      <c r="N15" s="116" t="e">
        <f>IF(N11=0,0,VLOOKUP(N11,FAC_TOTALS_APTA!$A$4:$AV$126,$L15,FALSE))</f>
        <v>#REF!</v>
      </c>
      <c r="O15" s="116" t="e">
        <f>IF(O11=0,0,VLOOKUP(O11,FAC_TOTALS_APTA!$A$4:$AV$126,$L15,FALSE))</f>
        <v>#REF!</v>
      </c>
      <c r="P15" s="116" t="e">
        <f>IF(P11=0,0,VLOOKUP(P11,FAC_TOTALS_APTA!$A$4:$AV$126,$L15,FALSE))</f>
        <v>#REF!</v>
      </c>
      <c r="Q15" s="116" t="e">
        <f>IF(Q11=0,0,VLOOKUP(Q11,FAC_TOTALS_APTA!$A$4:$AV$126,$L15,FALSE))</f>
        <v>#REF!</v>
      </c>
      <c r="R15" s="116" t="e">
        <f>IF(R11=0,0,VLOOKUP(R11,FAC_TOTALS_APTA!$A$4:$AV$126,$L15,FALSE))</f>
        <v>#REF!</v>
      </c>
      <c r="S15" s="116" t="e">
        <f>IF(S11=0,0,VLOOKUP(S11,FAC_TOTALS_APTA!$A$4:$AV$126,$L15,FALSE))</f>
        <v>#REF!</v>
      </c>
      <c r="T15" s="116" t="e">
        <f>IF(T11=0,0,VLOOKUP(T11,FAC_TOTALS_APTA!$A$4:$AV$126,$L15,FALSE))</f>
        <v>#REF!</v>
      </c>
      <c r="U15" s="116" t="e">
        <f>IF(U11=0,0,VLOOKUP(U11,FAC_TOTALS_APTA!$A$4:$AV$126,$L15,FALSE))</f>
        <v>#REF!</v>
      </c>
      <c r="V15" s="116" t="e">
        <f>IF(V11=0,0,VLOOKUP(V11,FAC_TOTALS_APTA!$A$4:$AV$126,$L15,FALSE))</f>
        <v>#REF!</v>
      </c>
      <c r="W15" s="116">
        <f>IF(W11=0,0,VLOOKUP(W11,FAC_TOTALS_APTA!$A$4:$AV$126,$L15,FALSE))</f>
        <v>0</v>
      </c>
      <c r="X15" s="116">
        <f>IF(X11=0,0,VLOOKUP(X11,FAC_TOTALS_APTA!$A$4:$AV$126,$L15,FALSE))</f>
        <v>0</v>
      </c>
      <c r="Y15" s="116">
        <f>IF(Y11=0,0,VLOOKUP(Y11,FAC_TOTALS_APTA!$A$4:$AV$126,$L15,FALSE))</f>
        <v>0</v>
      </c>
      <c r="Z15" s="116">
        <f>IF(Z11=0,0,VLOOKUP(Z11,FAC_TOTALS_APTA!$A$4:$AV$126,$L15,FALSE))</f>
        <v>0</v>
      </c>
      <c r="AA15" s="116">
        <f>IF(AA11=0,0,VLOOKUP(AA11,FAC_TOTALS_APTA!$A$4:$AV$126,$L15,FALSE))</f>
        <v>0</v>
      </c>
      <c r="AB15" s="116">
        <f>IF(AB11=0,0,VLOOKUP(AB11,FAC_TOTALS_APTA!$A$4:$AV$126,$L15,FALSE))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35">
      <c r="A16" s="5"/>
      <c r="B16" s="114" t="s">
        <v>80</v>
      </c>
      <c r="C16" s="115"/>
      <c r="D16" s="103" t="s">
        <v>76</v>
      </c>
      <c r="E16" s="117"/>
      <c r="F16" s="103">
        <f>MATCH($D16,FAC_TOTALS_APTA!$A$2:$AV$2,)</f>
        <v>19</v>
      </c>
      <c r="G16" s="116">
        <f>VLOOKUP(G11,FAC_TOTALS_APTA!$A$4:$AV$126,$F16,FALSE)</f>
        <v>0</v>
      </c>
      <c r="H16" s="116">
        <f>VLOOKUP(H11,FAC_TOTALS_APTA!$A$4:$AV$126,$F16,FALSE)</f>
        <v>0</v>
      </c>
      <c r="I16" s="118" t="str">
        <f>IFERROR(H16/G16-1,"-")</f>
        <v>-</v>
      </c>
      <c r="J16" s="119" t="str">
        <f t="shared" ref="J16" si="5">IF(C16="Log","_log","")</f>
        <v/>
      </c>
      <c r="K16" s="119" t="str">
        <f t="shared" ref="K16" si="6">CONCATENATE(D16,J16,"_FAC")</f>
        <v>MAINTENANCE_WMATA_FAC</v>
      </c>
      <c r="L16" s="103">
        <f>MATCH($K16,FAC_TOTALS_APTA!$A$2:$AT$2,)</f>
        <v>33</v>
      </c>
      <c r="M16" s="116">
        <f>IF(M12=0,0,VLOOKUP(M12,FAC_TOTALS_APTA!$A$4:$AV$126,$L16,FALSE))</f>
        <v>0</v>
      </c>
      <c r="N16" s="116">
        <f>IF(N12=0,0,VLOOKUP(N12,FAC_TOTALS_APTA!$A$4:$AV$126,$L16,FALSE))</f>
        <v>0</v>
      </c>
      <c r="O16" s="116">
        <f>IF(O12=0,0,VLOOKUP(O12,FAC_TOTALS_APTA!$A$4:$AV$126,$L16,FALSE))</f>
        <v>0</v>
      </c>
      <c r="P16" s="116">
        <f>IF(P12=0,0,VLOOKUP(P12,FAC_TOTALS_APTA!$A$4:$AV$126,$L16,FALSE))</f>
        <v>0</v>
      </c>
      <c r="Q16" s="116">
        <f>IF(Q12=0,0,VLOOKUP(Q12,FAC_TOTALS_APTA!$A$4:$AV$126,$L16,FALSE))</f>
        <v>0</v>
      </c>
      <c r="R16" s="116">
        <f>IF(R12=0,0,VLOOKUP(R12,FAC_TOTALS_APTA!$A$4:$AV$126,$L16,FALSE))</f>
        <v>0</v>
      </c>
      <c r="S16" s="116">
        <f>IF(S12=0,0,VLOOKUP(S12,FAC_TOTALS_APTA!$A$4:$AV$126,$L16,FALSE))</f>
        <v>0</v>
      </c>
      <c r="T16" s="116">
        <f>IF(T12=0,0,VLOOKUP(T12,FAC_TOTALS_APTA!$A$4:$AV$126,$L16,FALSE))</f>
        <v>0</v>
      </c>
      <c r="U16" s="116">
        <f>IF(U12=0,0,VLOOKUP(U12,FAC_TOTALS_APTA!$A$4:$AV$126,$L16,FALSE))</f>
        <v>0</v>
      </c>
      <c r="V16" s="116">
        <f>IF(V12=0,0,VLOOKUP(V12,FAC_TOTALS_APTA!$A$4:$AV$126,$L16,FALSE))</f>
        <v>0</v>
      </c>
      <c r="W16" s="116">
        <f>IF(W12=0,0,VLOOKUP(W12,FAC_TOTALS_APTA!$A$4:$AV$126,$L16,FALSE))</f>
        <v>0</v>
      </c>
      <c r="X16" s="116">
        <f>IF(X12=0,0,VLOOKUP(X12,FAC_TOTALS_APTA!$A$4:$AV$126,$L16,FALSE))</f>
        <v>0</v>
      </c>
      <c r="Y16" s="116">
        <f>IF(Y12=0,0,VLOOKUP(Y12,FAC_TOTALS_APTA!$A$4:$AV$126,$L16,FALSE))</f>
        <v>0</v>
      </c>
      <c r="Z16" s="116">
        <f>IF(Z12=0,0,VLOOKUP(Z12,FAC_TOTALS_APTA!$A$4:$AV$126,$L16,FALSE))</f>
        <v>0</v>
      </c>
      <c r="AA16" s="116">
        <f>IF(AA12=0,0,VLOOKUP(AA12,FAC_TOTALS_APTA!$A$4:$AV$126,$L16,FALSE))</f>
        <v>0</v>
      </c>
      <c r="AB16" s="116">
        <f>IF(AB12=0,0,VLOOKUP(AB12,FAC_TOTALS_APTA!$A$4:$AV$126,$L16,FALSE))</f>
        <v>0</v>
      </c>
      <c r="AC16" s="120">
        <f t="shared" ref="AC16" si="7">SUM(M16:AB16)</f>
        <v>0</v>
      </c>
      <c r="AD16" s="121">
        <f>AC16/G28</f>
        <v>0</v>
      </c>
      <c r="AE16" s="5"/>
    </row>
    <row r="17" spans="1:31" s="12" customFormat="1" x14ac:dyDescent="0.3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MATCH($D17,FAC_TOTALS_APTA!$A$2:$AV$2,)</f>
        <v>14</v>
      </c>
      <c r="G17" s="28">
        <f>VLOOKUP(G11,FAC_TOTALS_APTA!$A$4:$AV$126,$F17,FALSE)</f>
        <v>8445944.2099834904</v>
      </c>
      <c r="H17" s="28">
        <f>VLOOKUP(H11,FAC_TOTALS_APTA!$A$4:$AV$126,$F17,FALSE)</f>
        <v>9293102.7426205203</v>
      </c>
      <c r="I17" s="29">
        <f t="shared" si="1"/>
        <v>0.10030359088041929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MATCH($K17,FAC_TOTALS_APTA!$A$2:$AT$2,)</f>
        <v>28</v>
      </c>
      <c r="M17" s="28">
        <f>IF(M11=0,0,VLOOKUP(M11,FAC_TOTALS_APTA!$A$4:$AV$126,$L17,FALSE))</f>
        <v>7300614.1441956302</v>
      </c>
      <c r="N17" s="28">
        <f>IF(N11=0,0,VLOOKUP(N11,FAC_TOTALS_APTA!$A$4:$AV$126,$L17,FALSE))</f>
        <v>8754745.6751054302</v>
      </c>
      <c r="O17" s="28">
        <f>IF(O11=0,0,VLOOKUP(O11,FAC_TOTALS_APTA!$A$4:$AV$126,$L17,FALSE))</f>
        <v>9501349.1261135805</v>
      </c>
      <c r="P17" s="28">
        <f>IF(P11=0,0,VLOOKUP(P11,FAC_TOTALS_APTA!$A$4:$AV$126,$L17,FALSE))</f>
        <v>12542908.1578201</v>
      </c>
      <c r="Q17" s="28">
        <f>IF(Q11=0,0,VLOOKUP(Q11,FAC_TOTALS_APTA!$A$4:$AV$126,$L17,FALSE))</f>
        <v>3597368.3214095701</v>
      </c>
      <c r="R17" s="28">
        <f>IF(R11=0,0,VLOOKUP(R11,FAC_TOTALS_APTA!$A$4:$AV$126,$L17,FALSE))</f>
        <v>3045991.04984318</v>
      </c>
      <c r="S17" s="28">
        <f>IF(S11=0,0,VLOOKUP(S11,FAC_TOTALS_APTA!$A$4:$AV$126,$L17,FALSE))</f>
        <v>-984563.70746392803</v>
      </c>
      <c r="T17" s="28">
        <f>IF(T11=0,0,VLOOKUP(T11,FAC_TOTALS_APTA!$A$4:$AV$126,$L17,FALSE))</f>
        <v>1323255.6204347601</v>
      </c>
      <c r="U17" s="28">
        <f>IF(U11=0,0,VLOOKUP(U11,FAC_TOTALS_APTA!$A$4:$AV$126,$L17,FALSE))</f>
        <v>5064066.99396405</v>
      </c>
      <c r="V17" s="28">
        <f>IF(V11=0,0,VLOOKUP(V11,FAC_TOTALS_APTA!$A$4:$AV$126,$L17,FALSE))</f>
        <v>6424379.8946608696</v>
      </c>
      <c r="W17" s="28">
        <f>IF(W11=0,0,VLOOKUP(W11,FAC_TOTALS_APTA!$A$4:$AV$126,$L17,FALSE))</f>
        <v>0</v>
      </c>
      <c r="X17" s="28">
        <f>IF(X11=0,0,VLOOKUP(X11,FAC_TOTALS_APTA!$A$4:$AV$126,$L17,FALSE))</f>
        <v>0</v>
      </c>
      <c r="Y17" s="28">
        <f>IF(Y11=0,0,VLOOKUP(Y11,FAC_TOTALS_APTA!$A$4:$AV$126,$L17,FALSE))</f>
        <v>0</v>
      </c>
      <c r="Z17" s="28">
        <f>IF(Z11=0,0,VLOOKUP(Z11,FAC_TOTALS_APTA!$A$4:$AV$126,$L17,FALSE))</f>
        <v>0</v>
      </c>
      <c r="AA17" s="28">
        <f>IF(AA11=0,0,VLOOKUP(AA11,FAC_TOTALS_APTA!$A$4:$AV$126,$L17,FALSE))</f>
        <v>0</v>
      </c>
      <c r="AB17" s="28">
        <f>IF(AB11=0,0,VLOOKUP(AB11,FAC_TOTALS_APTA!$A$4:$AV$126,$L17,FALSE))</f>
        <v>0</v>
      </c>
      <c r="AC17" s="31">
        <f t="shared" si="4"/>
        <v>56570115.276083238</v>
      </c>
      <c r="AD17" s="32">
        <f>AC17/G27</f>
        <v>4.5420069533321186E-2</v>
      </c>
      <c r="AE17" s="5"/>
    </row>
    <row r="18" spans="1:31" s="12" customFormat="1" x14ac:dyDescent="0.35">
      <c r="A18" s="5"/>
      <c r="B18" s="24" t="s">
        <v>73</v>
      </c>
      <c r="C18" s="115"/>
      <c r="D18" s="103" t="s">
        <v>72</v>
      </c>
      <c r="E18" s="54"/>
      <c r="F18" s="5" t="e">
        <f>MATCH($D18,FAC_TOTALS_APTA!$A$2:$AV$2,)</f>
        <v>#N/A</v>
      </c>
      <c r="G18" s="53" t="e">
        <f>VLOOKUP(G11,FAC_TOTALS_APTA!$A$4:$AV$126,$F18,FALSE)</f>
        <v>#REF!</v>
      </c>
      <c r="H18" s="53" t="e">
        <f>VLOOKUP(H11,FAC_TOTALS_APTA!$A$4:$AV$126,$F18,FALSE)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MATCH($K18,FAC_TOTALS_APTA!$A$2:$AT$2,)</f>
        <v>#N/A</v>
      </c>
      <c r="M18" s="28" t="e">
        <f>IF(M11=0,0,VLOOKUP(M11,FAC_TOTALS_APTA!$A$4:$AV$126,$L18,FALSE))</f>
        <v>#REF!</v>
      </c>
      <c r="N18" s="28" t="e">
        <f>IF(N11=0,0,VLOOKUP(N11,FAC_TOTALS_APTA!$A$4:$AV$126,$L18,FALSE))</f>
        <v>#REF!</v>
      </c>
      <c r="O18" s="28" t="e">
        <f>IF(O11=0,0,VLOOKUP(O11,FAC_TOTALS_APTA!$A$4:$AV$126,$L18,FALSE))</f>
        <v>#REF!</v>
      </c>
      <c r="P18" s="28" t="e">
        <f>IF(P11=0,0,VLOOKUP(P11,FAC_TOTALS_APTA!$A$4:$AV$126,$L18,FALSE))</f>
        <v>#REF!</v>
      </c>
      <c r="Q18" s="28" t="e">
        <f>IF(Q11=0,0,VLOOKUP(Q11,FAC_TOTALS_APTA!$A$4:$AV$126,$L18,FALSE))</f>
        <v>#REF!</v>
      </c>
      <c r="R18" s="28" t="e">
        <f>IF(R11=0,0,VLOOKUP(R11,FAC_TOTALS_APTA!$A$4:$AV$126,$L18,FALSE))</f>
        <v>#REF!</v>
      </c>
      <c r="S18" s="28" t="e">
        <f>IF(S11=0,0,VLOOKUP(S11,FAC_TOTALS_APTA!$A$4:$AV$126,$L18,FALSE))</f>
        <v>#REF!</v>
      </c>
      <c r="T18" s="28" t="e">
        <f>IF(T11=0,0,VLOOKUP(T11,FAC_TOTALS_APTA!$A$4:$AV$126,$L18,FALSE))</f>
        <v>#REF!</v>
      </c>
      <c r="U18" s="28" t="e">
        <f>IF(U11=0,0,VLOOKUP(U11,FAC_TOTALS_APTA!$A$4:$AV$126,$L18,FALSE))</f>
        <v>#REF!</v>
      </c>
      <c r="V18" s="28" t="e">
        <f>IF(V11=0,0,VLOOKUP(V11,FAC_TOTALS_APTA!$A$4:$AV$126,$L18,FALSE))</f>
        <v>#REF!</v>
      </c>
      <c r="W18" s="28">
        <f>IF(W11=0,0,VLOOKUP(W11,FAC_TOTALS_APTA!$A$4:$AV$126,$L18,FALSE))</f>
        <v>0</v>
      </c>
      <c r="X18" s="28">
        <f>IF(X11=0,0,VLOOKUP(X11,FAC_TOTALS_APTA!$A$4:$AV$126,$L18,FALSE))</f>
        <v>0</v>
      </c>
      <c r="Y18" s="28">
        <f>IF(Y11=0,0,VLOOKUP(Y11,FAC_TOTALS_APTA!$A$4:$AV$126,$L18,FALSE))</f>
        <v>0</v>
      </c>
      <c r="Z18" s="28">
        <f>IF(Z11=0,0,VLOOKUP(Z11,FAC_TOTALS_APTA!$A$4:$AV$126,$L18,FALSE))</f>
        <v>0</v>
      </c>
      <c r="AA18" s="28">
        <f>IF(AA11=0,0,VLOOKUP(AA11,FAC_TOTALS_APTA!$A$4:$AV$126,$L18,FALSE))</f>
        <v>0</v>
      </c>
      <c r="AB18" s="28">
        <f>IF(AB11=0,0,VLOOKUP(AB11,FAC_TOTALS_APTA!$A$4:$AV$126,$L18,FALSE))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3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MATCH($D19,FAC_TOTALS_APTA!$A$2:$AV$2,)</f>
        <v>15</v>
      </c>
      <c r="G19" s="33">
        <f>VLOOKUP(G11,FAC_TOTALS_APTA!$A$4:$AV$126,$F19,FALSE)</f>
        <v>1.9566243795576801</v>
      </c>
      <c r="H19" s="33">
        <f>VLOOKUP(H11,FAC_TOTALS_APTA!$A$4:$AV$126,$F19,FALSE)</f>
        <v>4.08321637315274</v>
      </c>
      <c r="I19" s="29">
        <f t="shared" si="1"/>
        <v>1.08686777892229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MATCH($K19,FAC_TOTALS_APTA!$A$2:$AT$2,)</f>
        <v>29</v>
      </c>
      <c r="M19" s="28">
        <f>IF(M11=0,0,VLOOKUP(M11,FAC_TOTALS_APTA!$A$4:$AV$126,$L19,FALSE))</f>
        <v>12739159.305386599</v>
      </c>
      <c r="N19" s="28">
        <f>IF(N11=0,0,VLOOKUP(N11,FAC_TOTALS_APTA!$A$4:$AV$126,$L19,FALSE))</f>
        <v>13499825.276699601</v>
      </c>
      <c r="O19" s="28">
        <f>IF(O11=0,0,VLOOKUP(O11,FAC_TOTALS_APTA!$A$4:$AV$126,$L19,FALSE))</f>
        <v>18277442.1621853</v>
      </c>
      <c r="P19" s="28">
        <f>IF(P11=0,0,VLOOKUP(P11,FAC_TOTALS_APTA!$A$4:$AV$126,$L19,FALSE))</f>
        <v>10902095.0507992</v>
      </c>
      <c r="Q19" s="28">
        <f>IF(Q11=0,0,VLOOKUP(Q11,FAC_TOTALS_APTA!$A$4:$AV$126,$L19,FALSE))</f>
        <v>6047322.07532614</v>
      </c>
      <c r="R19" s="28">
        <f>IF(R11=0,0,VLOOKUP(R11,FAC_TOTALS_APTA!$A$4:$AV$126,$L19,FALSE))</f>
        <v>15282655.533532901</v>
      </c>
      <c r="S19" s="28">
        <f>IF(S11=0,0,VLOOKUP(S11,FAC_TOTALS_APTA!$A$4:$AV$126,$L19,FALSE))</f>
        <v>-41461564.605999097</v>
      </c>
      <c r="T19" s="28">
        <f>IF(T11=0,0,VLOOKUP(T11,FAC_TOTALS_APTA!$A$4:$AV$126,$L19,FALSE))</f>
        <v>19229809.522010401</v>
      </c>
      <c r="U19" s="28">
        <f>IF(U11=0,0,VLOOKUP(U11,FAC_TOTALS_APTA!$A$4:$AV$126,$L19,FALSE))</f>
        <v>28192007.485626802</v>
      </c>
      <c r="V19" s="28">
        <f>IF(V11=0,0,VLOOKUP(V11,FAC_TOTALS_APTA!$A$4:$AV$126,$L19,FALSE))</f>
        <v>1049004.6016017599</v>
      </c>
      <c r="W19" s="28">
        <f>IF(W11=0,0,VLOOKUP(W11,FAC_TOTALS_APTA!$A$4:$AV$126,$L19,FALSE))</f>
        <v>0</v>
      </c>
      <c r="X19" s="28">
        <f>IF(X11=0,0,VLOOKUP(X11,FAC_TOTALS_APTA!$A$4:$AV$126,$L19,FALSE))</f>
        <v>0</v>
      </c>
      <c r="Y19" s="28">
        <f>IF(Y11=0,0,VLOOKUP(Y11,FAC_TOTALS_APTA!$A$4:$AV$126,$L19,FALSE))</f>
        <v>0</v>
      </c>
      <c r="Z19" s="28">
        <f>IF(Z11=0,0,VLOOKUP(Z11,FAC_TOTALS_APTA!$A$4:$AV$126,$L19,FALSE))</f>
        <v>0</v>
      </c>
      <c r="AA19" s="28">
        <f>IF(AA11=0,0,VLOOKUP(AA11,FAC_TOTALS_APTA!$A$4:$AV$126,$L19,FALSE))</f>
        <v>0</v>
      </c>
      <c r="AB19" s="28">
        <f>IF(AB11=0,0,VLOOKUP(AB11,FAC_TOTALS_APTA!$A$4:$AV$126,$L19,FALSE))</f>
        <v>0</v>
      </c>
      <c r="AC19" s="31">
        <f t="shared" si="4"/>
        <v>83757756.40716961</v>
      </c>
      <c r="AD19" s="32">
        <f>AC19/G27</f>
        <v>6.7248990061312464E-2</v>
      </c>
      <c r="AE19" s="5"/>
    </row>
    <row r="20" spans="1:31" s="12" customFormat="1" x14ac:dyDescent="0.3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MATCH($D20,FAC_TOTALS_APTA!$A$2:$AV$2,)</f>
        <v>16</v>
      </c>
      <c r="G20" s="53">
        <f>VLOOKUP(G11,FAC_TOTALS_APTA!$A$4:$AV$126,$F20,FALSE)</f>
        <v>43672.133831359701</v>
      </c>
      <c r="H20" s="53">
        <f>VLOOKUP(H11,FAC_TOTALS_APTA!$A$4:$AV$126,$F20,FALSE)</f>
        <v>35327.404692929696</v>
      </c>
      <c r="I20" s="29">
        <f t="shared" si="1"/>
        <v>-0.19107674405499042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MATCH($K20,FAC_TOTALS_APTA!$A$2:$AT$2,)</f>
        <v>30</v>
      </c>
      <c r="M20" s="28">
        <f>IF(M11=0,0,VLOOKUP(M11,FAC_TOTALS_APTA!$A$4:$AV$126,$L20,FALSE))</f>
        <v>3418201.6550119598</v>
      </c>
      <c r="N20" s="28">
        <f>IF(N11=0,0,VLOOKUP(N11,FAC_TOTALS_APTA!$A$4:$AV$126,$L20,FALSE))</f>
        <v>4642793.2746795099</v>
      </c>
      <c r="O20" s="28">
        <f>IF(O11=0,0,VLOOKUP(O11,FAC_TOTALS_APTA!$A$4:$AV$126,$L20,FALSE))</f>
        <v>4525436.81456625</v>
      </c>
      <c r="P20" s="28">
        <f>IF(P11=0,0,VLOOKUP(P11,FAC_TOTALS_APTA!$A$4:$AV$126,$L20,FALSE))</f>
        <v>7233875.0964183602</v>
      </c>
      <c r="Q20" s="28">
        <f>IF(Q11=0,0,VLOOKUP(Q11,FAC_TOTALS_APTA!$A$4:$AV$126,$L20,FALSE))</f>
        <v>-2184695.4618017999</v>
      </c>
      <c r="R20" s="28">
        <f>IF(R11=0,0,VLOOKUP(R11,FAC_TOTALS_APTA!$A$4:$AV$126,$L20,FALSE))</f>
        <v>116200.72224927301</v>
      </c>
      <c r="S20" s="28">
        <f>IF(S11=0,0,VLOOKUP(S11,FAC_TOTALS_APTA!$A$4:$AV$126,$L20,FALSE))</f>
        <v>7724307.4433672298</v>
      </c>
      <c r="T20" s="28">
        <f>IF(T11=0,0,VLOOKUP(T11,FAC_TOTALS_APTA!$A$4:$AV$126,$L20,FALSE))</f>
        <v>4208864.5904839598</v>
      </c>
      <c r="U20" s="28">
        <f>IF(U11=0,0,VLOOKUP(U11,FAC_TOTALS_APTA!$A$4:$AV$126,$L20,FALSE))</f>
        <v>2957630.3264929699</v>
      </c>
      <c r="V20" s="28">
        <f>IF(V11=0,0,VLOOKUP(V11,FAC_TOTALS_APTA!$A$4:$AV$126,$L20,FALSE))</f>
        <v>1675982.66973323</v>
      </c>
      <c r="W20" s="28">
        <f>IF(W11=0,0,VLOOKUP(W11,FAC_TOTALS_APTA!$A$4:$AV$126,$L20,FALSE))</f>
        <v>0</v>
      </c>
      <c r="X20" s="28">
        <f>IF(X11=0,0,VLOOKUP(X11,FAC_TOTALS_APTA!$A$4:$AV$126,$L20,FALSE))</f>
        <v>0</v>
      </c>
      <c r="Y20" s="28">
        <f>IF(Y11=0,0,VLOOKUP(Y11,FAC_TOTALS_APTA!$A$4:$AV$126,$L20,FALSE))</f>
        <v>0</v>
      </c>
      <c r="Z20" s="28">
        <f>IF(Z11=0,0,VLOOKUP(Z11,FAC_TOTALS_APTA!$A$4:$AV$126,$L20,FALSE))</f>
        <v>0</v>
      </c>
      <c r="AA20" s="28">
        <f>IF(AA11=0,0,VLOOKUP(AA11,FAC_TOTALS_APTA!$A$4:$AV$126,$L20,FALSE))</f>
        <v>0</v>
      </c>
      <c r="AB20" s="28">
        <f>IF(AB11=0,0,VLOOKUP(AB11,FAC_TOTALS_APTA!$A$4:$AV$126,$L20,FALSE))</f>
        <v>0</v>
      </c>
      <c r="AC20" s="31">
        <f t="shared" si="4"/>
        <v>34318597.131200939</v>
      </c>
      <c r="AD20" s="32">
        <f>AC20/G27</f>
        <v>2.7554355517535857E-2</v>
      </c>
      <c r="AE20" s="5"/>
    </row>
    <row r="21" spans="1:31" s="12" customFormat="1" x14ac:dyDescent="0.35">
      <c r="A21" s="5"/>
      <c r="B21" s="114" t="s">
        <v>62</v>
      </c>
      <c r="C21" s="115"/>
      <c r="D21" s="103" t="s">
        <v>9</v>
      </c>
      <c r="E21" s="54"/>
      <c r="F21" s="5">
        <f>MATCH($D21,FAC_TOTALS_APTA!$A$2:$AV$2,)</f>
        <v>17</v>
      </c>
      <c r="G21" s="28">
        <f>VLOOKUP(G11,FAC_TOTALS_APTA!$A$4:$AV$126,$F21,FALSE)</f>
        <v>11.080959921196699</v>
      </c>
      <c r="H21" s="28">
        <f>VLOOKUP(H11,FAC_TOTALS_APTA!$A$4:$AV$126,$F21,FALSE)</f>
        <v>11.2691753249984</v>
      </c>
      <c r="I21" s="29">
        <f t="shared" si="1"/>
        <v>1.6985478256415831E-2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MATCH($K21,FAC_TOTALS_APTA!$A$2:$AT$2,)</f>
        <v>31</v>
      </c>
      <c r="M21" s="28">
        <f>IF(M11=0,0,VLOOKUP(M11,FAC_TOTALS_APTA!$A$4:$AV$126,$L21,FALSE))</f>
        <v>-2967498.0772933098</v>
      </c>
      <c r="N21" s="28">
        <f>IF(N11=0,0,VLOOKUP(N11,FAC_TOTALS_APTA!$A$4:$AV$126,$L21,FALSE))</f>
        <v>-2932985.3028856399</v>
      </c>
      <c r="O21" s="28">
        <f>IF(O11=0,0,VLOOKUP(O11,FAC_TOTALS_APTA!$A$4:$AV$126,$L21,FALSE))</f>
        <v>-3270280.1172348098</v>
      </c>
      <c r="P21" s="28">
        <f>IF(P11=0,0,VLOOKUP(P11,FAC_TOTALS_APTA!$A$4:$AV$126,$L21,FALSE))</f>
        <v>-2632960.2256164802</v>
      </c>
      <c r="Q21" s="28">
        <f>IF(Q11=0,0,VLOOKUP(Q11,FAC_TOTALS_APTA!$A$4:$AV$126,$L21,FALSE))</f>
        <v>-5216920.1875780104</v>
      </c>
      <c r="R21" s="28">
        <f>IF(R11=0,0,VLOOKUP(R11,FAC_TOTALS_APTA!$A$4:$AV$126,$L21,FALSE))</f>
        <v>5730785.2302671801</v>
      </c>
      <c r="S21" s="28">
        <f>IF(S11=0,0,VLOOKUP(S11,FAC_TOTALS_APTA!$A$4:$AV$126,$L21,FALSE))</f>
        <v>5078752.54589222</v>
      </c>
      <c r="T21" s="28">
        <f>IF(T11=0,0,VLOOKUP(T11,FAC_TOTALS_APTA!$A$4:$AV$126,$L21,FALSE))</f>
        <v>11770339.375271199</v>
      </c>
      <c r="U21" s="28">
        <f>IF(U11=0,0,VLOOKUP(U11,FAC_TOTALS_APTA!$A$4:$AV$126,$L21,FALSE))</f>
        <v>12550882.067209899</v>
      </c>
      <c r="V21" s="28">
        <f>IF(V11=0,0,VLOOKUP(V11,FAC_TOTALS_APTA!$A$4:$AV$126,$L21,FALSE))</f>
        <v>-4870492.8586706901</v>
      </c>
      <c r="W21" s="28">
        <f>IF(W11=0,0,VLOOKUP(W11,FAC_TOTALS_APTA!$A$4:$AV$126,$L21,FALSE))</f>
        <v>0</v>
      </c>
      <c r="X21" s="28">
        <f>IF(X11=0,0,VLOOKUP(X11,FAC_TOTALS_APTA!$A$4:$AV$126,$L21,FALSE))</f>
        <v>0</v>
      </c>
      <c r="Y21" s="28">
        <f>IF(Y11=0,0,VLOOKUP(Y11,FAC_TOTALS_APTA!$A$4:$AV$126,$L21,FALSE))</f>
        <v>0</v>
      </c>
      <c r="Z21" s="28">
        <f>IF(Z11=0,0,VLOOKUP(Z11,FAC_TOTALS_APTA!$A$4:$AV$126,$L21,FALSE))</f>
        <v>0</v>
      </c>
      <c r="AA21" s="28">
        <f>IF(AA11=0,0,VLOOKUP(AA11,FAC_TOTALS_APTA!$A$4:$AV$126,$L21,FALSE))</f>
        <v>0</v>
      </c>
      <c r="AB21" s="28">
        <f>IF(AB11=0,0,VLOOKUP(AB11,FAC_TOTALS_APTA!$A$4:$AV$126,$L21,FALSE))</f>
        <v>0</v>
      </c>
      <c r="AC21" s="31">
        <f t="shared" si="4"/>
        <v>13239622.449361559</v>
      </c>
      <c r="AD21" s="32">
        <f>AC21/G27</f>
        <v>1.0630075072503152E-2</v>
      </c>
      <c r="AE21" s="5"/>
    </row>
    <row r="22" spans="1:31" s="12" customFormat="1" x14ac:dyDescent="0.35">
      <c r="A22" s="5"/>
      <c r="B22" s="114" t="s">
        <v>47</v>
      </c>
      <c r="C22" s="115"/>
      <c r="D22" s="103" t="s">
        <v>28</v>
      </c>
      <c r="E22" s="54"/>
      <c r="F22" s="5">
        <f>MATCH($D22,FAC_TOTALS_APTA!$A$2:$AV$2,)</f>
        <v>18</v>
      </c>
      <c r="G22" s="33">
        <f>VLOOKUP(G11,FAC_TOTALS_APTA!$A$4:$AV$126,$F22,FALSE)</f>
        <v>3.9039838032305898</v>
      </c>
      <c r="H22" s="33">
        <f>VLOOKUP(H11,FAC_TOTALS_APTA!$A$4:$AV$126,$F22,FALSE)</f>
        <v>4.8815823185081504</v>
      </c>
      <c r="I22" s="29">
        <f t="shared" si="1"/>
        <v>0.25041049465128085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MATCH($K22,FAC_TOTALS_APTA!$A$2:$AT$2,)</f>
        <v>32</v>
      </c>
      <c r="M22" s="28">
        <f>IF(M11=0,0,VLOOKUP(M11,FAC_TOTALS_APTA!$A$4:$AV$126,$L22,FALSE))</f>
        <v>0</v>
      </c>
      <c r="N22" s="28">
        <f>IF(N11=0,0,VLOOKUP(N11,FAC_TOTALS_APTA!$A$4:$AV$126,$L22,FALSE))</f>
        <v>0</v>
      </c>
      <c r="O22" s="28">
        <f>IF(O11=0,0,VLOOKUP(O11,FAC_TOTALS_APTA!$A$4:$AV$126,$L22,FALSE))</f>
        <v>0</v>
      </c>
      <c r="P22" s="28">
        <f>IF(P11=0,0,VLOOKUP(P11,FAC_TOTALS_APTA!$A$4:$AV$126,$L22,FALSE))</f>
        <v>-2380461.2083213599</v>
      </c>
      <c r="Q22" s="28">
        <f>IF(Q11=0,0,VLOOKUP(Q11,FAC_TOTALS_APTA!$A$4:$AV$126,$L22,FALSE))</f>
        <v>-1988112.5791478101</v>
      </c>
      <c r="R22" s="28">
        <f>IF(R11=0,0,VLOOKUP(R11,FAC_TOTALS_APTA!$A$4:$AV$126,$L22,FALSE))</f>
        <v>-844499.74116011395</v>
      </c>
      <c r="S22" s="28">
        <f>IF(S11=0,0,VLOOKUP(S11,FAC_TOTALS_APTA!$A$4:$AV$126,$L22,FALSE))</f>
        <v>-1636004.03178332</v>
      </c>
      <c r="T22" s="28">
        <f>IF(T11=0,0,VLOOKUP(T11,FAC_TOTALS_APTA!$A$4:$AV$126,$L22,FALSE))</f>
        <v>-2253284.2021311</v>
      </c>
      <c r="U22" s="28">
        <f>IF(U11=0,0,VLOOKUP(U11,FAC_TOTALS_APTA!$A$4:$AV$126,$L22,FALSE))</f>
        <v>387714.74028730899</v>
      </c>
      <c r="V22" s="28">
        <f>IF(V11=0,0,VLOOKUP(V11,FAC_TOTALS_APTA!$A$4:$AV$126,$L22,FALSE))</f>
        <v>-621921.33735635295</v>
      </c>
      <c r="W22" s="28">
        <f>IF(W11=0,0,VLOOKUP(W11,FAC_TOTALS_APTA!$A$4:$AV$126,$L22,FALSE))</f>
        <v>0</v>
      </c>
      <c r="X22" s="28">
        <f>IF(X11=0,0,VLOOKUP(X11,FAC_TOTALS_APTA!$A$4:$AV$126,$L22,FALSE))</f>
        <v>0</v>
      </c>
      <c r="Y22" s="28">
        <f>IF(Y11=0,0,VLOOKUP(Y11,FAC_TOTALS_APTA!$A$4:$AV$126,$L22,FALSE))</f>
        <v>0</v>
      </c>
      <c r="Z22" s="28">
        <f>IF(Z11=0,0,VLOOKUP(Z11,FAC_TOTALS_APTA!$A$4:$AV$126,$L22,FALSE))</f>
        <v>0</v>
      </c>
      <c r="AA22" s="28">
        <f>IF(AA11=0,0,VLOOKUP(AA11,FAC_TOTALS_APTA!$A$4:$AV$126,$L22,FALSE))</f>
        <v>0</v>
      </c>
      <c r="AB22" s="28">
        <f>IF(AB11=0,0,VLOOKUP(AB11,FAC_TOTALS_APTA!$A$4:$AV$126,$L22,FALSE))</f>
        <v>0</v>
      </c>
      <c r="AC22" s="31">
        <f t="shared" si="4"/>
        <v>-9336568.359612748</v>
      </c>
      <c r="AD22" s="32">
        <f>AC22/G27</f>
        <v>-7.4963181889697366E-3</v>
      </c>
      <c r="AE22" s="5"/>
    </row>
    <row r="23" spans="1:31" s="12" customFormat="1" x14ac:dyDescent="0.35">
      <c r="A23" s="5"/>
      <c r="B23" s="114" t="s">
        <v>63</v>
      </c>
      <c r="C23" s="115"/>
      <c r="D23" s="125" t="s">
        <v>87</v>
      </c>
      <c r="E23" s="54"/>
      <c r="F23" s="5">
        <f>MATCH($D23,FAC_TOTALS_APTA!$A$2:$AV$2,)</f>
        <v>22</v>
      </c>
      <c r="G23" s="33">
        <f>VLOOKUP(G11,FAC_TOTALS_APTA!$A$4:$AV$126,$F23,FALSE)</f>
        <v>0</v>
      </c>
      <c r="H23" s="33">
        <f>VLOOKUP(H11,FAC_TOTALS_APTA!$A$4:$AV$126,$F23,FALSE)</f>
        <v>0.617326143067772</v>
      </c>
      <c r="I23" s="29" t="str">
        <f t="shared" si="1"/>
        <v>-</v>
      </c>
      <c r="J23" s="30"/>
      <c r="K23" s="30" t="str">
        <f t="shared" si="3"/>
        <v>YEARS_SINCE_TNC_RAIL_HINY_FAC</v>
      </c>
      <c r="L23" s="5">
        <f>MATCH($K23,FAC_TOTALS_APTA!$A$2:$AT$2,)</f>
        <v>36</v>
      </c>
      <c r="M23" s="28">
        <f>IF(M11=0,0,VLOOKUP(M11,FAC_TOTALS_APTA!$A$4:$AV$126,$L23,FALSE))</f>
        <v>0</v>
      </c>
      <c r="N23" s="28">
        <f>IF(N11=0,0,VLOOKUP(N11,FAC_TOTALS_APTA!$A$4:$AV$126,$L23,FALSE))</f>
        <v>0</v>
      </c>
      <c r="O23" s="28">
        <f>IF(O11=0,0,VLOOKUP(O11,FAC_TOTALS_APTA!$A$4:$AV$126,$L23,FALSE))</f>
        <v>0</v>
      </c>
      <c r="P23" s="28">
        <f>IF(P11=0,0,VLOOKUP(P11,FAC_TOTALS_APTA!$A$4:$AV$126,$L23,FALSE))</f>
        <v>0</v>
      </c>
      <c r="Q23" s="28">
        <f>IF(Q11=0,0,VLOOKUP(Q11,FAC_TOTALS_APTA!$A$4:$AV$126,$L23,FALSE))</f>
        <v>0</v>
      </c>
      <c r="R23" s="28">
        <f>IF(R11=0,0,VLOOKUP(R11,FAC_TOTALS_APTA!$A$4:$AV$126,$L23,FALSE))</f>
        <v>0</v>
      </c>
      <c r="S23" s="28">
        <f>IF(S11=0,0,VLOOKUP(S11,FAC_TOTALS_APTA!$A$4:$AV$126,$L23,FALSE))</f>
        <v>0</v>
      </c>
      <c r="T23" s="28">
        <f>IF(T11=0,0,VLOOKUP(T11,FAC_TOTALS_APTA!$A$4:$AV$126,$L23,FALSE))</f>
        <v>0</v>
      </c>
      <c r="U23" s="28">
        <f>IF(U11=0,0,VLOOKUP(U11,FAC_TOTALS_APTA!$A$4:$AV$126,$L23,FALSE))</f>
        <v>2016661.4659368</v>
      </c>
      <c r="V23" s="28">
        <f>IF(V11=0,0,VLOOKUP(V11,FAC_TOTALS_APTA!$A$4:$AV$126,$L23,FALSE))</f>
        <v>8714596.4231310207</v>
      </c>
      <c r="W23" s="28">
        <f>IF(W11=0,0,VLOOKUP(W11,FAC_TOTALS_APTA!$A$4:$AV$126,$L23,FALSE))</f>
        <v>0</v>
      </c>
      <c r="X23" s="28">
        <f>IF(X11=0,0,VLOOKUP(X11,FAC_TOTALS_APTA!$A$4:$AV$126,$L23,FALSE))</f>
        <v>0</v>
      </c>
      <c r="Y23" s="28">
        <f>IF(Y11=0,0,VLOOKUP(Y11,FAC_TOTALS_APTA!$A$4:$AV$126,$L23,FALSE))</f>
        <v>0</v>
      </c>
      <c r="Z23" s="28">
        <f>IF(Z11=0,0,VLOOKUP(Z11,FAC_TOTALS_APTA!$A$4:$AV$126,$L23,FALSE))</f>
        <v>0</v>
      </c>
      <c r="AA23" s="28">
        <f>IF(AA11=0,0,VLOOKUP(AA11,FAC_TOTALS_APTA!$A$4:$AV$126,$L23,FALSE))</f>
        <v>0</v>
      </c>
      <c r="AB23" s="28">
        <f>IF(AB11=0,0,VLOOKUP(AB11,FAC_TOTALS_APTA!$A$4:$AV$126,$L23,FALSE))</f>
        <v>0</v>
      </c>
      <c r="AC23" s="31">
        <f t="shared" si="4"/>
        <v>10731257.889067821</v>
      </c>
      <c r="AD23" s="32">
        <f>AC23/G27</f>
        <v>8.6161125379133081E-3</v>
      </c>
      <c r="AE23" s="5"/>
    </row>
    <row r="24" spans="1:31" s="12" customFormat="1" x14ac:dyDescent="0.35">
      <c r="A24" s="5"/>
      <c r="B24" s="114" t="s">
        <v>64</v>
      </c>
      <c r="C24" s="115"/>
      <c r="D24" s="103" t="s">
        <v>43</v>
      </c>
      <c r="E24" s="54"/>
      <c r="F24" s="5">
        <f>MATCH($D24,FAC_TOTALS_APTA!$A$2:$AV$2,)</f>
        <v>24</v>
      </c>
      <c r="G24" s="33">
        <f>VLOOKUP(G11,FAC_TOTALS_APTA!$A$4:$AV$126,$F24,FALSE)</f>
        <v>0</v>
      </c>
      <c r="H24" s="33">
        <f>VLOOKUP(H11,FAC_TOTALS_APTA!$A$4:$AV$126,$F24,FALSE)</f>
        <v>0.367197034835056</v>
      </c>
      <c r="I24" s="29" t="str">
        <f t="shared" si="1"/>
        <v>-</v>
      </c>
      <c r="J24" s="30" t="str">
        <f t="shared" si="2"/>
        <v/>
      </c>
      <c r="K24" s="30" t="str">
        <f t="shared" si="3"/>
        <v>BIKE_SHARE_FAC</v>
      </c>
      <c r="L24" s="5">
        <f>MATCH($K24,FAC_TOTALS_APTA!$A$2:$AT$2,)</f>
        <v>38</v>
      </c>
      <c r="M24" s="28">
        <f>IF(M11=0,0,VLOOKUP(M11,FAC_TOTALS_APTA!$A$4:$AV$126,$L24,FALSE))</f>
        <v>0</v>
      </c>
      <c r="N24" s="28">
        <f>IF(N11=0,0,VLOOKUP(N11,FAC_TOTALS_APTA!$A$4:$AV$126,$L24,FALSE))</f>
        <v>0</v>
      </c>
      <c r="O24" s="28">
        <f>IF(O11=0,0,VLOOKUP(O11,FAC_TOTALS_APTA!$A$4:$AV$126,$L24,FALSE))</f>
        <v>0</v>
      </c>
      <c r="P24" s="28">
        <f>IF(P11=0,0,VLOOKUP(P11,FAC_TOTALS_APTA!$A$4:$AV$126,$L24,FALSE))</f>
        <v>0</v>
      </c>
      <c r="Q24" s="28">
        <f>IF(Q11=0,0,VLOOKUP(Q11,FAC_TOTALS_APTA!$A$4:$AV$126,$L24,FALSE))</f>
        <v>0</v>
      </c>
      <c r="R24" s="28">
        <f>IF(R11=0,0,VLOOKUP(R11,FAC_TOTALS_APTA!$A$4:$AV$126,$L24,FALSE))</f>
        <v>-2543354.9636414601</v>
      </c>
      <c r="S24" s="28">
        <f>IF(S11=0,0,VLOOKUP(S11,FAC_TOTALS_APTA!$A$4:$AV$126,$L24,FALSE))</f>
        <v>0</v>
      </c>
      <c r="T24" s="28">
        <f>IF(T11=0,0,VLOOKUP(T11,FAC_TOTALS_APTA!$A$4:$AV$126,$L24,FALSE))</f>
        <v>-265684.39751711598</v>
      </c>
      <c r="U24" s="28">
        <f>IF(U11=0,0,VLOOKUP(U11,FAC_TOTALS_APTA!$A$4:$AV$126,$L24,FALSE))</f>
        <v>-2123606.7816683701</v>
      </c>
      <c r="V24" s="28">
        <f>IF(V11=0,0,VLOOKUP(V11,FAC_TOTALS_APTA!$A$4:$AV$126,$L24,FALSE))</f>
        <v>-96527.442701450796</v>
      </c>
      <c r="W24" s="28">
        <f>IF(W11=0,0,VLOOKUP(W11,FAC_TOTALS_APTA!$A$4:$AV$126,$L24,FALSE))</f>
        <v>0</v>
      </c>
      <c r="X24" s="28">
        <f>IF(X11=0,0,VLOOKUP(X11,FAC_TOTALS_APTA!$A$4:$AV$126,$L24,FALSE))</f>
        <v>0</v>
      </c>
      <c r="Y24" s="28">
        <f>IF(Y11=0,0,VLOOKUP(Y11,FAC_TOTALS_APTA!$A$4:$AV$126,$L24,FALSE))</f>
        <v>0</v>
      </c>
      <c r="Z24" s="28">
        <f>IF(Z11=0,0,VLOOKUP(Z11,FAC_TOTALS_APTA!$A$4:$AV$126,$L24,FALSE))</f>
        <v>0</v>
      </c>
      <c r="AA24" s="28">
        <f>IF(AA11=0,0,VLOOKUP(AA11,FAC_TOTALS_APTA!$A$4:$AV$126,$L24,FALSE))</f>
        <v>0</v>
      </c>
      <c r="AB24" s="28">
        <f>IF(AB11=0,0,VLOOKUP(AB11,FAC_TOTALS_APTA!$A$4:$AV$126,$L24,FALSE))</f>
        <v>0</v>
      </c>
      <c r="AC24" s="31">
        <f t="shared" si="4"/>
        <v>-5029173.585528397</v>
      </c>
      <c r="AD24" s="32">
        <f>AC24/G27</f>
        <v>-4.037916713357236E-3</v>
      </c>
      <c r="AE24" s="5"/>
    </row>
    <row r="25" spans="1:31" s="12" customFormat="1" x14ac:dyDescent="0.35">
      <c r="A25" s="5"/>
      <c r="B25" s="126" t="s">
        <v>65</v>
      </c>
      <c r="C25" s="127"/>
      <c r="D25" s="128" t="s">
        <v>44</v>
      </c>
      <c r="E25" s="55"/>
      <c r="F25" s="6">
        <f>MATCH($D25,FAC_TOTALS_APTA!$A$2:$AV$2,)</f>
        <v>25</v>
      </c>
      <c r="G25" s="34">
        <f>VLOOKUP(G11,FAC_TOTALS_APTA!$A$4:$AV$126,$F25,FALSE)</f>
        <v>0</v>
      </c>
      <c r="H25" s="34">
        <f>VLOOKUP(H11,FAC_TOTALS_APTA!$A$4:$AV$126,$F25,FALSE)</f>
        <v>0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MATCH($K25,FAC_TOTALS_APTA!$A$2:$AT$2,)</f>
        <v>39</v>
      </c>
      <c r="M25" s="37">
        <f>IF(M11=0,0,VLOOKUP(M11,FAC_TOTALS_APTA!$A$4:$AV$126,$L25,FALSE))</f>
        <v>0</v>
      </c>
      <c r="N25" s="37">
        <f>IF(N11=0,0,VLOOKUP(N11,FAC_TOTALS_APTA!$A$4:$AV$126,$L25,FALSE))</f>
        <v>0</v>
      </c>
      <c r="O25" s="37">
        <f>IF(O11=0,0,VLOOKUP(O11,FAC_TOTALS_APTA!$A$4:$AV$126,$L25,FALSE))</f>
        <v>0</v>
      </c>
      <c r="P25" s="37">
        <f>IF(P11=0,0,VLOOKUP(P11,FAC_TOTALS_APTA!$A$4:$AV$126,$L25,FALSE))</f>
        <v>0</v>
      </c>
      <c r="Q25" s="37">
        <f>IF(Q11=0,0,VLOOKUP(Q11,FAC_TOTALS_APTA!$A$4:$AV$126,$L25,FALSE))</f>
        <v>0</v>
      </c>
      <c r="R25" s="37">
        <f>IF(R11=0,0,VLOOKUP(R11,FAC_TOTALS_APTA!$A$4:$AV$126,$L25,FALSE))</f>
        <v>0</v>
      </c>
      <c r="S25" s="37">
        <f>IF(S11=0,0,VLOOKUP(S11,FAC_TOTALS_APTA!$A$4:$AV$126,$L25,FALSE))</f>
        <v>0</v>
      </c>
      <c r="T25" s="37">
        <f>IF(T11=0,0,VLOOKUP(T11,FAC_TOTALS_APTA!$A$4:$AV$126,$L25,FALSE))</f>
        <v>0</v>
      </c>
      <c r="U25" s="37">
        <f>IF(U11=0,0,VLOOKUP(U11,FAC_TOTALS_APTA!$A$4:$AV$126,$L25,FALSE))</f>
        <v>0</v>
      </c>
      <c r="V25" s="37">
        <f>IF(V11=0,0,VLOOKUP(V11,FAC_TOTALS_APTA!$A$4:$AV$126,$L25,FALSE))</f>
        <v>0</v>
      </c>
      <c r="W25" s="37">
        <f>IF(W11=0,0,VLOOKUP(W11,FAC_TOTALS_APTA!$A$4:$AV$126,$L25,FALSE))</f>
        <v>0</v>
      </c>
      <c r="X25" s="37">
        <f>IF(X11=0,0,VLOOKUP(X11,FAC_TOTALS_APTA!$A$4:$AV$126,$L25,FALSE))</f>
        <v>0</v>
      </c>
      <c r="Y25" s="37">
        <f>IF(Y11=0,0,VLOOKUP(Y11,FAC_TOTALS_APTA!$A$4:$AV$126,$L25,FALSE))</f>
        <v>0</v>
      </c>
      <c r="Z25" s="37">
        <f>IF(Z11=0,0,VLOOKUP(Z11,FAC_TOTALS_APTA!$A$4:$AV$126,$L25,FALSE))</f>
        <v>0</v>
      </c>
      <c r="AA25" s="37">
        <f>IF(AA11=0,0,VLOOKUP(AA11,FAC_TOTALS_APTA!$A$4:$AV$126,$L25,FALSE))</f>
        <v>0</v>
      </c>
      <c r="AB25" s="37">
        <f>IF(AB11=0,0,VLOOKUP(AB11,FAC_TOTALS_APTA!$A$4:$AV$126,$L25,FALSE))</f>
        <v>0</v>
      </c>
      <c r="AC25" s="38">
        <f t="shared" si="4"/>
        <v>0</v>
      </c>
      <c r="AD25" s="39">
        <f>AC25/G27</f>
        <v>0</v>
      </c>
      <c r="AE25" s="5"/>
    </row>
    <row r="26" spans="1:31" s="12" customFormat="1" x14ac:dyDescent="0.35">
      <c r="A26" s="5"/>
      <c r="B26" s="40" t="s">
        <v>53</v>
      </c>
      <c r="C26" s="41"/>
      <c r="D26" s="136" t="s">
        <v>45</v>
      </c>
      <c r="E26" s="42"/>
      <c r="F26" s="43"/>
      <c r="G26" s="44"/>
      <c r="H26" s="44"/>
      <c r="I26" s="45"/>
      <c r="J26" s="46"/>
      <c r="K26" s="46" t="str">
        <f t="shared" si="3"/>
        <v>New_Reporter_FAC</v>
      </c>
      <c r="L26" s="43">
        <f>MATCH($K26,FAC_TOTALS_APTA!$A$2:$AT$2,)</f>
        <v>43</v>
      </c>
      <c r="M26" s="44">
        <f>IF(M11=0,0,VLOOKUP(M11,FAC_TOTALS_APTA!$A$4:$AV$126,$L26,FALSE))</f>
        <v>0</v>
      </c>
      <c r="N26" s="44">
        <f>IF(N11=0,0,VLOOKUP(N11,FAC_TOTALS_APTA!$A$4:$AV$126,$L26,FALSE))</f>
        <v>7695887</v>
      </c>
      <c r="O26" s="44">
        <f>IF(O11=0,0,VLOOKUP(O11,FAC_TOTALS_APTA!$A$4:$AV$126,$L26,FALSE))</f>
        <v>7901667.9999999898</v>
      </c>
      <c r="P26" s="44">
        <f>IF(P11=0,0,VLOOKUP(P11,FAC_TOTALS_APTA!$A$4:$AV$126,$L26,FALSE))</f>
        <v>0</v>
      </c>
      <c r="Q26" s="44">
        <f>IF(Q11=0,0,VLOOKUP(Q11,FAC_TOTALS_APTA!$A$4:$AV$126,$L26,FALSE))</f>
        <v>0</v>
      </c>
      <c r="R26" s="44">
        <f>IF(R11=0,0,VLOOKUP(R11,FAC_TOTALS_APTA!$A$4:$AV$126,$L26,FALSE))</f>
        <v>0</v>
      </c>
      <c r="S26" s="44">
        <f>IF(S11=0,0,VLOOKUP(S11,FAC_TOTALS_APTA!$A$4:$AV$126,$L26,FALSE))</f>
        <v>11348341</v>
      </c>
      <c r="T26" s="44">
        <f>IF(T11=0,0,VLOOKUP(T11,FAC_TOTALS_APTA!$A$4:$AV$126,$L26,FALSE))</f>
        <v>29499578</v>
      </c>
      <c r="U26" s="44">
        <f>IF(U11=0,0,VLOOKUP(U11,FAC_TOTALS_APTA!$A$4:$AV$126,$L26,FALSE))</f>
        <v>0</v>
      </c>
      <c r="V26" s="44">
        <f>IF(V11=0,0,VLOOKUP(V11,FAC_TOTALS_APTA!$A$4:$AV$126,$L26,FALSE))</f>
        <v>0</v>
      </c>
      <c r="W26" s="44">
        <f>IF(W11=0,0,VLOOKUP(W11,FAC_TOTALS_APTA!$A$4:$AV$126,$L26,FALSE))</f>
        <v>0</v>
      </c>
      <c r="X26" s="44">
        <f>IF(X11=0,0,VLOOKUP(X11,FAC_TOTALS_APTA!$A$4:$AV$126,$L26,FALSE))</f>
        <v>0</v>
      </c>
      <c r="Y26" s="44">
        <f>IF(Y11=0,0,VLOOKUP(Y11,FAC_TOTALS_APTA!$A$4:$AV$126,$L26,FALSE))</f>
        <v>0</v>
      </c>
      <c r="Z26" s="44">
        <f>IF(Z11=0,0,VLOOKUP(Z11,FAC_TOTALS_APTA!$A$4:$AV$126,$L26,FALSE))</f>
        <v>0</v>
      </c>
      <c r="AA26" s="44">
        <f>IF(AA11=0,0,VLOOKUP(AA11,FAC_TOTALS_APTA!$A$4:$AV$126,$L26,FALSE))</f>
        <v>0</v>
      </c>
      <c r="AB26" s="44">
        <f>IF(AB11=0,0,VLOOKUP(AB11,FAC_TOTALS_APTA!$A$4:$AV$126,$L26,FALSE))</f>
        <v>0</v>
      </c>
      <c r="AC26" s="47">
        <f>SUM(M26:AB26)</f>
        <v>56445473.999999985</v>
      </c>
      <c r="AD26" s="48">
        <f>AC26/G28</f>
        <v>4.3687900525753186E-2</v>
      </c>
      <c r="AE26" s="5"/>
    </row>
    <row r="27" spans="1:31" s="104" customFormat="1" x14ac:dyDescent="0.35">
      <c r="A27" s="103"/>
      <c r="B27" s="24" t="s">
        <v>66</v>
      </c>
      <c r="C27" s="27"/>
      <c r="D27" s="103" t="s">
        <v>6</v>
      </c>
      <c r="E27" s="54"/>
      <c r="F27" s="5">
        <f>MATCH($D27,FAC_TOTALS_APTA!$A$2:$AT$2,)</f>
        <v>10</v>
      </c>
      <c r="G27" s="109">
        <f>VLOOKUP(G11,FAC_TOTALS_APTA!$A$4:$AV$126,$F27,FALSE)</f>
        <v>1245487201.0836999</v>
      </c>
      <c r="H27" s="109">
        <f>VLOOKUP(H11,FAC_TOTALS_APTA!$A$4:$AT$126,$F27,FALSE)</f>
        <v>1682100764.25436</v>
      </c>
      <c r="I27" s="111">
        <f t="shared" ref="I27:I28" si="8">H27/G27-1</f>
        <v>0.35055644312584033</v>
      </c>
      <c r="J27" s="30"/>
      <c r="K27" s="30"/>
      <c r="L27" s="5"/>
      <c r="M27" s="28" t="e">
        <f t="shared" ref="M27:AB27" si="9">SUM(M13:M20)</f>
        <v>#REF!</v>
      </c>
      <c r="N27" s="28" t="e">
        <f t="shared" si="9"/>
        <v>#REF!</v>
      </c>
      <c r="O27" s="28" t="e">
        <f t="shared" si="9"/>
        <v>#REF!</v>
      </c>
      <c r="P27" s="28" t="e">
        <f t="shared" si="9"/>
        <v>#REF!</v>
      </c>
      <c r="Q27" s="28" t="e">
        <f t="shared" si="9"/>
        <v>#REF!</v>
      </c>
      <c r="R27" s="28" t="e">
        <f t="shared" si="9"/>
        <v>#REF!</v>
      </c>
      <c r="S27" s="28" t="e">
        <f t="shared" si="9"/>
        <v>#REF!</v>
      </c>
      <c r="T27" s="28" t="e">
        <f t="shared" si="9"/>
        <v>#REF!</v>
      </c>
      <c r="U27" s="28" t="e">
        <f t="shared" si="9"/>
        <v>#REF!</v>
      </c>
      <c r="V27" s="28" t="e">
        <f t="shared" si="9"/>
        <v>#REF!</v>
      </c>
      <c r="W27" s="28">
        <f t="shared" si="9"/>
        <v>0</v>
      </c>
      <c r="X27" s="28">
        <f t="shared" si="9"/>
        <v>0</v>
      </c>
      <c r="Y27" s="28">
        <f t="shared" si="9"/>
        <v>0</v>
      </c>
      <c r="Z27" s="28">
        <f t="shared" si="9"/>
        <v>0</v>
      </c>
      <c r="AA27" s="28">
        <f t="shared" si="9"/>
        <v>0</v>
      </c>
      <c r="AB27" s="28">
        <f t="shared" si="9"/>
        <v>0</v>
      </c>
      <c r="AC27" s="31">
        <f>H27-G27</f>
        <v>436613563.17066002</v>
      </c>
      <c r="AD27" s="32">
        <f>I27</f>
        <v>0.35055644312584033</v>
      </c>
      <c r="AE27" s="103"/>
    </row>
    <row r="28" spans="1:31" ht="13.5" thickBot="1" x14ac:dyDescent="0.4">
      <c r="B28" s="8" t="s">
        <v>50</v>
      </c>
      <c r="C28" s="22"/>
      <c r="D28" s="147" t="s">
        <v>4</v>
      </c>
      <c r="E28" s="22"/>
      <c r="F28" s="22">
        <f>MATCH($D28,FAC_TOTALS_APTA!$A$2:$AT$2,)</f>
        <v>8</v>
      </c>
      <c r="G28" s="110">
        <f>VLOOKUP(G11,FAC_TOTALS_APTA!$A$4:$AT$126,$F28,FALSE)</f>
        <v>1292016171.99999</v>
      </c>
      <c r="H28" s="110">
        <f>VLOOKUP(H11,FAC_TOTALS_APTA!$A$4:$AT$126,$F28,FALSE)</f>
        <v>1684310471</v>
      </c>
      <c r="I28" s="112">
        <f t="shared" si="8"/>
        <v>0.30362955781950784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392294299.00001001</v>
      </c>
      <c r="AD28" s="51">
        <f>I28</f>
        <v>0.30362955781950784</v>
      </c>
    </row>
    <row r="29" spans="1:31" ht="14" thickTop="1" thickBot="1" x14ac:dyDescent="0.4">
      <c r="B29" s="56" t="s">
        <v>67</v>
      </c>
      <c r="C29" s="57"/>
      <c r="D29" s="153"/>
      <c r="E29" s="58"/>
      <c r="F29" s="57"/>
      <c r="G29" s="57"/>
      <c r="H29" s="57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-4.6926885306332489E-2</v>
      </c>
    </row>
    <row r="30" spans="1:31" ht="13.5" thickTop="1" x14ac:dyDescent="0.35"/>
    <row r="31" spans="1:31" s="9" customFormat="1" x14ac:dyDescent="0.35">
      <c r="B31" s="17" t="s">
        <v>25</v>
      </c>
      <c r="E31" s="5"/>
      <c r="I31" s="16"/>
    </row>
    <row r="32" spans="1:31" x14ac:dyDescent="0.35">
      <c r="B32" s="14" t="s">
        <v>16</v>
      </c>
      <c r="C32" s="15" t="s">
        <v>17</v>
      </c>
      <c r="D32" s="9"/>
      <c r="E32" s="5"/>
      <c r="F32" s="9"/>
      <c r="G32" s="9"/>
      <c r="H32" s="9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1" x14ac:dyDescent="0.35">
      <c r="B33" s="14"/>
      <c r="C33" s="15"/>
      <c r="D33" s="9"/>
      <c r="E33" s="5"/>
      <c r="F33" s="9"/>
      <c r="G33" s="9"/>
      <c r="H33" s="9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1" x14ac:dyDescent="0.35">
      <c r="B34" s="17" t="s">
        <v>15</v>
      </c>
      <c r="C34" s="18">
        <v>1</v>
      </c>
      <c r="D34" s="9"/>
      <c r="E34" s="5"/>
      <c r="F34" s="9"/>
      <c r="G34" s="9"/>
      <c r="H34" s="9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1" ht="13.5" thickBot="1" x14ac:dyDescent="0.4">
      <c r="B35" s="19" t="s">
        <v>33</v>
      </c>
      <c r="C35" s="20">
        <v>2</v>
      </c>
      <c r="D35" s="21"/>
      <c r="E35" s="22"/>
      <c r="F35" s="21"/>
      <c r="G35" s="21"/>
      <c r="H35" s="21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1" ht="13.5" thickTop="1" x14ac:dyDescent="0.35">
      <c r="B36" s="24"/>
      <c r="C36" s="5"/>
      <c r="D36" s="61"/>
      <c r="E36" s="5"/>
      <c r="F36" s="5"/>
      <c r="G36" s="173" t="s">
        <v>51</v>
      </c>
      <c r="H36" s="173"/>
      <c r="I36" s="173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73" t="s">
        <v>55</v>
      </c>
      <c r="AD36" s="173"/>
    </row>
    <row r="37" spans="2:31" x14ac:dyDescent="0.35">
      <c r="B37" s="7" t="s">
        <v>18</v>
      </c>
      <c r="C37" s="26" t="s">
        <v>19</v>
      </c>
      <c r="D37" s="6" t="s">
        <v>20</v>
      </c>
      <c r="E37" s="6"/>
      <c r="F37" s="6"/>
      <c r="G37" s="26">
        <f>$C$1</f>
        <v>2002</v>
      </c>
      <c r="H37" s="26">
        <f>$C$2</f>
        <v>2012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1" hidden="1" x14ac:dyDescent="0.35">
      <c r="B38" s="24"/>
      <c r="C38" s="27"/>
      <c r="D38" s="5"/>
      <c r="E38" s="5"/>
      <c r="F38" s="5"/>
      <c r="G38" s="5"/>
      <c r="H38" s="5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1" hidden="1" x14ac:dyDescent="0.35">
      <c r="B39" s="24"/>
      <c r="C39" s="27"/>
      <c r="D39" s="5"/>
      <c r="E39" s="5"/>
      <c r="F39" s="5"/>
      <c r="G39" s="5" t="str">
        <f>CONCATENATE($C34,"_",$C35,"_",G37)</f>
        <v>1_2_2002</v>
      </c>
      <c r="H39" s="5" t="str">
        <f>CONCATENATE($C34,"_",$C35,"_",H37)</f>
        <v>1_2_2012</v>
      </c>
      <c r="I39" s="27"/>
      <c r="J39" s="5"/>
      <c r="K39" s="5"/>
      <c r="L39" s="5"/>
      <c r="M39" s="5" t="str">
        <f>IF($G37+M38&gt;$H37,0,CONCATENATE($C34,"_",$C35,"_",$G37+M38))</f>
        <v>1_2_2003</v>
      </c>
      <c r="N39" s="5" t="str">
        <f t="shared" ref="N39:AB39" si="10">IF($G37+N38&gt;$H37,0,CONCATENATE($C34,"_",$C35,"_",$G37+N38))</f>
        <v>1_2_2004</v>
      </c>
      <c r="O39" s="5" t="str">
        <f t="shared" si="10"/>
        <v>1_2_2005</v>
      </c>
      <c r="P39" s="5" t="str">
        <f t="shared" si="10"/>
        <v>1_2_2006</v>
      </c>
      <c r="Q39" s="5" t="str">
        <f t="shared" si="10"/>
        <v>1_2_2007</v>
      </c>
      <c r="R39" s="5" t="str">
        <f t="shared" si="10"/>
        <v>1_2_2008</v>
      </c>
      <c r="S39" s="5" t="str">
        <f t="shared" si="10"/>
        <v>1_2_2009</v>
      </c>
      <c r="T39" s="5" t="str">
        <f t="shared" si="10"/>
        <v>1_2_2010</v>
      </c>
      <c r="U39" s="5" t="str">
        <f t="shared" si="10"/>
        <v>1_2_2011</v>
      </c>
      <c r="V39" s="5" t="str">
        <f t="shared" si="10"/>
        <v>1_2_2012</v>
      </c>
      <c r="W39" s="5">
        <f t="shared" si="10"/>
        <v>0</v>
      </c>
      <c r="X39" s="5">
        <f t="shared" si="10"/>
        <v>0</v>
      </c>
      <c r="Y39" s="5">
        <f t="shared" si="10"/>
        <v>0</v>
      </c>
      <c r="Z39" s="5">
        <f t="shared" si="10"/>
        <v>0</v>
      </c>
      <c r="AA39" s="5">
        <f t="shared" si="10"/>
        <v>0</v>
      </c>
      <c r="AB39" s="5">
        <f t="shared" si="10"/>
        <v>0</v>
      </c>
      <c r="AC39" s="5"/>
      <c r="AD39" s="5"/>
    </row>
    <row r="40" spans="2:31" hidden="1" x14ac:dyDescent="0.35">
      <c r="B40" s="24"/>
      <c r="C40" s="27"/>
      <c r="D40" s="5"/>
      <c r="E40" s="5"/>
      <c r="F40" s="5" t="s">
        <v>23</v>
      </c>
      <c r="G40" s="28"/>
      <c r="H40" s="28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1" x14ac:dyDescent="0.35">
      <c r="B41" s="114" t="s">
        <v>31</v>
      </c>
      <c r="C41" s="115" t="s">
        <v>21</v>
      </c>
      <c r="D41" s="103" t="s">
        <v>91</v>
      </c>
      <c r="E41" s="54"/>
      <c r="F41" s="5">
        <f>MATCH($D41,FAC_TOTALS_APTA!$A$2:$AV$2,)</f>
        <v>12</v>
      </c>
      <c r="G41" s="28">
        <f>VLOOKUP(G39,FAC_TOTALS_APTA!$A$4:$AV$126,$F41,FALSE)</f>
        <v>2983338.4139987798</v>
      </c>
      <c r="H41" s="28">
        <f>VLOOKUP(H39,FAC_TOTALS_APTA!$A$4:$AV$126,$F41,FALSE)</f>
        <v>4055905.8360014898</v>
      </c>
      <c r="I41" s="29">
        <f>IFERROR(H41/G41-1,"-")</f>
        <v>0.35951919399082577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MATCH($K41,FAC_TOTALS_APTA!$A$2:$AT$2,)</f>
        <v>26</v>
      </c>
      <c r="M41" s="28">
        <f>IF(M39=0,0,VLOOKUP(M39,FAC_TOTALS_APTA!$A$4:$AV$126,$L41,FALSE))</f>
        <v>777878.87430684397</v>
      </c>
      <c r="N41" s="28">
        <f>IF(N39=0,0,VLOOKUP(N39,FAC_TOTALS_APTA!$A$4:$AV$126,$L41,FALSE))</f>
        <v>857885.91694922105</v>
      </c>
      <c r="O41" s="28">
        <f>IF(O39=0,0,VLOOKUP(O39,FAC_TOTALS_APTA!$A$4:$AV$126,$L41,FALSE))</f>
        <v>2452203.3745325101</v>
      </c>
      <c r="P41" s="28">
        <f>IF(P39=0,0,VLOOKUP(P39,FAC_TOTALS_APTA!$A$4:$AV$126,$L41,FALSE))</f>
        <v>2625689.3668264099</v>
      </c>
      <c r="Q41" s="28">
        <f>IF(Q39=0,0,VLOOKUP(Q39,FAC_TOTALS_APTA!$A$4:$AV$126,$L41,FALSE))</f>
        <v>3497589.07235935</v>
      </c>
      <c r="R41" s="28">
        <f>IF(R39=0,0,VLOOKUP(R39,FAC_TOTALS_APTA!$A$4:$AV$126,$L41,FALSE))</f>
        <v>6696884.7684349502</v>
      </c>
      <c r="S41" s="28">
        <f>IF(S39=0,0,VLOOKUP(S39,FAC_TOTALS_APTA!$A$4:$AV$126,$L41,FALSE))</f>
        <v>373194.49548222101</v>
      </c>
      <c r="T41" s="28">
        <f>IF(T39=0,0,VLOOKUP(T39,FAC_TOTALS_APTA!$A$4:$AV$126,$L41,FALSE))</f>
        <v>359421.89610893797</v>
      </c>
      <c r="U41" s="28">
        <f>IF(U39=0,0,VLOOKUP(U39,FAC_TOTALS_APTA!$A$4:$AV$126,$L41,FALSE))</f>
        <v>3394045.88153071</v>
      </c>
      <c r="V41" s="28">
        <f>IF(V39=0,0,VLOOKUP(V39,FAC_TOTALS_APTA!$A$4:$AV$126,$L41,FALSE))</f>
        <v>4061283.6560195298</v>
      </c>
      <c r="W41" s="28">
        <f>IF(W39=0,0,VLOOKUP(W39,FAC_TOTALS_APTA!$A$4:$AV$126,$L41,FALSE))</f>
        <v>0</v>
      </c>
      <c r="X41" s="28">
        <f>IF(X39=0,0,VLOOKUP(X39,FAC_TOTALS_APTA!$A$4:$AV$126,$L41,FALSE))</f>
        <v>0</v>
      </c>
      <c r="Y41" s="28">
        <f>IF(Y39=0,0,VLOOKUP(Y39,FAC_TOTALS_APTA!$A$4:$AV$126,$L41,FALSE))</f>
        <v>0</v>
      </c>
      <c r="Z41" s="28">
        <f>IF(Z39=0,0,VLOOKUP(Z39,FAC_TOTALS_APTA!$A$4:$AV$126,$L41,FALSE))</f>
        <v>0</v>
      </c>
      <c r="AA41" s="28">
        <f>IF(AA39=0,0,VLOOKUP(AA39,FAC_TOTALS_APTA!$A$4:$AV$126,$L41,FALSE))</f>
        <v>0</v>
      </c>
      <c r="AB41" s="28">
        <f>IF(AB39=0,0,VLOOKUP(AB39,FAC_TOTALS_APTA!$A$4:$AV$126,$L41,FALSE))</f>
        <v>0</v>
      </c>
      <c r="AC41" s="31">
        <f>SUM(M41:AB41)</f>
        <v>25096077.302550685</v>
      </c>
      <c r="AD41" s="32">
        <f>AC41/G55</f>
        <v>0.5575032711232355</v>
      </c>
      <c r="AE41" s="101"/>
    </row>
    <row r="42" spans="2:31" x14ac:dyDescent="0.35">
      <c r="B42" s="114" t="s">
        <v>52</v>
      </c>
      <c r="C42" s="115" t="s">
        <v>21</v>
      </c>
      <c r="D42" s="103" t="s">
        <v>92</v>
      </c>
      <c r="E42" s="54"/>
      <c r="F42" s="5">
        <f>MATCH($D42,FAC_TOTALS_APTA!$A$2:$AV$2,)</f>
        <v>13</v>
      </c>
      <c r="G42" s="53">
        <f>VLOOKUP(G39,FAC_TOTALS_APTA!$A$4:$AV$126,$F42,FALSE)</f>
        <v>1.22251354692463</v>
      </c>
      <c r="H42" s="53">
        <f>VLOOKUP(H39,FAC_TOTALS_APTA!$A$4:$AV$126,$F42,FALSE)</f>
        <v>1.2093936588409699</v>
      </c>
      <c r="I42" s="29">
        <f t="shared" ref="I42:I53" si="11">IFERROR(H42/G42-1,"-")</f>
        <v>-1.0731895868691721E-2</v>
      </c>
      <c r="J42" s="30" t="str">
        <f t="shared" ref="J42:J50" si="12">IF(C42="Log","_log","")</f>
        <v>_log</v>
      </c>
      <c r="K42" s="30" t="str">
        <f t="shared" ref="K42:K54" si="13">CONCATENATE(D42,J42,"_FAC")</f>
        <v>FARE_per_UPT_cleaned_2018_log_FAC</v>
      </c>
      <c r="L42" s="5">
        <f>MATCH($K42,FAC_TOTALS_APTA!$A$2:$AT$2,)</f>
        <v>27</v>
      </c>
      <c r="M42" s="28">
        <f>IF(M39=0,0,VLOOKUP(M39,FAC_TOTALS_APTA!$A$4:$AV$126,$L42,FALSE))</f>
        <v>1960338.5034696199</v>
      </c>
      <c r="N42" s="28">
        <f>IF(N39=0,0,VLOOKUP(N39,FAC_TOTALS_APTA!$A$4:$AV$126,$L42,FALSE))</f>
        <v>598567.80999535299</v>
      </c>
      <c r="O42" s="28">
        <f>IF(O39=0,0,VLOOKUP(O39,FAC_TOTALS_APTA!$A$4:$AV$126,$L42,FALSE))</f>
        <v>353859.81780277297</v>
      </c>
      <c r="P42" s="28">
        <f>IF(P39=0,0,VLOOKUP(P39,FAC_TOTALS_APTA!$A$4:$AV$126,$L42,FALSE))</f>
        <v>261781.26409977299</v>
      </c>
      <c r="Q42" s="28">
        <f>IF(Q39=0,0,VLOOKUP(Q39,FAC_TOTALS_APTA!$A$4:$AV$126,$L42,FALSE))</f>
        <v>-878033.74971336103</v>
      </c>
      <c r="R42" s="28">
        <f>IF(R39=0,0,VLOOKUP(R39,FAC_TOTALS_APTA!$A$4:$AV$126,$L42,FALSE))</f>
        <v>-343491.767400579</v>
      </c>
      <c r="S42" s="28">
        <f>IF(S39=0,0,VLOOKUP(S39,FAC_TOTALS_APTA!$A$4:$AV$126,$L42,FALSE))</f>
        <v>-2719471.4071013601</v>
      </c>
      <c r="T42" s="28">
        <f>IF(T39=0,0,VLOOKUP(T39,FAC_TOTALS_APTA!$A$4:$AV$126,$L42,FALSE))</f>
        <v>-280791.55221328599</v>
      </c>
      <c r="U42" s="28">
        <f>IF(U39=0,0,VLOOKUP(U39,FAC_TOTALS_APTA!$A$4:$AV$126,$L42,FALSE))</f>
        <v>-443623.09531414497</v>
      </c>
      <c r="V42" s="28">
        <f>IF(V39=0,0,VLOOKUP(V39,FAC_TOTALS_APTA!$A$4:$AV$126,$L42,FALSE))</f>
        <v>194056.838032956</v>
      </c>
      <c r="W42" s="28">
        <f>IF(W39=0,0,VLOOKUP(W39,FAC_TOTALS_APTA!$A$4:$AV$126,$L42,FALSE))</f>
        <v>0</v>
      </c>
      <c r="X42" s="28">
        <f>IF(X39=0,0,VLOOKUP(X39,FAC_TOTALS_APTA!$A$4:$AV$126,$L42,FALSE))</f>
        <v>0</v>
      </c>
      <c r="Y42" s="28">
        <f>IF(Y39=0,0,VLOOKUP(Y39,FAC_TOTALS_APTA!$A$4:$AV$126,$L42,FALSE))</f>
        <v>0</v>
      </c>
      <c r="Z42" s="28">
        <f>IF(Z39=0,0,VLOOKUP(Z39,FAC_TOTALS_APTA!$A$4:$AV$126,$L42,FALSE))</f>
        <v>0</v>
      </c>
      <c r="AA42" s="28">
        <f>IF(AA39=0,0,VLOOKUP(AA39,FAC_TOTALS_APTA!$A$4:$AV$126,$L42,FALSE))</f>
        <v>0</v>
      </c>
      <c r="AB42" s="28">
        <f>IF(AB39=0,0,VLOOKUP(AB39,FAC_TOTALS_APTA!$A$4:$AV$126,$L42,FALSE))</f>
        <v>0</v>
      </c>
      <c r="AC42" s="31">
        <f t="shared" ref="AC42:AC53" si="14">SUM(M42:AB42)</f>
        <v>-1296807.3383422566</v>
      </c>
      <c r="AD42" s="32">
        <f>AC42/G55</f>
        <v>-2.8808260527191779E-2</v>
      </c>
      <c r="AE42" s="101"/>
    </row>
    <row r="43" spans="2:31" x14ac:dyDescent="0.35">
      <c r="B43" s="114" t="s">
        <v>79</v>
      </c>
      <c r="C43" s="115"/>
      <c r="D43" s="103" t="s">
        <v>77</v>
      </c>
      <c r="E43" s="117"/>
      <c r="F43" s="103" t="e">
        <f>MATCH($D43,FAC_TOTALS_APTA!$A$2:$AV$2,)</f>
        <v>#N/A</v>
      </c>
      <c r="G43" s="116" t="e">
        <f>VLOOKUP(G39,FAC_TOTALS_APTA!$A$4:$AV$126,$F43,FALSE)</f>
        <v>#REF!</v>
      </c>
      <c r="H43" s="116" t="e">
        <f>VLOOKUP(H39,FAC_TOTALS_APTA!$A$4:$AV$126,$F43,FALSE)</f>
        <v>#REF!</v>
      </c>
      <c r="I43" s="118" t="str">
        <f>IFERROR(H43/G43-1,"-")</f>
        <v>-</v>
      </c>
      <c r="J43" s="119" t="str">
        <f t="shared" si="12"/>
        <v/>
      </c>
      <c r="K43" s="119" t="str">
        <f t="shared" si="13"/>
        <v>RESTRUCTURE_FAC</v>
      </c>
      <c r="L43" s="103" t="e">
        <f>MATCH($K43,FAC_TOTALS_APTA!$A$2:$AT$2,)</f>
        <v>#N/A</v>
      </c>
      <c r="M43" s="116" t="e">
        <f>IF(M39=0,0,VLOOKUP(M39,FAC_TOTALS_APTA!$A$4:$AV$126,$L43,FALSE))</f>
        <v>#REF!</v>
      </c>
      <c r="N43" s="116" t="e">
        <f>IF(N39=0,0,VLOOKUP(N39,FAC_TOTALS_APTA!$A$4:$AV$126,$L43,FALSE))</f>
        <v>#REF!</v>
      </c>
      <c r="O43" s="116" t="e">
        <f>IF(O39=0,0,VLOOKUP(O39,FAC_TOTALS_APTA!$A$4:$AV$126,$L43,FALSE))</f>
        <v>#REF!</v>
      </c>
      <c r="P43" s="116" t="e">
        <f>IF(P39=0,0,VLOOKUP(P39,FAC_TOTALS_APTA!$A$4:$AV$126,$L43,FALSE))</f>
        <v>#REF!</v>
      </c>
      <c r="Q43" s="116" t="e">
        <f>IF(Q39=0,0,VLOOKUP(Q39,FAC_TOTALS_APTA!$A$4:$AV$126,$L43,FALSE))</f>
        <v>#REF!</v>
      </c>
      <c r="R43" s="116" t="e">
        <f>IF(R39=0,0,VLOOKUP(R39,FAC_TOTALS_APTA!$A$4:$AV$126,$L43,FALSE))</f>
        <v>#REF!</v>
      </c>
      <c r="S43" s="116" t="e">
        <f>IF(S39=0,0,VLOOKUP(S39,FAC_TOTALS_APTA!$A$4:$AV$126,$L43,FALSE))</f>
        <v>#REF!</v>
      </c>
      <c r="T43" s="116" t="e">
        <f>IF(T39=0,0,VLOOKUP(T39,FAC_TOTALS_APTA!$A$4:$AV$126,$L43,FALSE))</f>
        <v>#REF!</v>
      </c>
      <c r="U43" s="116" t="e">
        <f>IF(U39=0,0,VLOOKUP(U39,FAC_TOTALS_APTA!$A$4:$AV$126,$L43,FALSE))</f>
        <v>#REF!</v>
      </c>
      <c r="V43" s="116" t="e">
        <f>IF(V39=0,0,VLOOKUP(V39,FAC_TOTALS_APTA!$A$4:$AV$126,$L43,FALSE))</f>
        <v>#REF!</v>
      </c>
      <c r="W43" s="116">
        <f>IF(W39=0,0,VLOOKUP(W39,FAC_TOTALS_APTA!$A$4:$AV$126,$L43,FALSE))</f>
        <v>0</v>
      </c>
      <c r="X43" s="116">
        <f>IF(X39=0,0,VLOOKUP(X39,FAC_TOTALS_APTA!$A$4:$AV$126,$L43,FALSE))</f>
        <v>0</v>
      </c>
      <c r="Y43" s="116">
        <f>IF(Y39=0,0,VLOOKUP(Y39,FAC_TOTALS_APTA!$A$4:$AV$126,$L43,FALSE))</f>
        <v>0</v>
      </c>
      <c r="Z43" s="116">
        <f>IF(Z39=0,0,VLOOKUP(Z39,FAC_TOTALS_APTA!$A$4:$AV$126,$L43,FALSE))</f>
        <v>0</v>
      </c>
      <c r="AA43" s="116">
        <f>IF(AA39=0,0,VLOOKUP(AA39,FAC_TOTALS_APTA!$A$4:$AV$126,$L43,FALSE))</f>
        <v>0</v>
      </c>
      <c r="AB43" s="116">
        <f>IF(AB39=0,0,VLOOKUP(AB39,FAC_TOTALS_APTA!$A$4:$AV$126,$L43,FALSE))</f>
        <v>0</v>
      </c>
      <c r="AC43" s="120" t="e">
        <f t="shared" si="14"/>
        <v>#REF!</v>
      </c>
      <c r="AD43" s="121" t="e">
        <f>AC43/G56</f>
        <v>#REF!</v>
      </c>
      <c r="AE43" s="101"/>
    </row>
    <row r="44" spans="2:31" x14ac:dyDescent="0.35">
      <c r="B44" s="114" t="s">
        <v>80</v>
      </c>
      <c r="C44" s="115"/>
      <c r="D44" s="103" t="s">
        <v>76</v>
      </c>
      <c r="E44" s="117"/>
      <c r="F44" s="103">
        <f>MATCH($D44,FAC_TOTALS_APTA!$A$2:$AV$2,)</f>
        <v>19</v>
      </c>
      <c r="G44" s="116">
        <f>VLOOKUP(G39,FAC_TOTALS_APTA!$A$4:$AV$126,$F44,FALSE)</f>
        <v>0</v>
      </c>
      <c r="H44" s="116">
        <f>VLOOKUP(H39,FAC_TOTALS_APTA!$A$4:$AV$126,$F44,FALSE)</f>
        <v>0</v>
      </c>
      <c r="I44" s="118" t="str">
        <f>IFERROR(H44/G44-1,"-")</f>
        <v>-</v>
      </c>
      <c r="J44" s="119" t="str">
        <f t="shared" si="12"/>
        <v/>
      </c>
      <c r="K44" s="119" t="str">
        <f t="shared" si="13"/>
        <v>MAINTENANCE_WMATA_FAC</v>
      </c>
      <c r="L44" s="103">
        <f>MATCH($K44,FAC_TOTALS_APTA!$A$2:$AT$2,)</f>
        <v>33</v>
      </c>
      <c r="M44" s="116">
        <f>IF(M40=0,0,VLOOKUP(M40,FAC_TOTALS_APTA!$A$4:$AV$126,$L44,FALSE))</f>
        <v>0</v>
      </c>
      <c r="N44" s="116">
        <f>IF(N40=0,0,VLOOKUP(N40,FAC_TOTALS_APTA!$A$4:$AV$126,$L44,FALSE))</f>
        <v>0</v>
      </c>
      <c r="O44" s="116">
        <f>IF(O40=0,0,VLOOKUP(O40,FAC_TOTALS_APTA!$A$4:$AV$126,$L44,FALSE))</f>
        <v>0</v>
      </c>
      <c r="P44" s="116">
        <f>IF(P40=0,0,VLOOKUP(P40,FAC_TOTALS_APTA!$A$4:$AV$126,$L44,FALSE))</f>
        <v>0</v>
      </c>
      <c r="Q44" s="116">
        <f>IF(Q40=0,0,VLOOKUP(Q40,FAC_TOTALS_APTA!$A$4:$AV$126,$L44,FALSE))</f>
        <v>0</v>
      </c>
      <c r="R44" s="116">
        <f>IF(R40=0,0,VLOOKUP(R40,FAC_TOTALS_APTA!$A$4:$AV$126,$L44,FALSE))</f>
        <v>0</v>
      </c>
      <c r="S44" s="116">
        <f>IF(S40=0,0,VLOOKUP(S40,FAC_TOTALS_APTA!$A$4:$AV$126,$L44,FALSE))</f>
        <v>0</v>
      </c>
      <c r="T44" s="116">
        <f>IF(T40=0,0,VLOOKUP(T40,FAC_TOTALS_APTA!$A$4:$AV$126,$L44,FALSE))</f>
        <v>0</v>
      </c>
      <c r="U44" s="116">
        <f>IF(U40=0,0,VLOOKUP(U40,FAC_TOTALS_APTA!$A$4:$AV$126,$L44,FALSE))</f>
        <v>0</v>
      </c>
      <c r="V44" s="116">
        <f>IF(V40=0,0,VLOOKUP(V40,FAC_TOTALS_APTA!$A$4:$AV$126,$L44,FALSE))</f>
        <v>0</v>
      </c>
      <c r="W44" s="116">
        <f>IF(W40=0,0,VLOOKUP(W40,FAC_TOTALS_APTA!$A$4:$AV$126,$L44,FALSE))</f>
        <v>0</v>
      </c>
      <c r="X44" s="116">
        <f>IF(X40=0,0,VLOOKUP(X40,FAC_TOTALS_APTA!$A$4:$AV$126,$L44,FALSE))</f>
        <v>0</v>
      </c>
      <c r="Y44" s="116">
        <f>IF(Y40=0,0,VLOOKUP(Y40,FAC_TOTALS_APTA!$A$4:$AV$126,$L44,FALSE))</f>
        <v>0</v>
      </c>
      <c r="Z44" s="116">
        <f>IF(Z40=0,0,VLOOKUP(Z40,FAC_TOTALS_APTA!$A$4:$AV$126,$L44,FALSE))</f>
        <v>0</v>
      </c>
      <c r="AA44" s="116">
        <f>IF(AA40=0,0,VLOOKUP(AA40,FAC_TOTALS_APTA!$A$4:$AV$126,$L44,FALSE))</f>
        <v>0</v>
      </c>
      <c r="AB44" s="116">
        <f>IF(AB40=0,0,VLOOKUP(AB40,FAC_TOTALS_APTA!$A$4:$AV$126,$L44,FALSE))</f>
        <v>0</v>
      </c>
      <c r="AC44" s="120">
        <f t="shared" si="14"/>
        <v>0</v>
      </c>
      <c r="AD44" s="121">
        <f>AC44/G56</f>
        <v>0</v>
      </c>
      <c r="AE44" s="101"/>
    </row>
    <row r="45" spans="2:31" x14ac:dyDescent="0.35">
      <c r="B45" s="114" t="s">
        <v>48</v>
      </c>
      <c r="C45" s="115" t="s">
        <v>21</v>
      </c>
      <c r="D45" s="103" t="s">
        <v>8</v>
      </c>
      <c r="E45" s="54"/>
      <c r="F45" s="5">
        <f>MATCH($D45,FAC_TOTALS_APTA!$A$2:$AV$2,)</f>
        <v>14</v>
      </c>
      <c r="G45" s="28">
        <f>VLOOKUP(G39,FAC_TOTALS_APTA!$A$4:$AV$126,$F45,FALSE)</f>
        <v>2749422.81728487</v>
      </c>
      <c r="H45" s="28">
        <f>VLOOKUP(H39,FAC_TOTALS_APTA!$A$4:$AV$126,$F45,FALSE)</f>
        <v>2890718.4350246098</v>
      </c>
      <c r="I45" s="29">
        <f t="shared" si="11"/>
        <v>5.1391010815598381E-2</v>
      </c>
      <c r="J45" s="30" t="str">
        <f t="shared" si="12"/>
        <v>_log</v>
      </c>
      <c r="K45" s="30" t="str">
        <f t="shared" si="13"/>
        <v>POP_EMP_log_FAC</v>
      </c>
      <c r="L45" s="5">
        <f>MATCH($K45,FAC_TOTALS_APTA!$A$2:$AT$2,)</f>
        <v>28</v>
      </c>
      <c r="M45" s="28">
        <f>IF(M39=0,0,VLOOKUP(M39,FAC_TOTALS_APTA!$A$4:$AV$126,$L45,FALSE))</f>
        <v>267727.30401628203</v>
      </c>
      <c r="N45" s="28">
        <f>IF(N39=0,0,VLOOKUP(N39,FAC_TOTALS_APTA!$A$4:$AV$126,$L45,FALSE))</f>
        <v>290242.20605903398</v>
      </c>
      <c r="O45" s="28">
        <f>IF(O39=0,0,VLOOKUP(O39,FAC_TOTALS_APTA!$A$4:$AV$126,$L45,FALSE))</f>
        <v>372601.70293695497</v>
      </c>
      <c r="P45" s="28">
        <f>IF(P39=0,0,VLOOKUP(P39,FAC_TOTALS_APTA!$A$4:$AV$126,$L45,FALSE))</f>
        <v>483532.29220423201</v>
      </c>
      <c r="Q45" s="28">
        <f>IF(Q39=0,0,VLOOKUP(Q39,FAC_TOTALS_APTA!$A$4:$AV$126,$L45,FALSE))</f>
        <v>147816.65885485199</v>
      </c>
      <c r="R45" s="28">
        <f>IF(R39=0,0,VLOOKUP(R39,FAC_TOTALS_APTA!$A$4:$AV$126,$L45,FALSE))</f>
        <v>31324.0223705961</v>
      </c>
      <c r="S45" s="28">
        <f>IF(S39=0,0,VLOOKUP(S39,FAC_TOTALS_APTA!$A$4:$AV$126,$L45,FALSE))</f>
        <v>-167074.65510995401</v>
      </c>
      <c r="T45" s="28">
        <f>IF(T39=0,0,VLOOKUP(T39,FAC_TOTALS_APTA!$A$4:$AV$126,$L45,FALSE))</f>
        <v>64889.200022859302</v>
      </c>
      <c r="U45" s="28">
        <f>IF(U39=0,0,VLOOKUP(U39,FAC_TOTALS_APTA!$A$4:$AV$126,$L45,FALSE))</f>
        <v>146571.375903056</v>
      </c>
      <c r="V45" s="28">
        <f>IF(V39=0,0,VLOOKUP(V39,FAC_TOTALS_APTA!$A$4:$AV$126,$L45,FALSE))</f>
        <v>234553.94328296001</v>
      </c>
      <c r="W45" s="28">
        <f>IF(W39=0,0,VLOOKUP(W39,FAC_TOTALS_APTA!$A$4:$AV$126,$L45,FALSE))</f>
        <v>0</v>
      </c>
      <c r="X45" s="28">
        <f>IF(X39=0,0,VLOOKUP(X39,FAC_TOTALS_APTA!$A$4:$AV$126,$L45,FALSE))</f>
        <v>0</v>
      </c>
      <c r="Y45" s="28">
        <f>IF(Y39=0,0,VLOOKUP(Y39,FAC_TOTALS_APTA!$A$4:$AV$126,$L45,FALSE))</f>
        <v>0</v>
      </c>
      <c r="Z45" s="28">
        <f>IF(Z39=0,0,VLOOKUP(Z39,FAC_TOTALS_APTA!$A$4:$AV$126,$L45,FALSE))</f>
        <v>0</v>
      </c>
      <c r="AA45" s="28">
        <f>IF(AA39=0,0,VLOOKUP(AA39,FAC_TOTALS_APTA!$A$4:$AV$126,$L45,FALSE))</f>
        <v>0</v>
      </c>
      <c r="AB45" s="28">
        <f>IF(AB39=0,0,VLOOKUP(AB39,FAC_TOTALS_APTA!$A$4:$AV$126,$L45,FALSE))</f>
        <v>0</v>
      </c>
      <c r="AC45" s="31">
        <f t="shared" si="14"/>
        <v>1872184.0505408724</v>
      </c>
      <c r="AD45" s="32">
        <f>AC45/G55</f>
        <v>4.1590114651711002E-2</v>
      </c>
      <c r="AE45" s="101"/>
    </row>
    <row r="46" spans="2:31" x14ac:dyDescent="0.35">
      <c r="B46" s="24" t="s">
        <v>73</v>
      </c>
      <c r="C46" s="115"/>
      <c r="D46" s="103" t="s">
        <v>72</v>
      </c>
      <c r="E46" s="54"/>
      <c r="F46" s="5" t="e">
        <f>MATCH($D46,FAC_TOTALS_APTA!$A$2:$AV$2,)</f>
        <v>#N/A</v>
      </c>
      <c r="G46" s="53" t="e">
        <f>VLOOKUP(G39,FAC_TOTALS_APTA!$A$4:$AV$126,$F46,FALSE)</f>
        <v>#REF!</v>
      </c>
      <c r="H46" s="53" t="e">
        <f>VLOOKUP(H39,FAC_TOTALS_APTA!$A$4:$AV$126,$F46,FALSE)</f>
        <v>#REF!</v>
      </c>
      <c r="I46" s="29" t="str">
        <f t="shared" si="11"/>
        <v>-</v>
      </c>
      <c r="J46" s="30" t="str">
        <f t="shared" si="12"/>
        <v/>
      </c>
      <c r="K46" s="30" t="str">
        <f t="shared" si="13"/>
        <v>TSD_POP_EMP_PCT_FAC</v>
      </c>
      <c r="L46" s="5" t="e">
        <f>MATCH($K46,FAC_TOTALS_APTA!$A$2:$AT$2,)</f>
        <v>#N/A</v>
      </c>
      <c r="M46" s="28" t="e">
        <f>IF(M39=0,0,VLOOKUP(M39,FAC_TOTALS_APTA!$A$4:$AV$126,$L46,FALSE))</f>
        <v>#REF!</v>
      </c>
      <c r="N46" s="28" t="e">
        <f>IF(N39=0,0,VLOOKUP(N39,FAC_TOTALS_APTA!$A$4:$AV$126,$L46,FALSE))</f>
        <v>#REF!</v>
      </c>
      <c r="O46" s="28" t="e">
        <f>IF(O39=0,0,VLOOKUP(O39,FAC_TOTALS_APTA!$A$4:$AV$126,$L46,FALSE))</f>
        <v>#REF!</v>
      </c>
      <c r="P46" s="28" t="e">
        <f>IF(P39=0,0,VLOOKUP(P39,FAC_TOTALS_APTA!$A$4:$AV$126,$L46,FALSE))</f>
        <v>#REF!</v>
      </c>
      <c r="Q46" s="28" t="e">
        <f>IF(Q39=0,0,VLOOKUP(Q39,FAC_TOTALS_APTA!$A$4:$AV$126,$L46,FALSE))</f>
        <v>#REF!</v>
      </c>
      <c r="R46" s="28" t="e">
        <f>IF(R39=0,0,VLOOKUP(R39,FAC_TOTALS_APTA!$A$4:$AV$126,$L46,FALSE))</f>
        <v>#REF!</v>
      </c>
      <c r="S46" s="28" t="e">
        <f>IF(S39=0,0,VLOOKUP(S39,FAC_TOTALS_APTA!$A$4:$AV$126,$L46,FALSE))</f>
        <v>#REF!</v>
      </c>
      <c r="T46" s="28" t="e">
        <f>IF(T39=0,0,VLOOKUP(T39,FAC_TOTALS_APTA!$A$4:$AV$126,$L46,FALSE))</f>
        <v>#REF!</v>
      </c>
      <c r="U46" s="28" t="e">
        <f>IF(U39=0,0,VLOOKUP(U39,FAC_TOTALS_APTA!$A$4:$AV$126,$L46,FALSE))</f>
        <v>#REF!</v>
      </c>
      <c r="V46" s="28" t="e">
        <f>IF(V39=0,0,VLOOKUP(V39,FAC_TOTALS_APTA!$A$4:$AV$126,$L46,FALSE))</f>
        <v>#REF!</v>
      </c>
      <c r="W46" s="28">
        <f>IF(W39=0,0,VLOOKUP(W39,FAC_TOTALS_APTA!$A$4:$AV$126,$L46,FALSE))</f>
        <v>0</v>
      </c>
      <c r="X46" s="28">
        <f>IF(X39=0,0,VLOOKUP(X39,FAC_TOTALS_APTA!$A$4:$AV$126,$L46,FALSE))</f>
        <v>0</v>
      </c>
      <c r="Y46" s="28">
        <f>IF(Y39=0,0,VLOOKUP(Y39,FAC_TOTALS_APTA!$A$4:$AV$126,$L46,FALSE))</f>
        <v>0</v>
      </c>
      <c r="Z46" s="28">
        <f>IF(Z39=0,0,VLOOKUP(Z39,FAC_TOTALS_APTA!$A$4:$AV$126,$L46,FALSE))</f>
        <v>0</v>
      </c>
      <c r="AA46" s="28">
        <f>IF(AA39=0,0,VLOOKUP(AA39,FAC_TOTALS_APTA!$A$4:$AV$126,$L46,FALSE))</f>
        <v>0</v>
      </c>
      <c r="AB46" s="28">
        <f>IF(AB39=0,0,VLOOKUP(AB39,FAC_TOTALS_APTA!$A$4:$AV$126,$L46,FALSE))</f>
        <v>0</v>
      </c>
      <c r="AC46" s="31" t="e">
        <f t="shared" si="14"/>
        <v>#REF!</v>
      </c>
      <c r="AD46" s="32" t="e">
        <f>AC46/G55</f>
        <v>#REF!</v>
      </c>
      <c r="AE46" s="101"/>
    </row>
    <row r="47" spans="2:31" x14ac:dyDescent="0.3">
      <c r="B47" s="114" t="s">
        <v>49</v>
      </c>
      <c r="C47" s="115" t="s">
        <v>21</v>
      </c>
      <c r="D47" s="123" t="s">
        <v>81</v>
      </c>
      <c r="E47" s="54"/>
      <c r="F47" s="5">
        <f>MATCH($D47,FAC_TOTALS_APTA!$A$2:$AV$2,)</f>
        <v>15</v>
      </c>
      <c r="G47" s="33">
        <f>VLOOKUP(G39,FAC_TOTALS_APTA!$A$4:$AV$126,$F47,FALSE)</f>
        <v>1.95848349446336</v>
      </c>
      <c r="H47" s="33">
        <f>VLOOKUP(H39,FAC_TOTALS_APTA!$A$4:$AV$126,$F47,FALSE)</f>
        <v>4.0060224383444201</v>
      </c>
      <c r="I47" s="29">
        <f t="shared" si="11"/>
        <v>1.0454716364316883</v>
      </c>
      <c r="J47" s="30" t="str">
        <f t="shared" si="12"/>
        <v>_log</v>
      </c>
      <c r="K47" s="30" t="str">
        <f t="shared" si="13"/>
        <v>GAS_PRICE_2018_log_FAC</v>
      </c>
      <c r="L47" s="5">
        <f>MATCH($K47,FAC_TOTALS_APTA!$A$2:$AT$2,)</f>
        <v>29</v>
      </c>
      <c r="M47" s="28">
        <f>IF(M39=0,0,VLOOKUP(M39,FAC_TOTALS_APTA!$A$4:$AV$126,$L47,FALSE))</f>
        <v>447869.012369606</v>
      </c>
      <c r="N47" s="28">
        <f>IF(N39=0,0,VLOOKUP(N39,FAC_TOTALS_APTA!$A$4:$AV$126,$L47,FALSE))</f>
        <v>477428.87367103802</v>
      </c>
      <c r="O47" s="28">
        <f>IF(O39=0,0,VLOOKUP(O39,FAC_TOTALS_APTA!$A$4:$AV$126,$L47,FALSE))</f>
        <v>718081.14219498902</v>
      </c>
      <c r="P47" s="28">
        <f>IF(P39=0,0,VLOOKUP(P39,FAC_TOTALS_APTA!$A$4:$AV$126,$L47,FALSE))</f>
        <v>465101.31951552199</v>
      </c>
      <c r="Q47" s="28">
        <f>IF(Q39=0,0,VLOOKUP(Q39,FAC_TOTALS_APTA!$A$4:$AV$126,$L47,FALSE))</f>
        <v>350928.80166134302</v>
      </c>
      <c r="R47" s="28">
        <f>IF(R39=0,0,VLOOKUP(R39,FAC_TOTALS_APTA!$A$4:$AV$126,$L47,FALSE))</f>
        <v>673367.55356393801</v>
      </c>
      <c r="S47" s="28">
        <f>IF(S39=0,0,VLOOKUP(S39,FAC_TOTALS_APTA!$A$4:$AV$126,$L47,FALSE))</f>
        <v>-2310576.6127408701</v>
      </c>
      <c r="T47" s="28">
        <f>IF(T39=0,0,VLOOKUP(T39,FAC_TOTALS_APTA!$A$4:$AV$126,$L47,FALSE))</f>
        <v>1001190.30739578</v>
      </c>
      <c r="U47" s="28">
        <f>IF(U39=0,0,VLOOKUP(U39,FAC_TOTALS_APTA!$A$4:$AV$126,$L47,FALSE))</f>
        <v>1281602.71841738</v>
      </c>
      <c r="V47" s="28">
        <f>IF(V39=0,0,VLOOKUP(V39,FAC_TOTALS_APTA!$A$4:$AV$126,$L47,FALSE))</f>
        <v>21725.673959994801</v>
      </c>
      <c r="W47" s="28">
        <f>IF(W39=0,0,VLOOKUP(W39,FAC_TOTALS_APTA!$A$4:$AV$126,$L47,FALSE))</f>
        <v>0</v>
      </c>
      <c r="X47" s="28">
        <f>IF(X39=0,0,VLOOKUP(X39,FAC_TOTALS_APTA!$A$4:$AV$126,$L47,FALSE))</f>
        <v>0</v>
      </c>
      <c r="Y47" s="28">
        <f>IF(Y39=0,0,VLOOKUP(Y39,FAC_TOTALS_APTA!$A$4:$AV$126,$L47,FALSE))</f>
        <v>0</v>
      </c>
      <c r="Z47" s="28">
        <f>IF(Z39=0,0,VLOOKUP(Z39,FAC_TOTALS_APTA!$A$4:$AV$126,$L47,FALSE))</f>
        <v>0</v>
      </c>
      <c r="AA47" s="28">
        <f>IF(AA39=0,0,VLOOKUP(AA39,FAC_TOTALS_APTA!$A$4:$AV$126,$L47,FALSE))</f>
        <v>0</v>
      </c>
      <c r="AB47" s="28">
        <f>IF(AB39=0,0,VLOOKUP(AB39,FAC_TOTALS_APTA!$A$4:$AV$126,$L47,FALSE))</f>
        <v>0</v>
      </c>
      <c r="AC47" s="31">
        <f t="shared" si="14"/>
        <v>3126718.7900087205</v>
      </c>
      <c r="AD47" s="32">
        <f>AC47/G55</f>
        <v>6.9459299646609615E-2</v>
      </c>
      <c r="AE47" s="101"/>
    </row>
    <row r="48" spans="2:31" x14ac:dyDescent="0.35">
      <c r="B48" s="114" t="s">
        <v>46</v>
      </c>
      <c r="C48" s="115" t="s">
        <v>21</v>
      </c>
      <c r="D48" s="103" t="s">
        <v>14</v>
      </c>
      <c r="E48" s="54"/>
      <c r="F48" s="5">
        <f>MATCH($D48,FAC_TOTALS_APTA!$A$2:$AV$2,)</f>
        <v>16</v>
      </c>
      <c r="G48" s="53">
        <f>VLOOKUP(G39,FAC_TOTALS_APTA!$A$4:$AV$126,$F48,FALSE)</f>
        <v>35507.414986399701</v>
      </c>
      <c r="H48" s="53">
        <f>VLOOKUP(H39,FAC_TOTALS_APTA!$A$4:$AV$126,$F48,FALSE)</f>
        <v>29026.064510323398</v>
      </c>
      <c r="I48" s="29">
        <f t="shared" si="11"/>
        <v>-0.18253512621402701</v>
      </c>
      <c r="J48" s="30" t="str">
        <f t="shared" si="12"/>
        <v>_log</v>
      </c>
      <c r="K48" s="30" t="str">
        <f t="shared" si="13"/>
        <v>TOTAL_MED_INC_INDIV_2018_log_FAC</v>
      </c>
      <c r="L48" s="5">
        <f>MATCH($K48,FAC_TOTALS_APTA!$A$2:$AT$2,)</f>
        <v>30</v>
      </c>
      <c r="M48" s="28">
        <f>IF(M39=0,0,VLOOKUP(M39,FAC_TOTALS_APTA!$A$4:$AV$126,$L48,FALSE))</f>
        <v>100551.200133267</v>
      </c>
      <c r="N48" s="28">
        <f>IF(N39=0,0,VLOOKUP(N39,FAC_TOTALS_APTA!$A$4:$AV$126,$L48,FALSE))</f>
        <v>145568.601756919</v>
      </c>
      <c r="O48" s="28">
        <f>IF(O39=0,0,VLOOKUP(O39,FAC_TOTALS_APTA!$A$4:$AV$126,$L48,FALSE))</f>
        <v>141799.98968336199</v>
      </c>
      <c r="P48" s="28">
        <f>IF(P39=0,0,VLOOKUP(P39,FAC_TOTALS_APTA!$A$4:$AV$126,$L48,FALSE))</f>
        <v>270192.91590493399</v>
      </c>
      <c r="Q48" s="28">
        <f>IF(Q39=0,0,VLOOKUP(Q39,FAC_TOTALS_APTA!$A$4:$AV$126,$L48,FALSE))</f>
        <v>-114650.670153078</v>
      </c>
      <c r="R48" s="28">
        <f>IF(R39=0,0,VLOOKUP(R39,FAC_TOTALS_APTA!$A$4:$AV$126,$L48,FALSE))</f>
        <v>79999.844580343197</v>
      </c>
      <c r="S48" s="28">
        <f>IF(S39=0,0,VLOOKUP(S39,FAC_TOTALS_APTA!$A$4:$AV$126,$L48,FALSE))</f>
        <v>374688.100300144</v>
      </c>
      <c r="T48" s="28">
        <f>IF(T39=0,0,VLOOKUP(T39,FAC_TOTALS_APTA!$A$4:$AV$126,$L48,FALSE))</f>
        <v>216262.348850882</v>
      </c>
      <c r="U48" s="28">
        <f>IF(U39=0,0,VLOOKUP(U39,FAC_TOTALS_APTA!$A$4:$AV$126,$L48,FALSE))</f>
        <v>174211.125262438</v>
      </c>
      <c r="V48" s="28">
        <f>IF(V39=0,0,VLOOKUP(V39,FAC_TOTALS_APTA!$A$4:$AV$126,$L48,FALSE))</f>
        <v>116019.04582389801</v>
      </c>
      <c r="W48" s="28">
        <f>IF(W39=0,0,VLOOKUP(W39,FAC_TOTALS_APTA!$A$4:$AV$126,$L48,FALSE))</f>
        <v>0</v>
      </c>
      <c r="X48" s="28">
        <f>IF(X39=0,0,VLOOKUP(X39,FAC_TOTALS_APTA!$A$4:$AV$126,$L48,FALSE))</f>
        <v>0</v>
      </c>
      <c r="Y48" s="28">
        <f>IF(Y39=0,0,VLOOKUP(Y39,FAC_TOTALS_APTA!$A$4:$AV$126,$L48,FALSE))</f>
        <v>0</v>
      </c>
      <c r="Z48" s="28">
        <f>IF(Z39=0,0,VLOOKUP(Z39,FAC_TOTALS_APTA!$A$4:$AV$126,$L48,FALSE))</f>
        <v>0</v>
      </c>
      <c r="AA48" s="28">
        <f>IF(AA39=0,0,VLOOKUP(AA39,FAC_TOTALS_APTA!$A$4:$AV$126,$L48,FALSE))</f>
        <v>0</v>
      </c>
      <c r="AB48" s="28">
        <f>IF(AB39=0,0,VLOOKUP(AB39,FAC_TOTALS_APTA!$A$4:$AV$126,$L48,FALSE))</f>
        <v>0</v>
      </c>
      <c r="AC48" s="31">
        <f t="shared" si="14"/>
        <v>1504642.5021431092</v>
      </c>
      <c r="AD48" s="32">
        <f>AC48/G55</f>
        <v>3.3425268288067314E-2</v>
      </c>
      <c r="AE48" s="101"/>
    </row>
    <row r="49" spans="1:31" x14ac:dyDescent="0.35">
      <c r="B49" s="114" t="s">
        <v>62</v>
      </c>
      <c r="C49" s="115"/>
      <c r="D49" s="103" t="s">
        <v>9</v>
      </c>
      <c r="E49" s="54"/>
      <c r="F49" s="5">
        <f>MATCH($D49,FAC_TOTALS_APTA!$A$2:$AV$2,)</f>
        <v>17</v>
      </c>
      <c r="G49" s="28">
        <f>VLOOKUP(G39,FAC_TOTALS_APTA!$A$4:$AV$126,$F49,FALSE)</f>
        <v>7.6765085674610303</v>
      </c>
      <c r="H49" s="28">
        <f>VLOOKUP(H39,FAC_TOTALS_APTA!$A$4:$AV$126,$F49,FALSE)</f>
        <v>8.3613680927189407</v>
      </c>
      <c r="I49" s="29">
        <f t="shared" si="11"/>
        <v>8.9214975693621135E-2</v>
      </c>
      <c r="J49" s="30" t="str">
        <f t="shared" si="12"/>
        <v/>
      </c>
      <c r="K49" s="30" t="str">
        <f t="shared" si="13"/>
        <v>PCT_HH_NO_VEH_FAC</v>
      </c>
      <c r="L49" s="5">
        <f>MATCH($K49,FAC_TOTALS_APTA!$A$2:$AT$2,)</f>
        <v>31</v>
      </c>
      <c r="M49" s="28">
        <f>IF(M39=0,0,VLOOKUP(M39,FAC_TOTALS_APTA!$A$4:$AV$126,$L49,FALSE))</f>
        <v>55263.481236140498</v>
      </c>
      <c r="N49" s="28">
        <f>IF(N39=0,0,VLOOKUP(N39,FAC_TOTALS_APTA!$A$4:$AV$126,$L49,FALSE))</f>
        <v>58802.588282378601</v>
      </c>
      <c r="O49" s="28">
        <f>IF(O39=0,0,VLOOKUP(O39,FAC_TOTALS_APTA!$A$4:$AV$126,$L49,FALSE))</f>
        <v>23290.661531583301</v>
      </c>
      <c r="P49" s="28">
        <f>IF(P39=0,0,VLOOKUP(P39,FAC_TOTALS_APTA!$A$4:$AV$126,$L49,FALSE))</f>
        <v>173948.12812634901</v>
      </c>
      <c r="Q49" s="28">
        <f>IF(Q39=0,0,VLOOKUP(Q39,FAC_TOTALS_APTA!$A$4:$AV$126,$L49,FALSE))</f>
        <v>-456240.43868816597</v>
      </c>
      <c r="R49" s="28">
        <f>IF(R39=0,0,VLOOKUP(R39,FAC_TOTALS_APTA!$A$4:$AV$126,$L49,FALSE))</f>
        <v>313802.60745163198</v>
      </c>
      <c r="S49" s="28">
        <f>IF(S39=0,0,VLOOKUP(S39,FAC_TOTALS_APTA!$A$4:$AV$126,$L49,FALSE))</f>
        <v>768717.564178937</v>
      </c>
      <c r="T49" s="28">
        <f>IF(T39=0,0,VLOOKUP(T39,FAC_TOTALS_APTA!$A$4:$AV$126,$L49,FALSE))</f>
        <v>93648.789066334706</v>
      </c>
      <c r="U49" s="28">
        <f>IF(U39=0,0,VLOOKUP(U39,FAC_TOTALS_APTA!$A$4:$AV$126,$L49,FALSE))</f>
        <v>928486.37513542396</v>
      </c>
      <c r="V49" s="28">
        <f>IF(V39=0,0,VLOOKUP(V39,FAC_TOTALS_APTA!$A$4:$AV$126,$L49,FALSE))</f>
        <v>8023.7262317999302</v>
      </c>
      <c r="W49" s="28">
        <f>IF(W39=0,0,VLOOKUP(W39,FAC_TOTALS_APTA!$A$4:$AV$126,$L49,FALSE))</f>
        <v>0</v>
      </c>
      <c r="X49" s="28">
        <f>IF(X39=0,0,VLOOKUP(X39,FAC_TOTALS_APTA!$A$4:$AV$126,$L49,FALSE))</f>
        <v>0</v>
      </c>
      <c r="Y49" s="28">
        <f>IF(Y39=0,0,VLOOKUP(Y39,FAC_TOTALS_APTA!$A$4:$AV$126,$L49,FALSE))</f>
        <v>0</v>
      </c>
      <c r="Z49" s="28">
        <f>IF(Z39=0,0,VLOOKUP(Z39,FAC_TOTALS_APTA!$A$4:$AV$126,$L49,FALSE))</f>
        <v>0</v>
      </c>
      <c r="AA49" s="28">
        <f>IF(AA39=0,0,VLOOKUP(AA39,FAC_TOTALS_APTA!$A$4:$AV$126,$L49,FALSE))</f>
        <v>0</v>
      </c>
      <c r="AB49" s="28">
        <f>IF(AB39=0,0,VLOOKUP(AB39,FAC_TOTALS_APTA!$A$4:$AV$126,$L49,FALSE))</f>
        <v>0</v>
      </c>
      <c r="AC49" s="31">
        <f t="shared" si="14"/>
        <v>1967743.4825524129</v>
      </c>
      <c r="AD49" s="32">
        <f>AC49/G55</f>
        <v>4.3712944259336479E-2</v>
      </c>
      <c r="AE49" s="101"/>
    </row>
    <row r="50" spans="1:31" x14ac:dyDescent="0.35">
      <c r="B50" s="114" t="s">
        <v>47</v>
      </c>
      <c r="C50" s="115"/>
      <c r="D50" s="103" t="s">
        <v>28</v>
      </c>
      <c r="E50" s="54"/>
      <c r="F50" s="5">
        <f>MATCH($D50,FAC_TOTALS_APTA!$A$2:$AV$2,)</f>
        <v>18</v>
      </c>
      <c r="G50" s="33">
        <f>VLOOKUP(G39,FAC_TOTALS_APTA!$A$4:$AV$126,$F50,FALSE)</f>
        <v>3.55151869292839</v>
      </c>
      <c r="H50" s="33">
        <f>VLOOKUP(H39,FAC_TOTALS_APTA!$A$4:$AV$126,$F50,FALSE)</f>
        <v>4.3922807079810999</v>
      </c>
      <c r="I50" s="29">
        <f t="shared" si="11"/>
        <v>0.23673309582370883</v>
      </c>
      <c r="J50" s="30" t="str">
        <f t="shared" si="12"/>
        <v/>
      </c>
      <c r="K50" s="30" t="str">
        <f t="shared" si="13"/>
        <v>JTW_HOME_PCT_FAC</v>
      </c>
      <c r="L50" s="5">
        <f>MATCH($K50,FAC_TOTALS_APTA!$A$2:$AT$2,)</f>
        <v>32</v>
      </c>
      <c r="M50" s="28">
        <f>IF(M39=0,0,VLOOKUP(M39,FAC_TOTALS_APTA!$A$4:$AV$126,$L50,FALSE))</f>
        <v>0</v>
      </c>
      <c r="N50" s="28">
        <f>IF(N39=0,0,VLOOKUP(N39,FAC_TOTALS_APTA!$A$4:$AV$126,$L50,FALSE))</f>
        <v>0</v>
      </c>
      <c r="O50" s="28">
        <f>IF(O39=0,0,VLOOKUP(O39,FAC_TOTALS_APTA!$A$4:$AV$126,$L50,FALSE))</f>
        <v>0</v>
      </c>
      <c r="P50" s="28">
        <f>IF(P39=0,0,VLOOKUP(P39,FAC_TOTALS_APTA!$A$4:$AV$126,$L50,FALSE))</f>
        <v>-28942.914258693101</v>
      </c>
      <c r="Q50" s="28">
        <f>IF(Q39=0,0,VLOOKUP(Q39,FAC_TOTALS_APTA!$A$4:$AV$126,$L50,FALSE))</f>
        <v>-145945.44803015899</v>
      </c>
      <c r="R50" s="28">
        <f>IF(R39=0,0,VLOOKUP(R39,FAC_TOTALS_APTA!$A$4:$AV$126,$L50,FALSE))</f>
        <v>6642.7884872517598</v>
      </c>
      <c r="S50" s="28">
        <f>IF(S39=0,0,VLOOKUP(S39,FAC_TOTALS_APTA!$A$4:$AV$126,$L50,FALSE))</f>
        <v>-39327.655745145901</v>
      </c>
      <c r="T50" s="28">
        <f>IF(T39=0,0,VLOOKUP(T39,FAC_TOTALS_APTA!$A$4:$AV$126,$L50,FALSE))</f>
        <v>39748.706616491603</v>
      </c>
      <c r="U50" s="28">
        <f>IF(U39=0,0,VLOOKUP(U39,FAC_TOTALS_APTA!$A$4:$AV$126,$L50,FALSE))</f>
        <v>-44336.549002287698</v>
      </c>
      <c r="V50" s="28">
        <f>IF(V39=0,0,VLOOKUP(V39,FAC_TOTALS_APTA!$A$4:$AV$126,$L50,FALSE))</f>
        <v>-140310.46483275201</v>
      </c>
      <c r="W50" s="28">
        <f>IF(W39=0,0,VLOOKUP(W39,FAC_TOTALS_APTA!$A$4:$AV$126,$L50,FALSE))</f>
        <v>0</v>
      </c>
      <c r="X50" s="28">
        <f>IF(X39=0,0,VLOOKUP(X39,FAC_TOTALS_APTA!$A$4:$AV$126,$L50,FALSE))</f>
        <v>0</v>
      </c>
      <c r="Y50" s="28">
        <f>IF(Y39=0,0,VLOOKUP(Y39,FAC_TOTALS_APTA!$A$4:$AV$126,$L50,FALSE))</f>
        <v>0</v>
      </c>
      <c r="Z50" s="28">
        <f>IF(Z39=0,0,VLOOKUP(Z39,FAC_TOTALS_APTA!$A$4:$AV$126,$L50,FALSE))</f>
        <v>0</v>
      </c>
      <c r="AA50" s="28">
        <f>IF(AA39=0,0,VLOOKUP(AA39,FAC_TOTALS_APTA!$A$4:$AV$126,$L50,FALSE))</f>
        <v>0</v>
      </c>
      <c r="AB50" s="28">
        <f>IF(AB39=0,0,VLOOKUP(AB39,FAC_TOTALS_APTA!$A$4:$AV$126,$L50,FALSE))</f>
        <v>0</v>
      </c>
      <c r="AC50" s="31">
        <f t="shared" si="14"/>
        <v>-352471.53676529438</v>
      </c>
      <c r="AD50" s="32">
        <f>AC50/G55</f>
        <v>-7.8300697099189017E-3</v>
      </c>
      <c r="AE50" s="101"/>
    </row>
    <row r="51" spans="1:31" x14ac:dyDescent="0.35">
      <c r="B51" s="114" t="s">
        <v>63</v>
      </c>
      <c r="C51" s="115"/>
      <c r="D51" s="125" t="s">
        <v>69</v>
      </c>
      <c r="E51" s="54"/>
      <c r="F51" s="5">
        <f>MATCH($D51,FAC_TOTALS_APTA!$A$2:$AV$2,)</f>
        <v>23</v>
      </c>
      <c r="G51" s="33">
        <f>VLOOKUP(G39,FAC_TOTALS_APTA!$A$4:$AV$126,$F51,FALSE)</f>
        <v>0</v>
      </c>
      <c r="H51" s="33">
        <f>VLOOKUP(H39,FAC_TOTALS_APTA!$A$4:$AV$126,$F51,FALSE)</f>
        <v>0</v>
      </c>
      <c r="I51" s="29" t="str">
        <f t="shared" si="11"/>
        <v>-</v>
      </c>
      <c r="J51" s="30"/>
      <c r="K51" s="30" t="str">
        <f t="shared" si="13"/>
        <v>YEARS_SINCE_TNC_RAIL_MID_FAC</v>
      </c>
      <c r="L51" s="5">
        <f>MATCH($K51,FAC_TOTALS_APTA!$A$2:$AT$2,)</f>
        <v>37</v>
      </c>
      <c r="M51" s="28">
        <f>IF(M39=0,0,VLOOKUP(M39,FAC_TOTALS_APTA!$A$4:$AV$126,$L51,FALSE))</f>
        <v>0</v>
      </c>
      <c r="N51" s="28">
        <f>IF(N39=0,0,VLOOKUP(N39,FAC_TOTALS_APTA!$A$4:$AV$126,$L51,FALSE))</f>
        <v>0</v>
      </c>
      <c r="O51" s="28">
        <f>IF(O39=0,0,VLOOKUP(O39,FAC_TOTALS_APTA!$A$4:$AV$126,$L51,FALSE))</f>
        <v>0</v>
      </c>
      <c r="P51" s="28">
        <f>IF(P39=0,0,VLOOKUP(P39,FAC_TOTALS_APTA!$A$4:$AV$126,$L51,FALSE))</f>
        <v>0</v>
      </c>
      <c r="Q51" s="28">
        <f>IF(Q39=0,0,VLOOKUP(Q39,FAC_TOTALS_APTA!$A$4:$AV$126,$L51,FALSE))</f>
        <v>0</v>
      </c>
      <c r="R51" s="28">
        <f>IF(R39=0,0,VLOOKUP(R39,FAC_TOTALS_APTA!$A$4:$AV$126,$L51,FALSE))</f>
        <v>0</v>
      </c>
      <c r="S51" s="28">
        <f>IF(S39=0,0,VLOOKUP(S39,FAC_TOTALS_APTA!$A$4:$AV$126,$L51,FALSE))</f>
        <v>0</v>
      </c>
      <c r="T51" s="28">
        <f>IF(T39=0,0,VLOOKUP(T39,FAC_TOTALS_APTA!$A$4:$AV$126,$L51,FALSE))</f>
        <v>0</v>
      </c>
      <c r="U51" s="28">
        <f>IF(U39=0,0,VLOOKUP(U39,FAC_TOTALS_APTA!$A$4:$AV$126,$L51,FALSE))</f>
        <v>0</v>
      </c>
      <c r="V51" s="28">
        <f>IF(V39=0,0,VLOOKUP(V39,FAC_TOTALS_APTA!$A$4:$AV$126,$L51,FALSE))</f>
        <v>0</v>
      </c>
      <c r="W51" s="28">
        <f>IF(W39=0,0,VLOOKUP(W39,FAC_TOTALS_APTA!$A$4:$AV$126,$L51,FALSE))</f>
        <v>0</v>
      </c>
      <c r="X51" s="28">
        <f>IF(X39=0,0,VLOOKUP(X39,FAC_TOTALS_APTA!$A$4:$AV$126,$L51,FALSE))</f>
        <v>0</v>
      </c>
      <c r="Y51" s="28">
        <f>IF(Y39=0,0,VLOOKUP(Y39,FAC_TOTALS_APTA!$A$4:$AV$126,$L51,FALSE))</f>
        <v>0</v>
      </c>
      <c r="Z51" s="28">
        <f>IF(Z39=0,0,VLOOKUP(Z39,FAC_TOTALS_APTA!$A$4:$AV$126,$L51,FALSE))</f>
        <v>0</v>
      </c>
      <c r="AA51" s="28">
        <f>IF(AA39=0,0,VLOOKUP(AA39,FAC_TOTALS_APTA!$A$4:$AV$126,$L51,FALSE))</f>
        <v>0</v>
      </c>
      <c r="AB51" s="28">
        <f>IF(AB39=0,0,VLOOKUP(AB39,FAC_TOTALS_APTA!$A$4:$AV$126,$L51,FALSE))</f>
        <v>0</v>
      </c>
      <c r="AC51" s="31">
        <f t="shared" si="14"/>
        <v>0</v>
      </c>
      <c r="AD51" s="32">
        <f>AC51/G55</f>
        <v>0</v>
      </c>
      <c r="AE51" s="101"/>
    </row>
    <row r="52" spans="1:31" x14ac:dyDescent="0.35">
      <c r="B52" s="114" t="s">
        <v>64</v>
      </c>
      <c r="C52" s="115"/>
      <c r="D52" s="103" t="s">
        <v>43</v>
      </c>
      <c r="E52" s="54"/>
      <c r="F52" s="5">
        <f>MATCH($D52,FAC_TOTALS_APTA!$A$2:$AV$2,)</f>
        <v>24</v>
      </c>
      <c r="G52" s="33">
        <f>VLOOKUP(G39,FAC_TOTALS_APTA!$A$4:$AV$126,$F52,FALSE)</f>
        <v>0.31673896044692901</v>
      </c>
      <c r="H52" s="33">
        <f>VLOOKUP(H39,FAC_TOTALS_APTA!$A$4:$AV$126,$F52,FALSE)</f>
        <v>0.33186352375429901</v>
      </c>
      <c r="I52" s="29">
        <f t="shared" si="11"/>
        <v>4.7750877523967228E-2</v>
      </c>
      <c r="J52" s="30" t="str">
        <f t="shared" ref="J52:J53" si="15">IF(C52="Log","_log","")</f>
        <v/>
      </c>
      <c r="K52" s="30" t="str">
        <f t="shared" si="13"/>
        <v>BIKE_SHARE_FAC</v>
      </c>
      <c r="L52" s="5">
        <f>MATCH($K52,FAC_TOTALS_APTA!$A$2:$AT$2,)</f>
        <v>38</v>
      </c>
      <c r="M52" s="28">
        <f>IF(M39=0,0,VLOOKUP(M39,FAC_TOTALS_APTA!$A$4:$AV$126,$L52,FALSE))</f>
        <v>0</v>
      </c>
      <c r="N52" s="28">
        <f>IF(N39=0,0,VLOOKUP(N39,FAC_TOTALS_APTA!$A$4:$AV$126,$L52,FALSE))</f>
        <v>0</v>
      </c>
      <c r="O52" s="28">
        <f>IF(O39=0,0,VLOOKUP(O39,FAC_TOTALS_APTA!$A$4:$AV$126,$L52,FALSE))</f>
        <v>0</v>
      </c>
      <c r="P52" s="28">
        <f>IF(P39=0,0,VLOOKUP(P39,FAC_TOTALS_APTA!$A$4:$AV$126,$L52,FALSE))</f>
        <v>0</v>
      </c>
      <c r="Q52" s="28">
        <f>IF(Q39=0,0,VLOOKUP(Q39,FAC_TOTALS_APTA!$A$4:$AV$126,$L52,FALSE))</f>
        <v>0</v>
      </c>
      <c r="R52" s="28">
        <f>IF(R39=0,0,VLOOKUP(R39,FAC_TOTALS_APTA!$A$4:$AV$126,$L52,FALSE))</f>
        <v>0</v>
      </c>
      <c r="S52" s="28">
        <f>IF(S39=0,0,VLOOKUP(S39,FAC_TOTALS_APTA!$A$4:$AV$126,$L52,FALSE))</f>
        <v>0</v>
      </c>
      <c r="T52" s="28">
        <f>IF(T39=0,0,VLOOKUP(T39,FAC_TOTALS_APTA!$A$4:$AV$126,$L52,FALSE))</f>
        <v>0</v>
      </c>
      <c r="U52" s="28">
        <f>IF(U39=0,0,VLOOKUP(U39,FAC_TOTALS_APTA!$A$4:$AV$126,$L52,FALSE))</f>
        <v>0</v>
      </c>
      <c r="V52" s="28">
        <f>IF(V39=0,0,VLOOKUP(V39,FAC_TOTALS_APTA!$A$4:$AV$126,$L52,FALSE))</f>
        <v>-38645.1718183704</v>
      </c>
      <c r="W52" s="28">
        <f>IF(W39=0,0,VLOOKUP(W39,FAC_TOTALS_APTA!$A$4:$AV$126,$L52,FALSE))</f>
        <v>0</v>
      </c>
      <c r="X52" s="28">
        <f>IF(X39=0,0,VLOOKUP(X39,FAC_TOTALS_APTA!$A$4:$AV$126,$L52,FALSE))</f>
        <v>0</v>
      </c>
      <c r="Y52" s="28">
        <f>IF(Y39=0,0,VLOOKUP(Y39,FAC_TOTALS_APTA!$A$4:$AV$126,$L52,FALSE))</f>
        <v>0</v>
      </c>
      <c r="Z52" s="28">
        <f>IF(Z39=0,0,VLOOKUP(Z39,FAC_TOTALS_APTA!$A$4:$AV$126,$L52,FALSE))</f>
        <v>0</v>
      </c>
      <c r="AA52" s="28">
        <f>IF(AA39=0,0,VLOOKUP(AA39,FAC_TOTALS_APTA!$A$4:$AV$126,$L52,FALSE))</f>
        <v>0</v>
      </c>
      <c r="AB52" s="28">
        <f>IF(AB39=0,0,VLOOKUP(AB39,FAC_TOTALS_APTA!$A$4:$AV$126,$L52,FALSE))</f>
        <v>0</v>
      </c>
      <c r="AC52" s="31">
        <f t="shared" si="14"/>
        <v>-38645.1718183704</v>
      </c>
      <c r="AD52" s="32">
        <f>AC52/G55</f>
        <v>-8.5849311994553137E-4</v>
      </c>
      <c r="AE52" s="101"/>
    </row>
    <row r="53" spans="1:31" x14ac:dyDescent="0.35">
      <c r="B53" s="126" t="s">
        <v>65</v>
      </c>
      <c r="C53" s="127"/>
      <c r="D53" s="128" t="s">
        <v>44</v>
      </c>
      <c r="E53" s="55"/>
      <c r="F53" s="6">
        <f>MATCH($D53,FAC_TOTALS_APTA!$A$2:$AV$2,)</f>
        <v>25</v>
      </c>
      <c r="G53" s="34">
        <f>VLOOKUP(G39,FAC_TOTALS_APTA!$A$4:$AV$126,$F53,FALSE)</f>
        <v>0</v>
      </c>
      <c r="H53" s="34">
        <f>VLOOKUP(H39,FAC_TOTALS_APTA!$A$4:$AV$126,$F53,FALSE)</f>
        <v>0</v>
      </c>
      <c r="I53" s="35" t="str">
        <f t="shared" si="11"/>
        <v>-</v>
      </c>
      <c r="J53" s="36" t="str">
        <f t="shared" si="15"/>
        <v/>
      </c>
      <c r="K53" s="36" t="str">
        <f t="shared" si="13"/>
        <v>scooter_flag_FAC</v>
      </c>
      <c r="L53" s="6">
        <f>MATCH($K53,FAC_TOTALS_APTA!$A$2:$AT$2,)</f>
        <v>39</v>
      </c>
      <c r="M53" s="37">
        <f>IF(M39=0,0,VLOOKUP(M39,FAC_TOTALS_APTA!$A$4:$AV$126,$L53,FALSE))</f>
        <v>0</v>
      </c>
      <c r="N53" s="37">
        <f>IF(N39=0,0,VLOOKUP(N39,FAC_TOTALS_APTA!$A$4:$AV$126,$L53,FALSE))</f>
        <v>0</v>
      </c>
      <c r="O53" s="37">
        <f>IF(O39=0,0,VLOOKUP(O39,FAC_TOTALS_APTA!$A$4:$AV$126,$L53,FALSE))</f>
        <v>0</v>
      </c>
      <c r="P53" s="37">
        <f>IF(P39=0,0,VLOOKUP(P39,FAC_TOTALS_APTA!$A$4:$AV$126,$L53,FALSE))</f>
        <v>0</v>
      </c>
      <c r="Q53" s="37">
        <f>IF(Q39=0,0,VLOOKUP(Q39,FAC_TOTALS_APTA!$A$4:$AV$126,$L53,FALSE))</f>
        <v>0</v>
      </c>
      <c r="R53" s="37">
        <f>IF(R39=0,0,VLOOKUP(R39,FAC_TOTALS_APTA!$A$4:$AV$126,$L53,FALSE))</f>
        <v>0</v>
      </c>
      <c r="S53" s="37">
        <f>IF(S39=0,0,VLOOKUP(S39,FAC_TOTALS_APTA!$A$4:$AV$126,$L53,FALSE))</f>
        <v>0</v>
      </c>
      <c r="T53" s="37">
        <f>IF(T39=0,0,VLOOKUP(T39,FAC_TOTALS_APTA!$A$4:$AV$126,$L53,FALSE))</f>
        <v>0</v>
      </c>
      <c r="U53" s="37">
        <f>IF(U39=0,0,VLOOKUP(U39,FAC_TOTALS_APTA!$A$4:$AV$126,$L53,FALSE))</f>
        <v>0</v>
      </c>
      <c r="V53" s="37">
        <f>IF(V39=0,0,VLOOKUP(V39,FAC_TOTALS_APTA!$A$4:$AV$126,$L53,FALSE))</f>
        <v>0</v>
      </c>
      <c r="W53" s="37">
        <f>IF(W39=0,0,VLOOKUP(W39,FAC_TOTALS_APTA!$A$4:$AV$126,$L53,FALSE))</f>
        <v>0</v>
      </c>
      <c r="X53" s="37">
        <f>IF(X39=0,0,VLOOKUP(X39,FAC_TOTALS_APTA!$A$4:$AV$126,$L53,FALSE))</f>
        <v>0</v>
      </c>
      <c r="Y53" s="37">
        <f>IF(Y39=0,0,VLOOKUP(Y39,FAC_TOTALS_APTA!$A$4:$AV$126,$L53,FALSE))</f>
        <v>0</v>
      </c>
      <c r="Z53" s="37">
        <f>IF(Z39=0,0,VLOOKUP(Z39,FAC_TOTALS_APTA!$A$4:$AV$126,$L53,FALSE))</f>
        <v>0</v>
      </c>
      <c r="AA53" s="37">
        <f>IF(AA39=0,0,VLOOKUP(AA39,FAC_TOTALS_APTA!$A$4:$AV$126,$L53,FALSE))</f>
        <v>0</v>
      </c>
      <c r="AB53" s="37">
        <f>IF(AB39=0,0,VLOOKUP(AB39,FAC_TOTALS_APTA!$A$4:$AV$126,$L53,FALSE))</f>
        <v>0</v>
      </c>
      <c r="AC53" s="38">
        <f t="shared" si="14"/>
        <v>0</v>
      </c>
      <c r="AD53" s="39">
        <f>AC53/G55</f>
        <v>0</v>
      </c>
      <c r="AE53" s="101"/>
    </row>
    <row r="54" spans="1:31" x14ac:dyDescent="0.35">
      <c r="B54" s="40" t="s">
        <v>53</v>
      </c>
      <c r="C54" s="41"/>
      <c r="D54" s="40" t="s">
        <v>45</v>
      </c>
      <c r="E54" s="42"/>
      <c r="F54" s="43"/>
      <c r="G54" s="44"/>
      <c r="H54" s="44"/>
      <c r="I54" s="45"/>
      <c r="J54" s="46"/>
      <c r="K54" s="46" t="str">
        <f t="shared" si="13"/>
        <v>New_Reporter_FAC</v>
      </c>
      <c r="L54" s="43">
        <f>MATCH($K54,FAC_TOTALS_APTA!$A$2:$AT$2,)</f>
        <v>43</v>
      </c>
      <c r="M54" s="44">
        <f>IF(M39=0,0,VLOOKUP(M39,FAC_TOTALS_APTA!$A$4:$AV$126,$L54,FALSE))</f>
        <v>0</v>
      </c>
      <c r="N54" s="44">
        <f>IF(N39=0,0,VLOOKUP(N39,FAC_TOTALS_APTA!$A$4:$AV$126,$L54,FALSE))</f>
        <v>1593043.99999999</v>
      </c>
      <c r="O54" s="44">
        <f>IF(O39=0,0,VLOOKUP(O39,FAC_TOTALS_APTA!$A$4:$AV$126,$L54,FALSE))</f>
        <v>0</v>
      </c>
      <c r="P54" s="44">
        <f>IF(P39=0,0,VLOOKUP(P39,FAC_TOTALS_APTA!$A$4:$AV$126,$L54,FALSE))</f>
        <v>0</v>
      </c>
      <c r="Q54" s="44">
        <f>IF(Q39=0,0,VLOOKUP(Q39,FAC_TOTALS_APTA!$A$4:$AV$126,$L54,FALSE))</f>
        <v>1817976</v>
      </c>
      <c r="R54" s="44">
        <f>IF(R39=0,0,VLOOKUP(R39,FAC_TOTALS_APTA!$A$4:$AV$126,$L54,FALSE))</f>
        <v>4486638.9999999898</v>
      </c>
      <c r="S54" s="44">
        <f>IF(S39=0,0,VLOOKUP(S39,FAC_TOTALS_APTA!$A$4:$AV$126,$L54,FALSE))</f>
        <v>1351087</v>
      </c>
      <c r="T54" s="44">
        <f>IF(T39=0,0,VLOOKUP(T39,FAC_TOTALS_APTA!$A$4:$AV$126,$L54,FALSE))</f>
        <v>0</v>
      </c>
      <c r="U54" s="44">
        <f>IF(U39=0,0,VLOOKUP(U39,FAC_TOTALS_APTA!$A$4:$AV$126,$L54,FALSE))</f>
        <v>469328</v>
      </c>
      <c r="V54" s="44">
        <f>IF(V39=0,0,VLOOKUP(V39,FAC_TOTALS_APTA!$A$4:$AV$126,$L54,FALSE))</f>
        <v>1651310</v>
      </c>
      <c r="W54" s="44">
        <f>IF(W39=0,0,VLOOKUP(W39,FAC_TOTALS_APTA!$A$4:$AV$126,$L54,FALSE))</f>
        <v>0</v>
      </c>
      <c r="X54" s="44">
        <f>IF(X39=0,0,VLOOKUP(X39,FAC_TOTALS_APTA!$A$4:$AV$126,$L54,FALSE))</f>
        <v>0</v>
      </c>
      <c r="Y54" s="44">
        <f>IF(Y39=0,0,VLOOKUP(Y39,FAC_TOTALS_APTA!$A$4:$AV$126,$L54,FALSE))</f>
        <v>0</v>
      </c>
      <c r="Z54" s="44">
        <f>IF(Z39=0,0,VLOOKUP(Z39,FAC_TOTALS_APTA!$A$4:$AV$126,$L54,FALSE))</f>
        <v>0</v>
      </c>
      <c r="AA54" s="44">
        <f>IF(AA39=0,0,VLOOKUP(AA39,FAC_TOTALS_APTA!$A$4:$AV$126,$L54,FALSE))</f>
        <v>0</v>
      </c>
      <c r="AB54" s="44">
        <f>IF(AB39=0,0,VLOOKUP(AB39,FAC_TOTALS_APTA!$A$4:$AV$126,$L54,FALSE))</f>
        <v>0</v>
      </c>
      <c r="AC54" s="47">
        <f>SUM(M54:AB54)</f>
        <v>11369383.99999998</v>
      </c>
      <c r="AD54" s="48">
        <f>AC54/G56</f>
        <v>0.24098622927535973</v>
      </c>
      <c r="AE54" s="101"/>
    </row>
    <row r="55" spans="1:31" s="106" customFormat="1" ht="15.75" customHeight="1" x14ac:dyDescent="0.35">
      <c r="A55" s="105"/>
      <c r="B55" s="24" t="s">
        <v>66</v>
      </c>
      <c r="C55" s="27"/>
      <c r="D55" s="5" t="s">
        <v>6</v>
      </c>
      <c r="E55" s="54"/>
      <c r="F55" s="5">
        <f>MATCH($D55,FAC_TOTALS_APTA!$A$2:$AT$2,)</f>
        <v>10</v>
      </c>
      <c r="G55" s="109">
        <f>VLOOKUP(G39,FAC_TOTALS_APTA!$A$4:$AV$126,$F55,FALSE)</f>
        <v>45015121.170478702</v>
      </c>
      <c r="H55" s="109">
        <f>VLOOKUP(H39,FAC_TOTALS_APTA!$A$4:$AT$126,$F55,FALSE)</f>
        <v>90594186.652095705</v>
      </c>
      <c r="I55" s="111">
        <f t="shared" ref="I55" si="16">H55/G55-1</f>
        <v>1.0125278861074829</v>
      </c>
      <c r="J55" s="30"/>
      <c r="K55" s="30"/>
      <c r="L55" s="5"/>
      <c r="M55" s="28" t="e">
        <f t="shared" ref="M55:AB55" si="17">SUM(M41:M48)</f>
        <v>#REF!</v>
      </c>
      <c r="N55" s="28" t="e">
        <f t="shared" si="17"/>
        <v>#REF!</v>
      </c>
      <c r="O55" s="28" t="e">
        <f t="shared" si="17"/>
        <v>#REF!</v>
      </c>
      <c r="P55" s="28" t="e">
        <f t="shared" si="17"/>
        <v>#REF!</v>
      </c>
      <c r="Q55" s="28" t="e">
        <f t="shared" si="17"/>
        <v>#REF!</v>
      </c>
      <c r="R55" s="28" t="e">
        <f t="shared" si="17"/>
        <v>#REF!</v>
      </c>
      <c r="S55" s="28" t="e">
        <f t="shared" si="17"/>
        <v>#REF!</v>
      </c>
      <c r="T55" s="28" t="e">
        <f t="shared" si="17"/>
        <v>#REF!</v>
      </c>
      <c r="U55" s="28" t="e">
        <f t="shared" si="17"/>
        <v>#REF!</v>
      </c>
      <c r="V55" s="28" t="e">
        <f t="shared" si="17"/>
        <v>#REF!</v>
      </c>
      <c r="W55" s="28">
        <f t="shared" si="17"/>
        <v>0</v>
      </c>
      <c r="X55" s="28">
        <f t="shared" si="17"/>
        <v>0</v>
      </c>
      <c r="Y55" s="28">
        <f t="shared" si="17"/>
        <v>0</v>
      </c>
      <c r="Z55" s="28">
        <f t="shared" si="17"/>
        <v>0</v>
      </c>
      <c r="AA55" s="28">
        <f t="shared" si="17"/>
        <v>0</v>
      </c>
      <c r="AB55" s="28">
        <f t="shared" si="17"/>
        <v>0</v>
      </c>
      <c r="AC55" s="31">
        <f>H55-G55</f>
        <v>45579065.481617004</v>
      </c>
      <c r="AD55" s="32">
        <f>I55</f>
        <v>1.0125278861074829</v>
      </c>
      <c r="AE55" s="105"/>
    </row>
    <row r="56" spans="1:31" ht="13.5" thickBot="1" x14ac:dyDescent="0.4">
      <c r="B56" s="8" t="s">
        <v>50</v>
      </c>
      <c r="C56" s="22"/>
      <c r="D56" s="22" t="s">
        <v>4</v>
      </c>
      <c r="E56" s="22"/>
      <c r="F56" s="22">
        <f>MATCH($D56,FAC_TOTALS_APTA!$A$2:$AT$2,)</f>
        <v>8</v>
      </c>
      <c r="G56" s="110">
        <f>VLOOKUP(G39,FAC_TOTALS_APTA!$A$4:$AT$126,$F56,FALSE)</f>
        <v>47178562.999999903</v>
      </c>
      <c r="H56" s="110">
        <f>VLOOKUP(H39,FAC_TOTALS_APTA!$A$4:$AT$126,$F56,FALSE)</f>
        <v>85082647</v>
      </c>
      <c r="I56" s="112">
        <f t="shared" ref="I56" si="18">H56/G56-1</f>
        <v>0.80341751824870489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37904084.000000097</v>
      </c>
      <c r="AD56" s="51">
        <f>I56</f>
        <v>0.80341751824870489</v>
      </c>
    </row>
    <row r="57" spans="1:31" ht="14" thickTop="1" thickBot="1" x14ac:dyDescent="0.4">
      <c r="B57" s="56" t="s">
        <v>67</v>
      </c>
      <c r="C57" s="57"/>
      <c r="D57" s="57"/>
      <c r="E57" s="58"/>
      <c r="F57" s="57"/>
      <c r="G57" s="57"/>
      <c r="H57" s="57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-0.20911036785877801</v>
      </c>
    </row>
    <row r="58" spans="1:31" ht="13.5" thickTop="1" x14ac:dyDescent="0.35"/>
    <row r="59" spans="1:31" s="9" customFormat="1" x14ac:dyDescent="0.35">
      <c r="B59" s="77" t="s">
        <v>25</v>
      </c>
      <c r="C59" s="75"/>
      <c r="E59" s="75"/>
      <c r="F59" s="75"/>
      <c r="G59" s="75"/>
      <c r="H59" s="75"/>
      <c r="I59" s="76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1" x14ac:dyDescent="0.35">
      <c r="B60" s="73" t="s">
        <v>16</v>
      </c>
      <c r="C60" s="74" t="s">
        <v>17</v>
      </c>
      <c r="D60" s="9"/>
      <c r="E60" s="75"/>
      <c r="F60" s="75"/>
      <c r="G60" s="75"/>
      <c r="H60" s="75"/>
      <c r="I60" s="76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1" x14ac:dyDescent="0.35">
      <c r="B61" s="73"/>
      <c r="C61" s="74"/>
      <c r="D61" s="9"/>
      <c r="E61" s="75"/>
      <c r="F61" s="75"/>
      <c r="G61" s="75"/>
      <c r="H61" s="75"/>
      <c r="I61" s="76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1" x14ac:dyDescent="0.35">
      <c r="B62" s="77" t="s">
        <v>15</v>
      </c>
      <c r="C62" s="78">
        <v>1</v>
      </c>
      <c r="D62" s="9"/>
      <c r="E62" s="75"/>
      <c r="F62" s="75"/>
      <c r="G62" s="75"/>
      <c r="H62" s="75"/>
      <c r="I62" s="76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1" ht="13.5" thickBot="1" x14ac:dyDescent="0.4">
      <c r="B63" s="79" t="s">
        <v>34</v>
      </c>
      <c r="C63" s="80">
        <v>3</v>
      </c>
      <c r="D63" s="2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ht="13.5" thickTop="1" x14ac:dyDescent="0.35">
      <c r="B64" s="73"/>
      <c r="C64" s="75"/>
      <c r="D64" s="61"/>
      <c r="E64" s="75"/>
      <c r="F64" s="75"/>
      <c r="G64" s="174" t="s">
        <v>51</v>
      </c>
      <c r="H64" s="174"/>
      <c r="I64" s="174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174" t="s">
        <v>55</v>
      </c>
      <c r="AD64" s="174"/>
    </row>
    <row r="65" spans="2:33" x14ac:dyDescent="0.35">
      <c r="B65" s="83" t="s">
        <v>18</v>
      </c>
      <c r="C65" s="84" t="s">
        <v>19</v>
      </c>
      <c r="D65" s="6" t="s">
        <v>20</v>
      </c>
      <c r="E65" s="85"/>
      <c r="F65" s="85"/>
      <c r="G65" s="84">
        <f>$C$1</f>
        <v>2002</v>
      </c>
      <c r="H65" s="84">
        <f>$C$2</f>
        <v>2012</v>
      </c>
      <c r="I65" s="84" t="s">
        <v>22</v>
      </c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 t="s">
        <v>24</v>
      </c>
      <c r="AD65" s="84" t="s">
        <v>22</v>
      </c>
    </row>
    <row r="66" spans="2:33" ht="14.15" hidden="1" customHeight="1" x14ac:dyDescent="0.35">
      <c r="B66" s="73"/>
      <c r="C66" s="76"/>
      <c r="D66" s="5"/>
      <c r="E66" s="75"/>
      <c r="F66" s="75"/>
      <c r="G66" s="75"/>
      <c r="H66" s="75"/>
      <c r="I66" s="76"/>
      <c r="J66" s="75"/>
      <c r="K66" s="75"/>
      <c r="L66" s="75"/>
      <c r="M66" s="75">
        <v>1</v>
      </c>
      <c r="N66" s="75">
        <v>2</v>
      </c>
      <c r="O66" s="75">
        <v>3</v>
      </c>
      <c r="P66" s="75">
        <v>4</v>
      </c>
      <c r="Q66" s="75">
        <v>5</v>
      </c>
      <c r="R66" s="75">
        <v>6</v>
      </c>
      <c r="S66" s="75">
        <v>7</v>
      </c>
      <c r="T66" s="75">
        <v>8</v>
      </c>
      <c r="U66" s="75">
        <v>9</v>
      </c>
      <c r="V66" s="75">
        <v>10</v>
      </c>
      <c r="W66" s="75">
        <v>11</v>
      </c>
      <c r="X66" s="75">
        <v>12</v>
      </c>
      <c r="Y66" s="75">
        <v>13</v>
      </c>
      <c r="Z66" s="75">
        <v>14</v>
      </c>
      <c r="AA66" s="75">
        <v>15</v>
      </c>
      <c r="AB66" s="75">
        <v>16</v>
      </c>
      <c r="AC66" s="75"/>
      <c r="AD66" s="75"/>
    </row>
    <row r="67" spans="2:33" ht="14.15" hidden="1" customHeight="1" x14ac:dyDescent="0.35">
      <c r="B67" s="73"/>
      <c r="C67" s="76"/>
      <c r="D67" s="5"/>
      <c r="E67" s="75"/>
      <c r="F67" s="75"/>
      <c r="G67" s="75" t="str">
        <f>CONCATENATE($C62,"_",$C63,"_",G65)</f>
        <v>1_3_2002</v>
      </c>
      <c r="H67" s="75" t="str">
        <f>CONCATENATE($C62,"_",$C63,"_",H65)</f>
        <v>1_3_2012</v>
      </c>
      <c r="I67" s="76"/>
      <c r="J67" s="75"/>
      <c r="K67" s="75"/>
      <c r="L67" s="75"/>
      <c r="M67" s="75" t="str">
        <f>IF($G65+M66&gt;$H65,0,CONCATENATE($C62,"_",$C63,"_",$G65+M66))</f>
        <v>1_3_2003</v>
      </c>
      <c r="N67" s="75" t="str">
        <f t="shared" ref="N67:AB67" si="19">IF($G65+N66&gt;$H65,0,CONCATENATE($C62,"_",$C63,"_",$G65+N66))</f>
        <v>1_3_2004</v>
      </c>
      <c r="O67" s="75" t="str">
        <f t="shared" si="19"/>
        <v>1_3_2005</v>
      </c>
      <c r="P67" s="75" t="str">
        <f t="shared" si="19"/>
        <v>1_3_2006</v>
      </c>
      <c r="Q67" s="75" t="str">
        <f t="shared" si="19"/>
        <v>1_3_2007</v>
      </c>
      <c r="R67" s="75" t="str">
        <f t="shared" si="19"/>
        <v>1_3_2008</v>
      </c>
      <c r="S67" s="75" t="str">
        <f t="shared" si="19"/>
        <v>1_3_2009</v>
      </c>
      <c r="T67" s="75" t="str">
        <f t="shared" si="19"/>
        <v>1_3_2010</v>
      </c>
      <c r="U67" s="75" t="str">
        <f t="shared" si="19"/>
        <v>1_3_2011</v>
      </c>
      <c r="V67" s="75" t="str">
        <f t="shared" si="19"/>
        <v>1_3_2012</v>
      </c>
      <c r="W67" s="75">
        <f t="shared" si="19"/>
        <v>0</v>
      </c>
      <c r="X67" s="75">
        <f t="shared" si="19"/>
        <v>0</v>
      </c>
      <c r="Y67" s="75">
        <f t="shared" si="19"/>
        <v>0</v>
      </c>
      <c r="Z67" s="75">
        <f t="shared" si="19"/>
        <v>0</v>
      </c>
      <c r="AA67" s="75">
        <f t="shared" si="19"/>
        <v>0</v>
      </c>
      <c r="AB67" s="75">
        <f t="shared" si="19"/>
        <v>0</v>
      </c>
      <c r="AC67" s="75"/>
      <c r="AD67" s="75"/>
    </row>
    <row r="68" spans="2:33" ht="14.15" hidden="1" customHeight="1" x14ac:dyDescent="0.35">
      <c r="B68" s="73"/>
      <c r="C68" s="76"/>
      <c r="D68" s="5"/>
      <c r="E68" s="75"/>
      <c r="F68" s="75" t="s">
        <v>23</v>
      </c>
      <c r="G68" s="86"/>
      <c r="H68" s="86"/>
      <c r="I68" s="76"/>
      <c r="J68" s="75"/>
      <c r="K68" s="75"/>
      <c r="L68" s="75" t="s">
        <v>23</v>
      </c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2:33" x14ac:dyDescent="0.35">
      <c r="B69" s="114" t="s">
        <v>31</v>
      </c>
      <c r="C69" s="115" t="s">
        <v>21</v>
      </c>
      <c r="D69" s="103" t="s">
        <v>91</v>
      </c>
      <c r="E69" s="87"/>
      <c r="F69" s="75">
        <f>MATCH($D69,FAC_TOTALS_APTA!$A$2:$AV$2,)</f>
        <v>12</v>
      </c>
      <c r="G69" s="86" t="e">
        <f>VLOOKUP(G67,FAC_TOTALS_APTA!$A$4:$AV$126,$F69,FALSE)</f>
        <v>#N/A</v>
      </c>
      <c r="H69" s="86" t="e">
        <f>VLOOKUP(H67,FAC_TOTALS_APTA!$A$4:$AV$126,$F69,FALSE)</f>
        <v>#N/A</v>
      </c>
      <c r="I69" s="88" t="str">
        <f>IFERROR(H69/G69-1,"-")</f>
        <v>-</v>
      </c>
      <c r="J69" s="89" t="str">
        <f>IF(C69="Log","_log","")</f>
        <v>_log</v>
      </c>
      <c r="K69" s="89" t="str">
        <f>CONCATENATE(D69,J69,"_FAC")</f>
        <v>VRM_ADJ_log_FAC</v>
      </c>
      <c r="L69" s="75">
        <f>MATCH($K69,FAC_TOTALS_APTA!$A$2:$AT$2,)</f>
        <v>26</v>
      </c>
      <c r="M69" s="86" t="e">
        <f>IF(M67=0,0,VLOOKUP(M67,FAC_TOTALS_APTA!$A$4:$AV$126,$L69,FALSE))</f>
        <v>#N/A</v>
      </c>
      <c r="N69" s="86" t="e">
        <f>IF(N67=0,0,VLOOKUP(N67,FAC_TOTALS_APTA!$A$4:$AV$126,$L69,FALSE))</f>
        <v>#N/A</v>
      </c>
      <c r="O69" s="86" t="e">
        <f>IF(O67=0,0,VLOOKUP(O67,FAC_TOTALS_APTA!$A$4:$AV$126,$L69,FALSE))</f>
        <v>#N/A</v>
      </c>
      <c r="P69" s="86" t="e">
        <f>IF(P67=0,0,VLOOKUP(P67,FAC_TOTALS_APTA!$A$4:$AV$126,$L69,FALSE))</f>
        <v>#N/A</v>
      </c>
      <c r="Q69" s="86" t="e">
        <f>IF(Q67=0,0,VLOOKUP(Q67,FAC_TOTALS_APTA!$A$4:$AV$126,$L69,FALSE))</f>
        <v>#N/A</v>
      </c>
      <c r="R69" s="86" t="e">
        <f>IF(R67=0,0,VLOOKUP(R67,FAC_TOTALS_APTA!$A$4:$AV$126,$L69,FALSE))</f>
        <v>#N/A</v>
      </c>
      <c r="S69" s="86" t="e">
        <f>IF(S67=0,0,VLOOKUP(S67,FAC_TOTALS_APTA!$A$4:$AV$126,$L69,FALSE))</f>
        <v>#N/A</v>
      </c>
      <c r="T69" s="86" t="e">
        <f>IF(T67=0,0,VLOOKUP(T67,FAC_TOTALS_APTA!$A$4:$AV$126,$L69,FALSE))</f>
        <v>#N/A</v>
      </c>
      <c r="U69" s="86" t="e">
        <f>IF(U67=0,0,VLOOKUP(U67,FAC_TOTALS_APTA!$A$4:$AV$126,$L69,FALSE))</f>
        <v>#N/A</v>
      </c>
      <c r="V69" s="86" t="e">
        <f>IF(V67=0,0,VLOOKUP(V67,FAC_TOTALS_APTA!$A$4:$AV$126,$L69,FALSE))</f>
        <v>#N/A</v>
      </c>
      <c r="W69" s="86">
        <f>IF(W67=0,0,VLOOKUP(W67,FAC_TOTALS_APTA!$A$4:$AV$126,$L69,FALSE))</f>
        <v>0</v>
      </c>
      <c r="X69" s="86">
        <f>IF(X67=0,0,VLOOKUP(X67,FAC_TOTALS_APTA!$A$4:$AV$126,$L69,FALSE))</f>
        <v>0</v>
      </c>
      <c r="Y69" s="86">
        <f>IF(Y67=0,0,VLOOKUP(Y67,FAC_TOTALS_APTA!$A$4:$AV$126,$L69,FALSE))</f>
        <v>0</v>
      </c>
      <c r="Z69" s="86">
        <f>IF(Z67=0,0,VLOOKUP(Z67,FAC_TOTALS_APTA!$A$4:$AV$126,$L69,FALSE))</f>
        <v>0</v>
      </c>
      <c r="AA69" s="86">
        <f>IF(AA67=0,0,VLOOKUP(AA67,FAC_TOTALS_APTA!$A$4:$AV$126,$L69,FALSE))</f>
        <v>0</v>
      </c>
      <c r="AB69" s="86">
        <f>IF(AB67=0,0,VLOOKUP(AB67,FAC_TOTALS_APTA!$A$4:$AV$126,$L69,FALSE))</f>
        <v>0</v>
      </c>
      <c r="AC69" s="90" t="e">
        <f>SUM(M69:AB69)</f>
        <v>#N/A</v>
      </c>
      <c r="AD69" s="91" t="e">
        <f>AC69/G83</f>
        <v>#N/A</v>
      </c>
    </row>
    <row r="70" spans="2:33" x14ac:dyDescent="0.35">
      <c r="B70" s="114" t="s">
        <v>52</v>
      </c>
      <c r="C70" s="115" t="s">
        <v>21</v>
      </c>
      <c r="D70" s="103" t="s">
        <v>92</v>
      </c>
      <c r="E70" s="87"/>
      <c r="F70" s="75">
        <f>MATCH($D70,FAC_TOTALS_APTA!$A$2:$AV$2,)</f>
        <v>13</v>
      </c>
      <c r="G70" s="92" t="e">
        <f>VLOOKUP(G67,FAC_TOTALS_APTA!$A$4:$AV$126,$F70,FALSE)</f>
        <v>#N/A</v>
      </c>
      <c r="H70" s="92" t="e">
        <f>VLOOKUP(H67,FAC_TOTALS_APTA!$A$4:$AV$126,$F70,FALSE)</f>
        <v>#N/A</v>
      </c>
      <c r="I70" s="88" t="str">
        <f t="shared" ref="I70:I81" si="20">IFERROR(H70/G70-1,"-")</f>
        <v>-</v>
      </c>
      <c r="J70" s="89" t="str">
        <f t="shared" ref="J70:J78" si="21">IF(C70="Log","_log","")</f>
        <v>_log</v>
      </c>
      <c r="K70" s="89" t="str">
        <f t="shared" ref="K70:K82" si="22">CONCATENATE(D70,J70,"_FAC")</f>
        <v>FARE_per_UPT_cleaned_2018_log_FAC</v>
      </c>
      <c r="L70" s="75">
        <f>MATCH($K70,FAC_TOTALS_APTA!$A$2:$AT$2,)</f>
        <v>27</v>
      </c>
      <c r="M70" s="86" t="e">
        <f>IF(M67=0,0,VLOOKUP(M67,FAC_TOTALS_APTA!$A$4:$AV$126,$L70,FALSE))</f>
        <v>#N/A</v>
      </c>
      <c r="N70" s="86" t="e">
        <f>IF(N67=0,0,VLOOKUP(N67,FAC_TOTALS_APTA!$A$4:$AV$126,$L70,FALSE))</f>
        <v>#N/A</v>
      </c>
      <c r="O70" s="86" t="e">
        <f>IF(O67=0,0,VLOOKUP(O67,FAC_TOTALS_APTA!$A$4:$AV$126,$L70,FALSE))</f>
        <v>#N/A</v>
      </c>
      <c r="P70" s="86" t="e">
        <f>IF(P67=0,0,VLOOKUP(P67,FAC_TOTALS_APTA!$A$4:$AV$126,$L70,FALSE))</f>
        <v>#N/A</v>
      </c>
      <c r="Q70" s="86" t="e">
        <f>IF(Q67=0,0,VLOOKUP(Q67,FAC_TOTALS_APTA!$A$4:$AV$126,$L70,FALSE))</f>
        <v>#N/A</v>
      </c>
      <c r="R70" s="86" t="e">
        <f>IF(R67=0,0,VLOOKUP(R67,FAC_TOTALS_APTA!$A$4:$AV$126,$L70,FALSE))</f>
        <v>#N/A</v>
      </c>
      <c r="S70" s="86" t="e">
        <f>IF(S67=0,0,VLOOKUP(S67,FAC_TOTALS_APTA!$A$4:$AV$126,$L70,FALSE))</f>
        <v>#N/A</v>
      </c>
      <c r="T70" s="86" t="e">
        <f>IF(T67=0,0,VLOOKUP(T67,FAC_TOTALS_APTA!$A$4:$AV$126,$L70,FALSE))</f>
        <v>#N/A</v>
      </c>
      <c r="U70" s="86" t="e">
        <f>IF(U67=0,0,VLOOKUP(U67,FAC_TOTALS_APTA!$A$4:$AV$126,$L70,FALSE))</f>
        <v>#N/A</v>
      </c>
      <c r="V70" s="86" t="e">
        <f>IF(V67=0,0,VLOOKUP(V67,FAC_TOTALS_APTA!$A$4:$AV$126,$L70,FALSE))</f>
        <v>#N/A</v>
      </c>
      <c r="W70" s="86">
        <f>IF(W67=0,0,VLOOKUP(W67,FAC_TOTALS_APTA!$A$4:$AV$126,$L70,FALSE))</f>
        <v>0</v>
      </c>
      <c r="X70" s="86">
        <f>IF(X67=0,0,VLOOKUP(X67,FAC_TOTALS_APTA!$A$4:$AV$126,$L70,FALSE))</f>
        <v>0</v>
      </c>
      <c r="Y70" s="86">
        <f>IF(Y67=0,0,VLOOKUP(Y67,FAC_TOTALS_APTA!$A$4:$AV$126,$L70,FALSE))</f>
        <v>0</v>
      </c>
      <c r="Z70" s="86">
        <f>IF(Z67=0,0,VLOOKUP(Z67,FAC_TOTALS_APTA!$A$4:$AV$126,$L70,FALSE))</f>
        <v>0</v>
      </c>
      <c r="AA70" s="86">
        <f>IF(AA67=0,0,VLOOKUP(AA67,FAC_TOTALS_APTA!$A$4:$AV$126,$L70,FALSE))</f>
        <v>0</v>
      </c>
      <c r="AB70" s="86">
        <f>IF(AB67=0,0,VLOOKUP(AB67,FAC_TOTALS_APTA!$A$4:$AV$126,$L70,FALSE))</f>
        <v>0</v>
      </c>
      <c r="AC70" s="90" t="e">
        <f t="shared" ref="AC70:AC81" si="23">SUM(M70:AB70)</f>
        <v>#N/A</v>
      </c>
      <c r="AD70" s="91" t="e">
        <f>AC70/G83</f>
        <v>#N/A</v>
      </c>
    </row>
    <row r="71" spans="2:33" x14ac:dyDescent="0.35">
      <c r="B71" s="114" t="s">
        <v>79</v>
      </c>
      <c r="C71" s="115"/>
      <c r="D71" s="103" t="s">
        <v>77</v>
      </c>
      <c r="E71" s="117"/>
      <c r="F71" s="103" t="e">
        <f>MATCH($D71,FAC_TOTALS_APTA!$A$2:$AV$2,)</f>
        <v>#N/A</v>
      </c>
      <c r="G71" s="116" t="e">
        <f>VLOOKUP(G67,FAC_TOTALS_APTA!$A$4:$AV$126,$F71,FALSE)</f>
        <v>#N/A</v>
      </c>
      <c r="H71" s="116" t="e">
        <f>VLOOKUP(H67,FAC_TOTALS_APTA!$A$4:$AV$126,$F71,FALSE)</f>
        <v>#N/A</v>
      </c>
      <c r="I71" s="118" t="str">
        <f>IFERROR(H71/G71-1,"-")</f>
        <v>-</v>
      </c>
      <c r="J71" s="119" t="str">
        <f t="shared" si="21"/>
        <v/>
      </c>
      <c r="K71" s="119" t="str">
        <f t="shared" si="22"/>
        <v>RESTRUCTURE_FAC</v>
      </c>
      <c r="L71" s="103" t="e">
        <f>MATCH($K71,FAC_TOTALS_APTA!$A$2:$AT$2,)</f>
        <v>#N/A</v>
      </c>
      <c r="M71" s="116" t="e">
        <f>IF(M67=0,0,VLOOKUP(M67,FAC_TOTALS_APTA!$A$4:$AV$126,$L71,FALSE))</f>
        <v>#N/A</v>
      </c>
      <c r="N71" s="116" t="e">
        <f>IF(N67=0,0,VLOOKUP(N67,FAC_TOTALS_APTA!$A$4:$AV$126,$L71,FALSE))</f>
        <v>#N/A</v>
      </c>
      <c r="O71" s="116" t="e">
        <f>IF(O67=0,0,VLOOKUP(O67,FAC_TOTALS_APTA!$A$4:$AV$126,$L71,FALSE))</f>
        <v>#N/A</v>
      </c>
      <c r="P71" s="116" t="e">
        <f>IF(P67=0,0,VLOOKUP(P67,FAC_TOTALS_APTA!$A$4:$AV$126,$L71,FALSE))</f>
        <v>#N/A</v>
      </c>
      <c r="Q71" s="116" t="e">
        <f>IF(Q67=0,0,VLOOKUP(Q67,FAC_TOTALS_APTA!$A$4:$AV$126,$L71,FALSE))</f>
        <v>#N/A</v>
      </c>
      <c r="R71" s="116" t="e">
        <f>IF(R67=0,0,VLOOKUP(R67,FAC_TOTALS_APTA!$A$4:$AV$126,$L71,FALSE))</f>
        <v>#N/A</v>
      </c>
      <c r="S71" s="116" t="e">
        <f>IF(S67=0,0,VLOOKUP(S67,FAC_TOTALS_APTA!$A$4:$AV$126,$L71,FALSE))</f>
        <v>#N/A</v>
      </c>
      <c r="T71" s="116" t="e">
        <f>IF(T67=0,0,VLOOKUP(T67,FAC_TOTALS_APTA!$A$4:$AV$126,$L71,FALSE))</f>
        <v>#N/A</v>
      </c>
      <c r="U71" s="116" t="e">
        <f>IF(U67=0,0,VLOOKUP(U67,FAC_TOTALS_APTA!$A$4:$AV$126,$L71,FALSE))</f>
        <v>#N/A</v>
      </c>
      <c r="V71" s="116" t="e">
        <f>IF(V67=0,0,VLOOKUP(V67,FAC_TOTALS_APTA!$A$4:$AV$126,$L71,FALSE))</f>
        <v>#N/A</v>
      </c>
      <c r="W71" s="116">
        <f>IF(W67=0,0,VLOOKUP(W67,FAC_TOTALS_APTA!$A$4:$AV$126,$L71,FALSE))</f>
        <v>0</v>
      </c>
      <c r="X71" s="116">
        <f>IF(X67=0,0,VLOOKUP(X67,FAC_TOTALS_APTA!$A$4:$AV$126,$L71,FALSE))</f>
        <v>0</v>
      </c>
      <c r="Y71" s="116">
        <f>IF(Y67=0,0,VLOOKUP(Y67,FAC_TOTALS_APTA!$A$4:$AV$126,$L71,FALSE))</f>
        <v>0</v>
      </c>
      <c r="Z71" s="116">
        <f>IF(Z67=0,0,VLOOKUP(Z67,FAC_TOTALS_APTA!$A$4:$AV$126,$L71,FALSE))</f>
        <v>0</v>
      </c>
      <c r="AA71" s="116">
        <f>IF(AA67=0,0,VLOOKUP(AA67,FAC_TOTALS_APTA!$A$4:$AV$126,$L71,FALSE))</f>
        <v>0</v>
      </c>
      <c r="AB71" s="116">
        <f>IF(AB67=0,0,VLOOKUP(AB67,FAC_TOTALS_APTA!$A$4:$AV$126,$L71,FALSE))</f>
        <v>0</v>
      </c>
      <c r="AC71" s="120" t="e">
        <f t="shared" si="23"/>
        <v>#N/A</v>
      </c>
      <c r="AD71" s="121" t="e">
        <f>AC71/G84</f>
        <v>#N/A</v>
      </c>
    </row>
    <row r="72" spans="2:33" x14ac:dyDescent="0.35">
      <c r="B72" s="114" t="s">
        <v>80</v>
      </c>
      <c r="C72" s="115"/>
      <c r="D72" s="103" t="s">
        <v>76</v>
      </c>
      <c r="E72" s="117"/>
      <c r="F72" s="103">
        <f>MATCH($D72,FAC_TOTALS_APTA!$A$2:$AV$2,)</f>
        <v>19</v>
      </c>
      <c r="G72" s="116" t="e">
        <f>VLOOKUP(G67,FAC_TOTALS_APTA!$A$4:$AV$126,$F72,FALSE)</f>
        <v>#N/A</v>
      </c>
      <c r="H72" s="116" t="e">
        <f>VLOOKUP(H67,FAC_TOTALS_APTA!$A$4:$AV$126,$F72,FALSE)</f>
        <v>#N/A</v>
      </c>
      <c r="I72" s="118" t="str">
        <f>IFERROR(H72/G72-1,"-")</f>
        <v>-</v>
      </c>
      <c r="J72" s="119" t="str">
        <f t="shared" si="21"/>
        <v/>
      </c>
      <c r="K72" s="119" t="str">
        <f t="shared" si="22"/>
        <v>MAINTENANCE_WMATA_FAC</v>
      </c>
      <c r="L72" s="103">
        <f>MATCH($K72,FAC_TOTALS_APTA!$A$2:$AT$2,)</f>
        <v>33</v>
      </c>
      <c r="M72" s="116">
        <f>IF(M68=0,0,VLOOKUP(M68,FAC_TOTALS_APTA!$A$4:$AV$126,$L72,FALSE))</f>
        <v>0</v>
      </c>
      <c r="N72" s="116">
        <f>IF(N68=0,0,VLOOKUP(N68,FAC_TOTALS_APTA!$A$4:$AV$126,$L72,FALSE))</f>
        <v>0</v>
      </c>
      <c r="O72" s="116">
        <f>IF(O68=0,0,VLOOKUP(O68,FAC_TOTALS_APTA!$A$4:$AV$126,$L72,FALSE))</f>
        <v>0</v>
      </c>
      <c r="P72" s="116">
        <f>IF(P68=0,0,VLOOKUP(P68,FAC_TOTALS_APTA!$A$4:$AV$126,$L72,FALSE))</f>
        <v>0</v>
      </c>
      <c r="Q72" s="116">
        <f>IF(Q68=0,0,VLOOKUP(Q68,FAC_TOTALS_APTA!$A$4:$AV$126,$L72,FALSE))</f>
        <v>0</v>
      </c>
      <c r="R72" s="116">
        <f>IF(R68=0,0,VLOOKUP(R68,FAC_TOTALS_APTA!$A$4:$AV$126,$L72,FALSE))</f>
        <v>0</v>
      </c>
      <c r="S72" s="116">
        <f>IF(S68=0,0,VLOOKUP(S68,FAC_TOTALS_APTA!$A$4:$AV$126,$L72,FALSE))</f>
        <v>0</v>
      </c>
      <c r="T72" s="116">
        <f>IF(T68=0,0,VLOOKUP(T68,FAC_TOTALS_APTA!$A$4:$AV$126,$L72,FALSE))</f>
        <v>0</v>
      </c>
      <c r="U72" s="116">
        <f>IF(U68=0,0,VLOOKUP(U68,FAC_TOTALS_APTA!$A$4:$AV$126,$L72,FALSE))</f>
        <v>0</v>
      </c>
      <c r="V72" s="116">
        <f>IF(V68=0,0,VLOOKUP(V68,FAC_TOTALS_APTA!$A$4:$AV$126,$L72,FALSE))</f>
        <v>0</v>
      </c>
      <c r="W72" s="116">
        <f>IF(W68=0,0,VLOOKUP(W68,FAC_TOTALS_APTA!$A$4:$AV$126,$L72,FALSE))</f>
        <v>0</v>
      </c>
      <c r="X72" s="116">
        <f>IF(X68=0,0,VLOOKUP(X68,FAC_TOTALS_APTA!$A$4:$AV$126,$L72,FALSE))</f>
        <v>0</v>
      </c>
      <c r="Y72" s="116">
        <f>IF(Y68=0,0,VLOOKUP(Y68,FAC_TOTALS_APTA!$A$4:$AV$126,$L72,FALSE))</f>
        <v>0</v>
      </c>
      <c r="Z72" s="116">
        <f>IF(Z68=0,0,VLOOKUP(Z68,FAC_TOTALS_APTA!$A$4:$AV$126,$L72,FALSE))</f>
        <v>0</v>
      </c>
      <c r="AA72" s="116">
        <f>IF(AA68=0,0,VLOOKUP(AA68,FAC_TOTALS_APTA!$A$4:$AV$126,$L72,FALSE))</f>
        <v>0</v>
      </c>
      <c r="AB72" s="116">
        <f>IF(AB68=0,0,VLOOKUP(AB68,FAC_TOTALS_APTA!$A$4:$AV$126,$L72,FALSE))</f>
        <v>0</v>
      </c>
      <c r="AC72" s="120">
        <f t="shared" si="23"/>
        <v>0</v>
      </c>
      <c r="AD72" s="121" t="e">
        <f>AC72/G84</f>
        <v>#N/A</v>
      </c>
    </row>
    <row r="73" spans="2:33" x14ac:dyDescent="0.35">
      <c r="B73" s="114" t="s">
        <v>48</v>
      </c>
      <c r="C73" s="115" t="s">
        <v>21</v>
      </c>
      <c r="D73" s="103" t="s">
        <v>8</v>
      </c>
      <c r="E73" s="87"/>
      <c r="F73" s="75">
        <f>MATCH($D73,FAC_TOTALS_APTA!$A$2:$AV$2,)</f>
        <v>14</v>
      </c>
      <c r="G73" s="86" t="e">
        <f>VLOOKUP(G67,FAC_TOTALS_APTA!$A$4:$AV$126,$F73,FALSE)</f>
        <v>#N/A</v>
      </c>
      <c r="H73" s="86" t="e">
        <f>VLOOKUP(H67,FAC_TOTALS_APTA!$A$4:$AV$126,$F73,FALSE)</f>
        <v>#N/A</v>
      </c>
      <c r="I73" s="88" t="str">
        <f t="shared" si="20"/>
        <v>-</v>
      </c>
      <c r="J73" s="89" t="str">
        <f t="shared" si="21"/>
        <v>_log</v>
      </c>
      <c r="K73" s="89" t="str">
        <f t="shared" si="22"/>
        <v>POP_EMP_log_FAC</v>
      </c>
      <c r="L73" s="75">
        <f>MATCH($K73,FAC_TOTALS_APTA!$A$2:$AT$2,)</f>
        <v>28</v>
      </c>
      <c r="M73" s="86" t="e">
        <f>IF(M67=0,0,VLOOKUP(M67,FAC_TOTALS_APTA!$A$4:$AV$126,$L73,FALSE))</f>
        <v>#N/A</v>
      </c>
      <c r="N73" s="86" t="e">
        <f>IF(N67=0,0,VLOOKUP(N67,FAC_TOTALS_APTA!$A$4:$AV$126,$L73,FALSE))</f>
        <v>#N/A</v>
      </c>
      <c r="O73" s="86" t="e">
        <f>IF(O67=0,0,VLOOKUP(O67,FAC_TOTALS_APTA!$A$4:$AV$126,$L73,FALSE))</f>
        <v>#N/A</v>
      </c>
      <c r="P73" s="86" t="e">
        <f>IF(P67=0,0,VLOOKUP(P67,FAC_TOTALS_APTA!$A$4:$AV$126,$L73,FALSE))</f>
        <v>#N/A</v>
      </c>
      <c r="Q73" s="86" t="e">
        <f>IF(Q67=0,0,VLOOKUP(Q67,FAC_TOTALS_APTA!$A$4:$AV$126,$L73,FALSE))</f>
        <v>#N/A</v>
      </c>
      <c r="R73" s="86" t="e">
        <f>IF(R67=0,0,VLOOKUP(R67,FAC_TOTALS_APTA!$A$4:$AV$126,$L73,FALSE))</f>
        <v>#N/A</v>
      </c>
      <c r="S73" s="86" t="e">
        <f>IF(S67=0,0,VLOOKUP(S67,FAC_TOTALS_APTA!$A$4:$AV$126,$L73,FALSE))</f>
        <v>#N/A</v>
      </c>
      <c r="T73" s="86" t="e">
        <f>IF(T67=0,0,VLOOKUP(T67,FAC_TOTALS_APTA!$A$4:$AV$126,$L73,FALSE))</f>
        <v>#N/A</v>
      </c>
      <c r="U73" s="86" t="e">
        <f>IF(U67=0,0,VLOOKUP(U67,FAC_TOTALS_APTA!$A$4:$AV$126,$L73,FALSE))</f>
        <v>#N/A</v>
      </c>
      <c r="V73" s="86" t="e">
        <f>IF(V67=0,0,VLOOKUP(V67,FAC_TOTALS_APTA!$A$4:$AV$126,$L73,FALSE))</f>
        <v>#N/A</v>
      </c>
      <c r="W73" s="86">
        <f>IF(W67=0,0,VLOOKUP(W67,FAC_TOTALS_APTA!$A$4:$AV$126,$L73,FALSE))</f>
        <v>0</v>
      </c>
      <c r="X73" s="86">
        <f>IF(X67=0,0,VLOOKUP(X67,FAC_TOTALS_APTA!$A$4:$AV$126,$L73,FALSE))</f>
        <v>0</v>
      </c>
      <c r="Y73" s="86">
        <f>IF(Y67=0,0,VLOOKUP(Y67,FAC_TOTALS_APTA!$A$4:$AV$126,$L73,FALSE))</f>
        <v>0</v>
      </c>
      <c r="Z73" s="86">
        <f>IF(Z67=0,0,VLOOKUP(Z67,FAC_TOTALS_APTA!$A$4:$AV$126,$L73,FALSE))</f>
        <v>0</v>
      </c>
      <c r="AA73" s="86">
        <f>IF(AA67=0,0,VLOOKUP(AA67,FAC_TOTALS_APTA!$A$4:$AV$126,$L73,FALSE))</f>
        <v>0</v>
      </c>
      <c r="AB73" s="86">
        <f>IF(AB67=0,0,VLOOKUP(AB67,FAC_TOTALS_APTA!$A$4:$AV$126,$L73,FALSE))</f>
        <v>0</v>
      </c>
      <c r="AC73" s="90" t="e">
        <f t="shared" si="23"/>
        <v>#N/A</v>
      </c>
      <c r="AD73" s="91" t="e">
        <f>AC73/G83</f>
        <v>#N/A</v>
      </c>
    </row>
    <row r="74" spans="2:33" x14ac:dyDescent="0.35">
      <c r="B74" s="24" t="s">
        <v>73</v>
      </c>
      <c r="C74" s="115"/>
      <c r="D74" s="103" t="s">
        <v>72</v>
      </c>
      <c r="E74" s="87"/>
      <c r="F74" s="75" t="e">
        <f>MATCH($D74,FAC_TOTALS_APTA!$A$2:$AV$2,)</f>
        <v>#N/A</v>
      </c>
      <c r="G74" s="92" t="e">
        <f>VLOOKUP(G67,FAC_TOTALS_APTA!$A$4:$AV$126,$F74,FALSE)</f>
        <v>#N/A</v>
      </c>
      <c r="H74" s="92" t="e">
        <f>VLOOKUP(H67,FAC_TOTALS_APTA!$A$4:$AV$126,$F74,FALSE)</f>
        <v>#N/A</v>
      </c>
      <c r="I74" s="88" t="str">
        <f t="shared" si="20"/>
        <v>-</v>
      </c>
      <c r="J74" s="89" t="str">
        <f t="shared" si="21"/>
        <v/>
      </c>
      <c r="K74" s="89" t="str">
        <f t="shared" si="22"/>
        <v>TSD_POP_EMP_PCT_FAC</v>
      </c>
      <c r="L74" s="75" t="e">
        <f>MATCH($K74,FAC_TOTALS_APTA!$A$2:$AT$2,)</f>
        <v>#N/A</v>
      </c>
      <c r="M74" s="86" t="e">
        <f>IF(M67=0,0,VLOOKUP(M67,FAC_TOTALS_APTA!$A$4:$AV$126,$L74,FALSE))</f>
        <v>#N/A</v>
      </c>
      <c r="N74" s="86" t="e">
        <f>IF(N67=0,0,VLOOKUP(N67,FAC_TOTALS_APTA!$A$4:$AV$126,$L74,FALSE))</f>
        <v>#N/A</v>
      </c>
      <c r="O74" s="86" t="e">
        <f>IF(O67=0,0,VLOOKUP(O67,FAC_TOTALS_APTA!$A$4:$AV$126,$L74,FALSE))</f>
        <v>#N/A</v>
      </c>
      <c r="P74" s="86" t="e">
        <f>IF(P67=0,0,VLOOKUP(P67,FAC_TOTALS_APTA!$A$4:$AV$126,$L74,FALSE))</f>
        <v>#N/A</v>
      </c>
      <c r="Q74" s="86" t="e">
        <f>IF(Q67=0,0,VLOOKUP(Q67,FAC_TOTALS_APTA!$A$4:$AV$126,$L74,FALSE))</f>
        <v>#N/A</v>
      </c>
      <c r="R74" s="86" t="e">
        <f>IF(R67=0,0,VLOOKUP(R67,FAC_TOTALS_APTA!$A$4:$AV$126,$L74,FALSE))</f>
        <v>#N/A</v>
      </c>
      <c r="S74" s="86" t="e">
        <f>IF(S67=0,0,VLOOKUP(S67,FAC_TOTALS_APTA!$A$4:$AV$126,$L74,FALSE))</f>
        <v>#N/A</v>
      </c>
      <c r="T74" s="86" t="e">
        <f>IF(T67=0,0,VLOOKUP(T67,FAC_TOTALS_APTA!$A$4:$AV$126,$L74,FALSE))</f>
        <v>#N/A</v>
      </c>
      <c r="U74" s="86" t="e">
        <f>IF(U67=0,0,VLOOKUP(U67,FAC_TOTALS_APTA!$A$4:$AV$126,$L74,FALSE))</f>
        <v>#N/A</v>
      </c>
      <c r="V74" s="86" t="e">
        <f>IF(V67=0,0,VLOOKUP(V67,FAC_TOTALS_APTA!$A$4:$AV$126,$L74,FALSE))</f>
        <v>#N/A</v>
      </c>
      <c r="W74" s="86">
        <f>IF(W67=0,0,VLOOKUP(W67,FAC_TOTALS_APTA!$A$4:$AV$126,$L74,FALSE))</f>
        <v>0</v>
      </c>
      <c r="X74" s="86">
        <f>IF(X67=0,0,VLOOKUP(X67,FAC_TOTALS_APTA!$A$4:$AV$126,$L74,FALSE))</f>
        <v>0</v>
      </c>
      <c r="Y74" s="86">
        <f>IF(Y67=0,0,VLOOKUP(Y67,FAC_TOTALS_APTA!$A$4:$AV$126,$L74,FALSE))</f>
        <v>0</v>
      </c>
      <c r="Z74" s="86">
        <f>IF(Z67=0,0,VLOOKUP(Z67,FAC_TOTALS_APTA!$A$4:$AV$126,$L74,FALSE))</f>
        <v>0</v>
      </c>
      <c r="AA74" s="86">
        <f>IF(AA67=0,0,VLOOKUP(AA67,FAC_TOTALS_APTA!$A$4:$AV$126,$L74,FALSE))</f>
        <v>0</v>
      </c>
      <c r="AB74" s="86">
        <f>IF(AB67=0,0,VLOOKUP(AB67,FAC_TOTALS_APTA!$A$4:$AV$126,$L74,FALSE))</f>
        <v>0</v>
      </c>
      <c r="AC74" s="90" t="e">
        <f t="shared" si="23"/>
        <v>#N/A</v>
      </c>
      <c r="AD74" s="91" t="e">
        <f>AC74/G83</f>
        <v>#N/A</v>
      </c>
    </row>
    <row r="75" spans="2:33" x14ac:dyDescent="0.3">
      <c r="B75" s="114" t="s">
        <v>49</v>
      </c>
      <c r="C75" s="115" t="s">
        <v>21</v>
      </c>
      <c r="D75" s="123" t="s">
        <v>81</v>
      </c>
      <c r="E75" s="87"/>
      <c r="F75" s="75">
        <f>MATCH($D75,FAC_TOTALS_APTA!$A$2:$AV$2,)</f>
        <v>15</v>
      </c>
      <c r="G75" s="93" t="e">
        <f>VLOOKUP(G67,FAC_TOTALS_APTA!$A$4:$AV$126,$F75,FALSE)</f>
        <v>#N/A</v>
      </c>
      <c r="H75" s="93" t="e">
        <f>VLOOKUP(H67,FAC_TOTALS_APTA!$A$4:$AV$126,$F75,FALSE)</f>
        <v>#N/A</v>
      </c>
      <c r="I75" s="88" t="str">
        <f t="shared" si="20"/>
        <v>-</v>
      </c>
      <c r="J75" s="89" t="str">
        <f t="shared" si="21"/>
        <v>_log</v>
      </c>
      <c r="K75" s="89" t="str">
        <f t="shared" si="22"/>
        <v>GAS_PRICE_2018_log_FAC</v>
      </c>
      <c r="L75" s="75">
        <f>MATCH($K75,FAC_TOTALS_APTA!$A$2:$AT$2,)</f>
        <v>29</v>
      </c>
      <c r="M75" s="86" t="e">
        <f>IF(M67=0,0,VLOOKUP(M67,FAC_TOTALS_APTA!$A$4:$AV$126,$L75,FALSE))</f>
        <v>#N/A</v>
      </c>
      <c r="N75" s="86" t="e">
        <f>IF(N67=0,0,VLOOKUP(N67,FAC_TOTALS_APTA!$A$4:$AV$126,$L75,FALSE))</f>
        <v>#N/A</v>
      </c>
      <c r="O75" s="86" t="e">
        <f>IF(O67=0,0,VLOOKUP(O67,FAC_TOTALS_APTA!$A$4:$AV$126,$L75,FALSE))</f>
        <v>#N/A</v>
      </c>
      <c r="P75" s="86" t="e">
        <f>IF(P67=0,0,VLOOKUP(P67,FAC_TOTALS_APTA!$A$4:$AV$126,$L75,FALSE))</f>
        <v>#N/A</v>
      </c>
      <c r="Q75" s="86" t="e">
        <f>IF(Q67=0,0,VLOOKUP(Q67,FAC_TOTALS_APTA!$A$4:$AV$126,$L75,FALSE))</f>
        <v>#N/A</v>
      </c>
      <c r="R75" s="86" t="e">
        <f>IF(R67=0,0,VLOOKUP(R67,FAC_TOTALS_APTA!$A$4:$AV$126,$L75,FALSE))</f>
        <v>#N/A</v>
      </c>
      <c r="S75" s="86" t="e">
        <f>IF(S67=0,0,VLOOKUP(S67,FAC_TOTALS_APTA!$A$4:$AV$126,$L75,FALSE))</f>
        <v>#N/A</v>
      </c>
      <c r="T75" s="86" t="e">
        <f>IF(T67=0,0,VLOOKUP(T67,FAC_TOTALS_APTA!$A$4:$AV$126,$L75,FALSE))</f>
        <v>#N/A</v>
      </c>
      <c r="U75" s="86" t="e">
        <f>IF(U67=0,0,VLOOKUP(U67,FAC_TOTALS_APTA!$A$4:$AV$126,$L75,FALSE))</f>
        <v>#N/A</v>
      </c>
      <c r="V75" s="86" t="e">
        <f>IF(V67=0,0,VLOOKUP(V67,FAC_TOTALS_APTA!$A$4:$AV$126,$L75,FALSE))</f>
        <v>#N/A</v>
      </c>
      <c r="W75" s="86">
        <f>IF(W67=0,0,VLOOKUP(W67,FAC_TOTALS_APTA!$A$4:$AV$126,$L75,FALSE))</f>
        <v>0</v>
      </c>
      <c r="X75" s="86">
        <f>IF(X67=0,0,VLOOKUP(X67,FAC_TOTALS_APTA!$A$4:$AV$126,$L75,FALSE))</f>
        <v>0</v>
      </c>
      <c r="Y75" s="86">
        <f>IF(Y67=0,0,VLOOKUP(Y67,FAC_TOTALS_APTA!$A$4:$AV$126,$L75,FALSE))</f>
        <v>0</v>
      </c>
      <c r="Z75" s="86">
        <f>IF(Z67=0,0,VLOOKUP(Z67,FAC_TOTALS_APTA!$A$4:$AV$126,$L75,FALSE))</f>
        <v>0</v>
      </c>
      <c r="AA75" s="86">
        <f>IF(AA67=0,0,VLOOKUP(AA67,FAC_TOTALS_APTA!$A$4:$AV$126,$L75,FALSE))</f>
        <v>0</v>
      </c>
      <c r="AB75" s="86">
        <f>IF(AB67=0,0,VLOOKUP(AB67,FAC_TOTALS_APTA!$A$4:$AV$126,$L75,FALSE))</f>
        <v>0</v>
      </c>
      <c r="AC75" s="90" t="e">
        <f t="shared" si="23"/>
        <v>#N/A</v>
      </c>
      <c r="AD75" s="91" t="e">
        <f>AC75/G83</f>
        <v>#N/A</v>
      </c>
    </row>
    <row r="76" spans="2:33" x14ac:dyDescent="0.35">
      <c r="B76" s="114" t="s">
        <v>46</v>
      </c>
      <c r="C76" s="115" t="s">
        <v>21</v>
      </c>
      <c r="D76" s="103" t="s">
        <v>14</v>
      </c>
      <c r="E76" s="87"/>
      <c r="F76" s="75">
        <f>MATCH($D76,FAC_TOTALS_APTA!$A$2:$AV$2,)</f>
        <v>16</v>
      </c>
      <c r="G76" s="92" t="e">
        <f>VLOOKUP(G67,FAC_TOTALS_APTA!$A$4:$AV$126,$F76,FALSE)</f>
        <v>#N/A</v>
      </c>
      <c r="H76" s="92" t="e">
        <f>VLOOKUP(H67,FAC_TOTALS_APTA!$A$4:$AV$126,$F76,FALSE)</f>
        <v>#N/A</v>
      </c>
      <c r="I76" s="88" t="str">
        <f t="shared" si="20"/>
        <v>-</v>
      </c>
      <c r="J76" s="89" t="str">
        <f t="shared" si="21"/>
        <v>_log</v>
      </c>
      <c r="K76" s="89" t="str">
        <f t="shared" si="22"/>
        <v>TOTAL_MED_INC_INDIV_2018_log_FAC</v>
      </c>
      <c r="L76" s="75">
        <f>MATCH($K76,FAC_TOTALS_APTA!$A$2:$AT$2,)</f>
        <v>30</v>
      </c>
      <c r="M76" s="86" t="e">
        <f>IF(M67=0,0,VLOOKUP(M67,FAC_TOTALS_APTA!$A$4:$AV$126,$L76,FALSE))</f>
        <v>#N/A</v>
      </c>
      <c r="N76" s="86" t="e">
        <f>IF(N67=0,0,VLOOKUP(N67,FAC_TOTALS_APTA!$A$4:$AV$126,$L76,FALSE))</f>
        <v>#N/A</v>
      </c>
      <c r="O76" s="86" t="e">
        <f>IF(O67=0,0,VLOOKUP(O67,FAC_TOTALS_APTA!$A$4:$AV$126,$L76,FALSE))</f>
        <v>#N/A</v>
      </c>
      <c r="P76" s="86" t="e">
        <f>IF(P67=0,0,VLOOKUP(P67,FAC_TOTALS_APTA!$A$4:$AV$126,$L76,FALSE))</f>
        <v>#N/A</v>
      </c>
      <c r="Q76" s="86" t="e">
        <f>IF(Q67=0,0,VLOOKUP(Q67,FAC_TOTALS_APTA!$A$4:$AV$126,$L76,FALSE))</f>
        <v>#N/A</v>
      </c>
      <c r="R76" s="86" t="e">
        <f>IF(R67=0,0,VLOOKUP(R67,FAC_TOTALS_APTA!$A$4:$AV$126,$L76,FALSE))</f>
        <v>#N/A</v>
      </c>
      <c r="S76" s="86" t="e">
        <f>IF(S67=0,0,VLOOKUP(S67,FAC_TOTALS_APTA!$A$4:$AV$126,$L76,FALSE))</f>
        <v>#N/A</v>
      </c>
      <c r="T76" s="86" t="e">
        <f>IF(T67=0,0,VLOOKUP(T67,FAC_TOTALS_APTA!$A$4:$AV$126,$L76,FALSE))</f>
        <v>#N/A</v>
      </c>
      <c r="U76" s="86" t="e">
        <f>IF(U67=0,0,VLOOKUP(U67,FAC_TOTALS_APTA!$A$4:$AV$126,$L76,FALSE))</f>
        <v>#N/A</v>
      </c>
      <c r="V76" s="86" t="e">
        <f>IF(V67=0,0,VLOOKUP(V67,FAC_TOTALS_APTA!$A$4:$AV$126,$L76,FALSE))</f>
        <v>#N/A</v>
      </c>
      <c r="W76" s="86">
        <f>IF(W67=0,0,VLOOKUP(W67,FAC_TOTALS_APTA!$A$4:$AV$126,$L76,FALSE))</f>
        <v>0</v>
      </c>
      <c r="X76" s="86">
        <f>IF(X67=0,0,VLOOKUP(X67,FAC_TOTALS_APTA!$A$4:$AV$126,$L76,FALSE))</f>
        <v>0</v>
      </c>
      <c r="Y76" s="86">
        <f>IF(Y67=0,0,VLOOKUP(Y67,FAC_TOTALS_APTA!$A$4:$AV$126,$L76,FALSE))</f>
        <v>0</v>
      </c>
      <c r="Z76" s="86">
        <f>IF(Z67=0,0,VLOOKUP(Z67,FAC_TOTALS_APTA!$A$4:$AV$126,$L76,FALSE))</f>
        <v>0</v>
      </c>
      <c r="AA76" s="86">
        <f>IF(AA67=0,0,VLOOKUP(AA67,FAC_TOTALS_APTA!$A$4:$AV$126,$L76,FALSE))</f>
        <v>0</v>
      </c>
      <c r="AB76" s="86">
        <f>IF(AB67=0,0,VLOOKUP(AB67,FAC_TOTALS_APTA!$A$4:$AV$126,$L76,FALSE))</f>
        <v>0</v>
      </c>
      <c r="AC76" s="90" t="e">
        <f t="shared" si="23"/>
        <v>#N/A</v>
      </c>
      <c r="AD76" s="91" t="e">
        <f>AC76/G83</f>
        <v>#N/A</v>
      </c>
    </row>
    <row r="77" spans="2:33" x14ac:dyDescent="0.35">
      <c r="B77" s="114" t="s">
        <v>62</v>
      </c>
      <c r="C77" s="115"/>
      <c r="D77" s="103" t="s">
        <v>9</v>
      </c>
      <c r="E77" s="87"/>
      <c r="F77" s="75">
        <f>MATCH($D77,FAC_TOTALS_APTA!$A$2:$AV$2,)</f>
        <v>17</v>
      </c>
      <c r="G77" s="86" t="e">
        <f>VLOOKUP(G67,FAC_TOTALS_APTA!$A$4:$AV$126,$F77,FALSE)</f>
        <v>#N/A</v>
      </c>
      <c r="H77" s="86" t="e">
        <f>VLOOKUP(H67,FAC_TOTALS_APTA!$A$4:$AV$126,$F77,FALSE)</f>
        <v>#N/A</v>
      </c>
      <c r="I77" s="88" t="str">
        <f t="shared" si="20"/>
        <v>-</v>
      </c>
      <c r="J77" s="89" t="str">
        <f t="shared" si="21"/>
        <v/>
      </c>
      <c r="K77" s="89" t="str">
        <f t="shared" si="22"/>
        <v>PCT_HH_NO_VEH_FAC</v>
      </c>
      <c r="L77" s="75">
        <f>MATCH($K77,FAC_TOTALS_APTA!$A$2:$AT$2,)</f>
        <v>31</v>
      </c>
      <c r="M77" s="86" t="e">
        <f>IF(M67=0,0,VLOOKUP(M67,FAC_TOTALS_APTA!$A$4:$AV$126,$L77,FALSE))</f>
        <v>#N/A</v>
      </c>
      <c r="N77" s="86" t="e">
        <f>IF(N67=0,0,VLOOKUP(N67,FAC_TOTALS_APTA!$A$4:$AV$126,$L77,FALSE))</f>
        <v>#N/A</v>
      </c>
      <c r="O77" s="86" t="e">
        <f>IF(O67=0,0,VLOOKUP(O67,FAC_TOTALS_APTA!$A$4:$AV$126,$L77,FALSE))</f>
        <v>#N/A</v>
      </c>
      <c r="P77" s="86" t="e">
        <f>IF(P67=0,0,VLOOKUP(P67,FAC_TOTALS_APTA!$A$4:$AV$126,$L77,FALSE))</f>
        <v>#N/A</v>
      </c>
      <c r="Q77" s="86" t="e">
        <f>IF(Q67=0,0,VLOOKUP(Q67,FAC_TOTALS_APTA!$A$4:$AV$126,$L77,FALSE))</f>
        <v>#N/A</v>
      </c>
      <c r="R77" s="86" t="e">
        <f>IF(R67=0,0,VLOOKUP(R67,FAC_TOTALS_APTA!$A$4:$AV$126,$L77,FALSE))</f>
        <v>#N/A</v>
      </c>
      <c r="S77" s="86" t="e">
        <f>IF(S67=0,0,VLOOKUP(S67,FAC_TOTALS_APTA!$A$4:$AV$126,$L77,FALSE))</f>
        <v>#N/A</v>
      </c>
      <c r="T77" s="86" t="e">
        <f>IF(T67=0,0,VLOOKUP(T67,FAC_TOTALS_APTA!$A$4:$AV$126,$L77,FALSE))</f>
        <v>#N/A</v>
      </c>
      <c r="U77" s="86" t="e">
        <f>IF(U67=0,0,VLOOKUP(U67,FAC_TOTALS_APTA!$A$4:$AV$126,$L77,FALSE))</f>
        <v>#N/A</v>
      </c>
      <c r="V77" s="86" t="e">
        <f>IF(V67=0,0,VLOOKUP(V67,FAC_TOTALS_APTA!$A$4:$AV$126,$L77,FALSE))</f>
        <v>#N/A</v>
      </c>
      <c r="W77" s="86">
        <f>IF(W67=0,0,VLOOKUP(W67,FAC_TOTALS_APTA!$A$4:$AV$126,$L77,FALSE))</f>
        <v>0</v>
      </c>
      <c r="X77" s="86">
        <f>IF(X67=0,0,VLOOKUP(X67,FAC_TOTALS_APTA!$A$4:$AV$126,$L77,FALSE))</f>
        <v>0</v>
      </c>
      <c r="Y77" s="86">
        <f>IF(Y67=0,0,VLOOKUP(Y67,FAC_TOTALS_APTA!$A$4:$AV$126,$L77,FALSE))</f>
        <v>0</v>
      </c>
      <c r="Z77" s="86">
        <f>IF(Z67=0,0,VLOOKUP(Z67,FAC_TOTALS_APTA!$A$4:$AV$126,$L77,FALSE))</f>
        <v>0</v>
      </c>
      <c r="AA77" s="86">
        <f>IF(AA67=0,0,VLOOKUP(AA67,FAC_TOTALS_APTA!$A$4:$AV$126,$L77,FALSE))</f>
        <v>0</v>
      </c>
      <c r="AB77" s="86">
        <f>IF(AB67=0,0,VLOOKUP(AB67,FAC_TOTALS_APTA!$A$4:$AV$126,$L77,FALSE))</f>
        <v>0</v>
      </c>
      <c r="AC77" s="90" t="e">
        <f t="shared" si="23"/>
        <v>#N/A</v>
      </c>
      <c r="AD77" s="91" t="e">
        <f>AC77/G83</f>
        <v>#N/A</v>
      </c>
    </row>
    <row r="78" spans="2:33" x14ac:dyDescent="0.35">
      <c r="B78" s="114" t="s">
        <v>47</v>
      </c>
      <c r="C78" s="115"/>
      <c r="D78" s="103" t="s">
        <v>28</v>
      </c>
      <c r="E78" s="87"/>
      <c r="F78" s="75">
        <f>MATCH($D78,FAC_TOTALS_APTA!$A$2:$AV$2,)</f>
        <v>18</v>
      </c>
      <c r="G78" s="93" t="e">
        <f>VLOOKUP(G67,FAC_TOTALS_APTA!$A$4:$AV$126,$F78,FALSE)</f>
        <v>#N/A</v>
      </c>
      <c r="H78" s="93" t="e">
        <f>VLOOKUP(H67,FAC_TOTALS_APTA!$A$4:$AV$126,$F78,FALSE)</f>
        <v>#N/A</v>
      </c>
      <c r="I78" s="88" t="str">
        <f t="shared" si="20"/>
        <v>-</v>
      </c>
      <c r="J78" s="89" t="str">
        <f t="shared" si="21"/>
        <v/>
      </c>
      <c r="K78" s="89" t="str">
        <f t="shared" si="22"/>
        <v>JTW_HOME_PCT_FAC</v>
      </c>
      <c r="L78" s="75">
        <f>MATCH($K78,FAC_TOTALS_APTA!$A$2:$AT$2,)</f>
        <v>32</v>
      </c>
      <c r="M78" s="86" t="e">
        <f>IF(M67=0,0,VLOOKUP(M67,FAC_TOTALS_APTA!$A$4:$AV$126,$L78,FALSE))</f>
        <v>#N/A</v>
      </c>
      <c r="N78" s="86" t="e">
        <f>IF(N67=0,0,VLOOKUP(N67,FAC_TOTALS_APTA!$A$4:$AV$126,$L78,FALSE))</f>
        <v>#N/A</v>
      </c>
      <c r="O78" s="86" t="e">
        <f>IF(O67=0,0,VLOOKUP(O67,FAC_TOTALS_APTA!$A$4:$AV$126,$L78,FALSE))</f>
        <v>#N/A</v>
      </c>
      <c r="P78" s="86" t="e">
        <f>IF(P67=0,0,VLOOKUP(P67,FAC_TOTALS_APTA!$A$4:$AV$126,$L78,FALSE))</f>
        <v>#N/A</v>
      </c>
      <c r="Q78" s="86" t="e">
        <f>IF(Q67=0,0,VLOOKUP(Q67,FAC_TOTALS_APTA!$A$4:$AV$126,$L78,FALSE))</f>
        <v>#N/A</v>
      </c>
      <c r="R78" s="86" t="e">
        <f>IF(R67=0,0,VLOOKUP(R67,FAC_TOTALS_APTA!$A$4:$AV$126,$L78,FALSE))</f>
        <v>#N/A</v>
      </c>
      <c r="S78" s="86" t="e">
        <f>IF(S67=0,0,VLOOKUP(S67,FAC_TOTALS_APTA!$A$4:$AV$126,$L78,FALSE))</f>
        <v>#N/A</v>
      </c>
      <c r="T78" s="86" t="e">
        <f>IF(T67=0,0,VLOOKUP(T67,FAC_TOTALS_APTA!$A$4:$AV$126,$L78,FALSE))</f>
        <v>#N/A</v>
      </c>
      <c r="U78" s="86" t="e">
        <f>IF(U67=0,0,VLOOKUP(U67,FAC_TOTALS_APTA!$A$4:$AV$126,$L78,FALSE))</f>
        <v>#N/A</v>
      </c>
      <c r="V78" s="86" t="e">
        <f>IF(V67=0,0,VLOOKUP(V67,FAC_TOTALS_APTA!$A$4:$AV$126,$L78,FALSE))</f>
        <v>#N/A</v>
      </c>
      <c r="W78" s="86">
        <f>IF(W67=0,0,VLOOKUP(W67,FAC_TOTALS_APTA!$A$4:$AV$126,$L78,FALSE))</f>
        <v>0</v>
      </c>
      <c r="X78" s="86">
        <f>IF(X67=0,0,VLOOKUP(X67,FAC_TOTALS_APTA!$A$4:$AV$126,$L78,FALSE))</f>
        <v>0</v>
      </c>
      <c r="Y78" s="86">
        <f>IF(Y67=0,0,VLOOKUP(Y67,FAC_TOTALS_APTA!$A$4:$AV$126,$L78,FALSE))</f>
        <v>0</v>
      </c>
      <c r="Z78" s="86">
        <f>IF(Z67=0,0,VLOOKUP(Z67,FAC_TOTALS_APTA!$A$4:$AV$126,$L78,FALSE))</f>
        <v>0</v>
      </c>
      <c r="AA78" s="86">
        <f>IF(AA67=0,0,VLOOKUP(AA67,FAC_TOTALS_APTA!$A$4:$AV$126,$L78,FALSE))</f>
        <v>0</v>
      </c>
      <c r="AB78" s="86">
        <f>IF(AB67=0,0,VLOOKUP(AB67,FAC_TOTALS_APTA!$A$4:$AV$126,$L78,FALSE))</f>
        <v>0</v>
      </c>
      <c r="AC78" s="90" t="e">
        <f t="shared" si="23"/>
        <v>#N/A</v>
      </c>
      <c r="AD78" s="91" t="e">
        <f>AC78/G83</f>
        <v>#N/A</v>
      </c>
    </row>
    <row r="79" spans="2:33" x14ac:dyDescent="0.35">
      <c r="B79" s="114" t="s">
        <v>63</v>
      </c>
      <c r="C79" s="115"/>
      <c r="D79" s="125" t="s">
        <v>69</v>
      </c>
      <c r="E79" s="87"/>
      <c r="F79" s="75">
        <f>MATCH($D79,FAC_TOTALS_APTA!$A$2:$AV$2,)</f>
        <v>23</v>
      </c>
      <c r="G79" s="93" t="e">
        <f>VLOOKUP(G67,FAC_TOTALS_APTA!$A$4:$AV$126,$F79,FALSE)</f>
        <v>#N/A</v>
      </c>
      <c r="H79" s="93" t="e">
        <f>VLOOKUP(H67,FAC_TOTALS_APTA!$A$4:$AV$126,$F79,FALSE)</f>
        <v>#N/A</v>
      </c>
      <c r="I79" s="88" t="str">
        <f t="shared" si="20"/>
        <v>-</v>
      </c>
      <c r="J79" s="89"/>
      <c r="K79" s="89" t="str">
        <f t="shared" si="22"/>
        <v>YEARS_SINCE_TNC_RAIL_MID_FAC</v>
      </c>
      <c r="L79" s="75">
        <f>MATCH($K79,FAC_TOTALS_APTA!$A$2:$AT$2,)</f>
        <v>37</v>
      </c>
      <c r="M79" s="86" t="e">
        <f>IF(M67=0,0,VLOOKUP(M67,FAC_TOTALS_APTA!$A$4:$AV$126,$L79,FALSE))</f>
        <v>#N/A</v>
      </c>
      <c r="N79" s="86" t="e">
        <f>IF(N67=0,0,VLOOKUP(N67,FAC_TOTALS_APTA!$A$4:$AV$126,$L79,FALSE))</f>
        <v>#N/A</v>
      </c>
      <c r="O79" s="86" t="e">
        <f>IF(O67=0,0,VLOOKUP(O67,FAC_TOTALS_APTA!$A$4:$AV$126,$L79,FALSE))</f>
        <v>#N/A</v>
      </c>
      <c r="P79" s="86" t="e">
        <f>IF(P67=0,0,VLOOKUP(P67,FAC_TOTALS_APTA!$A$4:$AV$126,$L79,FALSE))</f>
        <v>#N/A</v>
      </c>
      <c r="Q79" s="86" t="e">
        <f>IF(Q67=0,0,VLOOKUP(Q67,FAC_TOTALS_APTA!$A$4:$AV$126,$L79,FALSE))</f>
        <v>#N/A</v>
      </c>
      <c r="R79" s="86" t="e">
        <f>IF(R67=0,0,VLOOKUP(R67,FAC_TOTALS_APTA!$A$4:$AV$126,$L79,FALSE))</f>
        <v>#N/A</v>
      </c>
      <c r="S79" s="86" t="e">
        <f>IF(S67=0,0,VLOOKUP(S67,FAC_TOTALS_APTA!$A$4:$AV$126,$L79,FALSE))</f>
        <v>#N/A</v>
      </c>
      <c r="T79" s="86" t="e">
        <f>IF(T67=0,0,VLOOKUP(T67,FAC_TOTALS_APTA!$A$4:$AV$126,$L79,FALSE))</f>
        <v>#N/A</v>
      </c>
      <c r="U79" s="86" t="e">
        <f>IF(U67=0,0,VLOOKUP(U67,FAC_TOTALS_APTA!$A$4:$AV$126,$L79,FALSE))</f>
        <v>#N/A</v>
      </c>
      <c r="V79" s="86" t="e">
        <f>IF(V67=0,0,VLOOKUP(V67,FAC_TOTALS_APTA!$A$4:$AV$126,$L79,FALSE))</f>
        <v>#N/A</v>
      </c>
      <c r="W79" s="86">
        <f>IF(W67=0,0,VLOOKUP(W67,FAC_TOTALS_APTA!$A$4:$AV$126,$L79,FALSE))</f>
        <v>0</v>
      </c>
      <c r="X79" s="86">
        <f>IF(X67=0,0,VLOOKUP(X67,FAC_TOTALS_APTA!$A$4:$AV$126,$L79,FALSE))</f>
        <v>0</v>
      </c>
      <c r="Y79" s="86">
        <f>IF(Y67=0,0,VLOOKUP(Y67,FAC_TOTALS_APTA!$A$4:$AV$126,$L79,FALSE))</f>
        <v>0</v>
      </c>
      <c r="Z79" s="86">
        <f>IF(Z67=0,0,VLOOKUP(Z67,FAC_TOTALS_APTA!$A$4:$AV$126,$L79,FALSE))</f>
        <v>0</v>
      </c>
      <c r="AA79" s="86">
        <f>IF(AA67=0,0,VLOOKUP(AA67,FAC_TOTALS_APTA!$A$4:$AV$126,$L79,FALSE))</f>
        <v>0</v>
      </c>
      <c r="AB79" s="86">
        <f>IF(AB67=0,0,VLOOKUP(AB67,FAC_TOTALS_APTA!$A$4:$AV$126,$L79,FALSE))</f>
        <v>0</v>
      </c>
      <c r="AC79" s="90" t="e">
        <f t="shared" si="23"/>
        <v>#N/A</v>
      </c>
      <c r="AD79" s="91" t="e">
        <f>AC79/G83</f>
        <v>#N/A</v>
      </c>
      <c r="AG79" s="52"/>
    </row>
    <row r="80" spans="2:33" x14ac:dyDescent="0.35">
      <c r="B80" s="114" t="s">
        <v>64</v>
      </c>
      <c r="C80" s="115"/>
      <c r="D80" s="103" t="s">
        <v>43</v>
      </c>
      <c r="E80" s="87"/>
      <c r="F80" s="75">
        <f>MATCH($D80,FAC_TOTALS_APTA!$A$2:$AV$2,)</f>
        <v>24</v>
      </c>
      <c r="G80" s="93" t="e">
        <f>VLOOKUP(G67,FAC_TOTALS_APTA!$A$4:$AV$126,$F80,FALSE)</f>
        <v>#N/A</v>
      </c>
      <c r="H80" s="93" t="e">
        <f>VLOOKUP(H67,FAC_TOTALS_APTA!$A$4:$AV$126,$F80,FALSE)</f>
        <v>#N/A</v>
      </c>
      <c r="I80" s="88" t="str">
        <f t="shared" si="20"/>
        <v>-</v>
      </c>
      <c r="J80" s="89" t="str">
        <f t="shared" ref="J80:J81" si="24">IF(C80="Log","_log","")</f>
        <v/>
      </c>
      <c r="K80" s="89" t="str">
        <f t="shared" si="22"/>
        <v>BIKE_SHARE_FAC</v>
      </c>
      <c r="L80" s="75">
        <f>MATCH($K80,FAC_TOTALS_APTA!$A$2:$AT$2,)</f>
        <v>38</v>
      </c>
      <c r="M80" s="86" t="e">
        <f>IF(M67=0,0,VLOOKUP(M67,FAC_TOTALS_APTA!$A$4:$AV$126,$L80,FALSE))</f>
        <v>#N/A</v>
      </c>
      <c r="N80" s="86" t="e">
        <f>IF(N67=0,0,VLOOKUP(N67,FAC_TOTALS_APTA!$A$4:$AV$126,$L80,FALSE))</f>
        <v>#N/A</v>
      </c>
      <c r="O80" s="86" t="e">
        <f>IF(O67=0,0,VLOOKUP(O67,FAC_TOTALS_APTA!$A$4:$AV$126,$L80,FALSE))</f>
        <v>#N/A</v>
      </c>
      <c r="P80" s="86" t="e">
        <f>IF(P67=0,0,VLOOKUP(P67,FAC_TOTALS_APTA!$A$4:$AV$126,$L80,FALSE))</f>
        <v>#N/A</v>
      </c>
      <c r="Q80" s="86" t="e">
        <f>IF(Q67=0,0,VLOOKUP(Q67,FAC_TOTALS_APTA!$A$4:$AV$126,$L80,FALSE))</f>
        <v>#N/A</v>
      </c>
      <c r="R80" s="86" t="e">
        <f>IF(R67=0,0,VLOOKUP(R67,FAC_TOTALS_APTA!$A$4:$AV$126,$L80,FALSE))</f>
        <v>#N/A</v>
      </c>
      <c r="S80" s="86" t="e">
        <f>IF(S67=0,0,VLOOKUP(S67,FAC_TOTALS_APTA!$A$4:$AV$126,$L80,FALSE))</f>
        <v>#N/A</v>
      </c>
      <c r="T80" s="86" t="e">
        <f>IF(T67=0,0,VLOOKUP(T67,FAC_TOTALS_APTA!$A$4:$AV$126,$L80,FALSE))</f>
        <v>#N/A</v>
      </c>
      <c r="U80" s="86" t="e">
        <f>IF(U67=0,0,VLOOKUP(U67,FAC_TOTALS_APTA!$A$4:$AV$126,$L80,FALSE))</f>
        <v>#N/A</v>
      </c>
      <c r="V80" s="86" t="e">
        <f>IF(V67=0,0,VLOOKUP(V67,FAC_TOTALS_APTA!$A$4:$AV$126,$L80,FALSE))</f>
        <v>#N/A</v>
      </c>
      <c r="W80" s="86">
        <f>IF(W67=0,0,VLOOKUP(W67,FAC_TOTALS_APTA!$A$4:$AV$126,$L80,FALSE))</f>
        <v>0</v>
      </c>
      <c r="X80" s="86">
        <f>IF(X67=0,0,VLOOKUP(X67,FAC_TOTALS_APTA!$A$4:$AV$126,$L80,FALSE))</f>
        <v>0</v>
      </c>
      <c r="Y80" s="86">
        <f>IF(Y67=0,0,VLOOKUP(Y67,FAC_TOTALS_APTA!$A$4:$AV$126,$L80,FALSE))</f>
        <v>0</v>
      </c>
      <c r="Z80" s="86">
        <f>IF(Z67=0,0,VLOOKUP(Z67,FAC_TOTALS_APTA!$A$4:$AV$126,$L80,FALSE))</f>
        <v>0</v>
      </c>
      <c r="AA80" s="86">
        <f>IF(AA67=0,0,VLOOKUP(AA67,FAC_TOTALS_APTA!$A$4:$AV$126,$L80,FALSE))</f>
        <v>0</v>
      </c>
      <c r="AB80" s="86">
        <f>IF(AB67=0,0,VLOOKUP(AB67,FAC_TOTALS_APTA!$A$4:$AV$126,$L80,FALSE))</f>
        <v>0</v>
      </c>
      <c r="AC80" s="90" t="e">
        <f t="shared" si="23"/>
        <v>#N/A</v>
      </c>
      <c r="AD80" s="91" t="e">
        <f>AC80/G83</f>
        <v>#N/A</v>
      </c>
      <c r="AG80" s="52"/>
    </row>
    <row r="81" spans="1:33" x14ac:dyDescent="0.35">
      <c r="B81" s="126" t="s">
        <v>65</v>
      </c>
      <c r="C81" s="127"/>
      <c r="D81" s="128" t="s">
        <v>44</v>
      </c>
      <c r="E81" s="94"/>
      <c r="F81" s="85">
        <f>MATCH($D81,FAC_TOTALS_APTA!$A$2:$AV$2,)</f>
        <v>25</v>
      </c>
      <c r="G81" s="95" t="e">
        <f>VLOOKUP(G67,FAC_TOTALS_APTA!$A$4:$AV$126,$F81,FALSE)</f>
        <v>#N/A</v>
      </c>
      <c r="H81" s="95" t="e">
        <f>VLOOKUP(H67,FAC_TOTALS_APTA!$A$4:$AV$126,$F81,FALSE)</f>
        <v>#N/A</v>
      </c>
      <c r="I81" s="96" t="str">
        <f t="shared" si="20"/>
        <v>-</v>
      </c>
      <c r="J81" s="97" t="str">
        <f t="shared" si="24"/>
        <v/>
      </c>
      <c r="K81" s="97" t="str">
        <f t="shared" si="22"/>
        <v>scooter_flag_FAC</v>
      </c>
      <c r="L81" s="85">
        <f>MATCH($K81,FAC_TOTALS_APTA!$A$2:$AT$2,)</f>
        <v>39</v>
      </c>
      <c r="M81" s="98" t="e">
        <f>IF(M67=0,0,VLOOKUP(M67,FAC_TOTALS_APTA!$A$4:$AV$126,$L81,FALSE))</f>
        <v>#N/A</v>
      </c>
      <c r="N81" s="98" t="e">
        <f>IF(N67=0,0,VLOOKUP(N67,FAC_TOTALS_APTA!$A$4:$AV$126,$L81,FALSE))</f>
        <v>#N/A</v>
      </c>
      <c r="O81" s="98" t="e">
        <f>IF(O67=0,0,VLOOKUP(O67,FAC_TOTALS_APTA!$A$4:$AV$126,$L81,FALSE))</f>
        <v>#N/A</v>
      </c>
      <c r="P81" s="98" t="e">
        <f>IF(P67=0,0,VLOOKUP(P67,FAC_TOTALS_APTA!$A$4:$AV$126,$L81,FALSE))</f>
        <v>#N/A</v>
      </c>
      <c r="Q81" s="98" t="e">
        <f>IF(Q67=0,0,VLOOKUP(Q67,FAC_TOTALS_APTA!$A$4:$AV$126,$L81,FALSE))</f>
        <v>#N/A</v>
      </c>
      <c r="R81" s="98" t="e">
        <f>IF(R67=0,0,VLOOKUP(R67,FAC_TOTALS_APTA!$A$4:$AV$126,$L81,FALSE))</f>
        <v>#N/A</v>
      </c>
      <c r="S81" s="98" t="e">
        <f>IF(S67=0,0,VLOOKUP(S67,FAC_TOTALS_APTA!$A$4:$AV$126,$L81,FALSE))</f>
        <v>#N/A</v>
      </c>
      <c r="T81" s="98" t="e">
        <f>IF(T67=0,0,VLOOKUP(T67,FAC_TOTALS_APTA!$A$4:$AV$126,$L81,FALSE))</f>
        <v>#N/A</v>
      </c>
      <c r="U81" s="98" t="e">
        <f>IF(U67=0,0,VLOOKUP(U67,FAC_TOTALS_APTA!$A$4:$AV$126,$L81,FALSE))</f>
        <v>#N/A</v>
      </c>
      <c r="V81" s="98" t="e">
        <f>IF(V67=0,0,VLOOKUP(V67,FAC_TOTALS_APTA!$A$4:$AV$126,$L81,FALSE))</f>
        <v>#N/A</v>
      </c>
      <c r="W81" s="98">
        <f>IF(W67=0,0,VLOOKUP(W67,FAC_TOTALS_APTA!$A$4:$AV$126,$L81,FALSE))</f>
        <v>0</v>
      </c>
      <c r="X81" s="98">
        <f>IF(X67=0,0,VLOOKUP(X67,FAC_TOTALS_APTA!$A$4:$AV$126,$L81,FALSE))</f>
        <v>0</v>
      </c>
      <c r="Y81" s="98">
        <f>IF(Y67=0,0,VLOOKUP(Y67,FAC_TOTALS_APTA!$A$4:$AV$126,$L81,FALSE))</f>
        <v>0</v>
      </c>
      <c r="Z81" s="98">
        <f>IF(Z67=0,0,VLOOKUP(Z67,FAC_TOTALS_APTA!$A$4:$AV$126,$L81,FALSE))</f>
        <v>0</v>
      </c>
      <c r="AA81" s="98">
        <f>IF(AA67=0,0,VLOOKUP(AA67,FAC_TOTALS_APTA!$A$4:$AV$126,$L81,FALSE))</f>
        <v>0</v>
      </c>
      <c r="AB81" s="98">
        <f>IF(AB67=0,0,VLOOKUP(AB67,FAC_TOTALS_APTA!$A$4:$AV$126,$L81,FALSE))</f>
        <v>0</v>
      </c>
      <c r="AC81" s="99" t="e">
        <f t="shared" si="23"/>
        <v>#N/A</v>
      </c>
      <c r="AD81" s="100" t="e">
        <f>AC81/G83</f>
        <v>#N/A</v>
      </c>
      <c r="AG81" s="52"/>
    </row>
    <row r="82" spans="1:33" x14ac:dyDescent="0.35">
      <c r="B82" s="40" t="s">
        <v>53</v>
      </c>
      <c r="C82" s="41"/>
      <c r="D82" s="40" t="s">
        <v>45</v>
      </c>
      <c r="E82" s="42"/>
      <c r="F82" s="43"/>
      <c r="G82" s="44"/>
      <c r="H82" s="44"/>
      <c r="I82" s="45"/>
      <c r="J82" s="46"/>
      <c r="K82" s="46" t="str">
        <f t="shared" si="22"/>
        <v>New_Reporter_FAC</v>
      </c>
      <c r="L82" s="43">
        <f>MATCH($K82,FAC_TOTALS_APTA!$A$2:$AT$2,)</f>
        <v>43</v>
      </c>
      <c r="M82" s="44" t="e">
        <f>IF(M67=0,0,VLOOKUP(M67,FAC_TOTALS_APTA!$A$4:$AV$126,$L82,FALSE))</f>
        <v>#N/A</v>
      </c>
      <c r="N82" s="44" t="e">
        <f>IF(N67=0,0,VLOOKUP(N67,FAC_TOTALS_APTA!$A$4:$AV$126,$L82,FALSE))</f>
        <v>#N/A</v>
      </c>
      <c r="O82" s="44" t="e">
        <f>IF(O67=0,0,VLOOKUP(O67,FAC_TOTALS_APTA!$A$4:$AV$126,$L82,FALSE))</f>
        <v>#N/A</v>
      </c>
      <c r="P82" s="44" t="e">
        <f>IF(P67=0,0,VLOOKUP(P67,FAC_TOTALS_APTA!$A$4:$AV$126,$L82,FALSE))</f>
        <v>#N/A</v>
      </c>
      <c r="Q82" s="44" t="e">
        <f>IF(Q67=0,0,VLOOKUP(Q67,FAC_TOTALS_APTA!$A$4:$AV$126,$L82,FALSE))</f>
        <v>#N/A</v>
      </c>
      <c r="R82" s="44" t="e">
        <f>IF(R67=0,0,VLOOKUP(R67,FAC_TOTALS_APTA!$A$4:$AV$126,$L82,FALSE))</f>
        <v>#N/A</v>
      </c>
      <c r="S82" s="44" t="e">
        <f>IF(S67=0,0,VLOOKUP(S67,FAC_TOTALS_APTA!$A$4:$AV$126,$L82,FALSE))</f>
        <v>#N/A</v>
      </c>
      <c r="T82" s="44" t="e">
        <f>IF(T67=0,0,VLOOKUP(T67,FAC_TOTALS_APTA!$A$4:$AV$126,$L82,FALSE))</f>
        <v>#N/A</v>
      </c>
      <c r="U82" s="44" t="e">
        <f>IF(U67=0,0,VLOOKUP(U67,FAC_TOTALS_APTA!$A$4:$AV$126,$L82,FALSE))</f>
        <v>#N/A</v>
      </c>
      <c r="V82" s="44" t="e">
        <f>IF(V67=0,0,VLOOKUP(V67,FAC_TOTALS_APTA!$A$4:$AV$126,$L82,FALSE))</f>
        <v>#N/A</v>
      </c>
      <c r="W82" s="44">
        <f>IF(W67=0,0,VLOOKUP(W67,FAC_TOTALS_APTA!$A$4:$AV$126,$L82,FALSE))</f>
        <v>0</v>
      </c>
      <c r="X82" s="44">
        <f>IF(X67=0,0,VLOOKUP(X67,FAC_TOTALS_APTA!$A$4:$AV$126,$L82,FALSE))</f>
        <v>0</v>
      </c>
      <c r="Y82" s="44">
        <f>IF(Y67=0,0,VLOOKUP(Y67,FAC_TOTALS_APTA!$A$4:$AV$126,$L82,FALSE))</f>
        <v>0</v>
      </c>
      <c r="Z82" s="44">
        <f>IF(Z67=0,0,VLOOKUP(Z67,FAC_TOTALS_APTA!$A$4:$AV$126,$L82,FALSE))</f>
        <v>0</v>
      </c>
      <c r="AA82" s="44">
        <f>IF(AA67=0,0,VLOOKUP(AA67,FAC_TOTALS_APTA!$A$4:$AV$126,$L82,FALSE))</f>
        <v>0</v>
      </c>
      <c r="AB82" s="44">
        <f>IF(AB67=0,0,VLOOKUP(AB67,FAC_TOTALS_APTA!$A$4:$AV$126,$L82,FALSE))</f>
        <v>0</v>
      </c>
      <c r="AC82" s="47" t="e">
        <f>SUM(M82:AB82)</f>
        <v>#N/A</v>
      </c>
      <c r="AD82" s="48" t="e">
        <f>AC82/G84</f>
        <v>#N/A</v>
      </c>
    </row>
    <row r="83" spans="1:33" s="106" customFormat="1" x14ac:dyDescent="0.35">
      <c r="A83" s="105"/>
      <c r="B83" s="24" t="s">
        <v>66</v>
      </c>
      <c r="C83" s="27"/>
      <c r="D83" s="5" t="s">
        <v>6</v>
      </c>
      <c r="E83" s="54"/>
      <c r="F83" s="5">
        <f>MATCH($D83,FAC_TOTALS_APTA!$A$2:$AT$2,)</f>
        <v>10</v>
      </c>
      <c r="G83" s="109" t="e">
        <f>VLOOKUP(G67,FAC_TOTALS_APTA!$A$4:$AV$126,$F83,FALSE)</f>
        <v>#N/A</v>
      </c>
      <c r="H83" s="109" t="e">
        <f>VLOOKUP(H67,FAC_TOTALS_APTA!$A$4:$AT$126,$F83,FALSE)</f>
        <v>#N/A</v>
      </c>
      <c r="I83" s="111" t="e">
        <f t="shared" ref="I83" si="25">H83/G83-1</f>
        <v>#N/A</v>
      </c>
      <c r="J83" s="30"/>
      <c r="K83" s="30"/>
      <c r="L83" s="5"/>
      <c r="M83" s="28" t="e">
        <f t="shared" ref="M83:AB83" si="26">SUM(M69:M76)</f>
        <v>#N/A</v>
      </c>
      <c r="N83" s="28" t="e">
        <f t="shared" si="26"/>
        <v>#N/A</v>
      </c>
      <c r="O83" s="28" t="e">
        <f t="shared" si="26"/>
        <v>#N/A</v>
      </c>
      <c r="P83" s="28" t="e">
        <f t="shared" si="26"/>
        <v>#N/A</v>
      </c>
      <c r="Q83" s="28" t="e">
        <f t="shared" si="26"/>
        <v>#N/A</v>
      </c>
      <c r="R83" s="28" t="e">
        <f t="shared" si="26"/>
        <v>#N/A</v>
      </c>
      <c r="S83" s="28" t="e">
        <f t="shared" si="26"/>
        <v>#N/A</v>
      </c>
      <c r="T83" s="28" t="e">
        <f t="shared" si="26"/>
        <v>#N/A</v>
      </c>
      <c r="U83" s="28" t="e">
        <f t="shared" si="26"/>
        <v>#N/A</v>
      </c>
      <c r="V83" s="28" t="e">
        <f t="shared" si="26"/>
        <v>#N/A</v>
      </c>
      <c r="W83" s="28">
        <f t="shared" si="26"/>
        <v>0</v>
      </c>
      <c r="X83" s="28">
        <f t="shared" si="26"/>
        <v>0</v>
      </c>
      <c r="Y83" s="28">
        <f t="shared" si="26"/>
        <v>0</v>
      </c>
      <c r="Z83" s="28">
        <f t="shared" si="26"/>
        <v>0</v>
      </c>
      <c r="AA83" s="28">
        <f t="shared" si="26"/>
        <v>0</v>
      </c>
      <c r="AB83" s="28">
        <f t="shared" si="26"/>
        <v>0</v>
      </c>
      <c r="AC83" s="31" t="e">
        <f>H83-G83</f>
        <v>#N/A</v>
      </c>
      <c r="AD83" s="32" t="e">
        <f>I83</f>
        <v>#N/A</v>
      </c>
      <c r="AE83" s="105"/>
    </row>
    <row r="84" spans="1:33" ht="13.5" thickBot="1" x14ac:dyDescent="0.4">
      <c r="B84" s="8" t="s">
        <v>50</v>
      </c>
      <c r="C84" s="22"/>
      <c r="D84" s="22" t="s">
        <v>4</v>
      </c>
      <c r="E84" s="22"/>
      <c r="F84" s="22">
        <f>MATCH($D84,FAC_TOTALS_APTA!$A$2:$AT$2,)</f>
        <v>8</v>
      </c>
      <c r="G84" s="110" t="e">
        <f>VLOOKUP(G67,FAC_TOTALS_APTA!$A$4:$AT$126,$F84,FALSE)</f>
        <v>#N/A</v>
      </c>
      <c r="H84" s="110" t="e">
        <f>VLOOKUP(H67,FAC_TOTALS_APTA!$A$4:$AT$126,$F84,FALSE)</f>
        <v>#N/A</v>
      </c>
      <c r="I84" s="112" t="e">
        <f t="shared" ref="I84" si="27">H84/G84-1</f>
        <v>#N/A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 t="e">
        <f>H84-G84</f>
        <v>#N/A</v>
      </c>
      <c r="AD84" s="51" t="e">
        <f>I84</f>
        <v>#N/A</v>
      </c>
    </row>
    <row r="85" spans="1:33" ht="14" thickTop="1" thickBot="1" x14ac:dyDescent="0.4">
      <c r="B85" s="56" t="s">
        <v>67</v>
      </c>
      <c r="C85" s="57"/>
      <c r="D85" s="57"/>
      <c r="E85" s="58"/>
      <c r="F85" s="57"/>
      <c r="G85" s="57"/>
      <c r="H85" s="57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 t="e">
        <f>AD84-AD83</f>
        <v>#N/A</v>
      </c>
    </row>
    <row r="86" spans="1:33" ht="13.5" thickTop="1" x14ac:dyDescent="0.35"/>
    <row r="87" spans="1:33" s="9" customFormat="1" x14ac:dyDescent="0.35">
      <c r="B87" s="17" t="s">
        <v>25</v>
      </c>
      <c r="E87" s="5"/>
      <c r="I87" s="16"/>
    </row>
    <row r="88" spans="1:33" x14ac:dyDescent="0.35">
      <c r="B88" s="14" t="s">
        <v>16</v>
      </c>
      <c r="C88" s="15" t="s">
        <v>17</v>
      </c>
      <c r="D88" s="9"/>
      <c r="E88" s="5"/>
      <c r="F88" s="9"/>
      <c r="G88" s="9"/>
      <c r="H88" s="9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3" x14ac:dyDescent="0.35">
      <c r="B89" s="14"/>
      <c r="C89" s="15"/>
      <c r="D89" s="9"/>
      <c r="E89" s="5"/>
      <c r="F89" s="9"/>
      <c r="G89" s="9"/>
      <c r="H89" s="9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3" x14ac:dyDescent="0.35">
      <c r="B90" s="17" t="s">
        <v>15</v>
      </c>
      <c r="C90" s="18">
        <v>1</v>
      </c>
      <c r="D90" s="9"/>
      <c r="E90" s="5"/>
      <c r="F90" s="9"/>
      <c r="G90" s="9"/>
      <c r="H90" s="9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3" ht="13.5" thickBot="1" x14ac:dyDescent="0.4">
      <c r="B91" s="19" t="s">
        <v>35</v>
      </c>
      <c r="C91" s="20">
        <v>10</v>
      </c>
      <c r="D91" s="21"/>
      <c r="E91" s="22"/>
      <c r="F91" s="21"/>
      <c r="G91" s="21"/>
      <c r="H91" s="21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3" ht="13.5" thickTop="1" x14ac:dyDescent="0.35">
      <c r="B92" s="24"/>
      <c r="C92" s="5"/>
      <c r="D92" s="61"/>
      <c r="E92" s="5"/>
      <c r="F92" s="5"/>
      <c r="G92" s="173" t="s">
        <v>51</v>
      </c>
      <c r="H92" s="173"/>
      <c r="I92" s="173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73" t="s">
        <v>55</v>
      </c>
      <c r="AD92" s="173"/>
    </row>
    <row r="93" spans="1:33" x14ac:dyDescent="0.35">
      <c r="B93" s="7" t="s">
        <v>18</v>
      </c>
      <c r="C93" s="26" t="s">
        <v>19</v>
      </c>
      <c r="D93" s="6" t="s">
        <v>20</v>
      </c>
      <c r="E93" s="6"/>
      <c r="F93" s="6"/>
      <c r="G93" s="26">
        <f>$C$1</f>
        <v>2002</v>
      </c>
      <c r="H93" s="26">
        <f>$C$2</f>
        <v>2012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1:33" hidden="1" x14ac:dyDescent="0.35">
      <c r="B94" s="24"/>
      <c r="C94" s="27"/>
      <c r="D94" s="5"/>
      <c r="E94" s="5"/>
      <c r="F94" s="5"/>
      <c r="G94" s="5"/>
      <c r="H94" s="5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1:33" hidden="1" x14ac:dyDescent="0.35">
      <c r="B95" s="24"/>
      <c r="C95" s="27"/>
      <c r="D95" s="5"/>
      <c r="E95" s="5"/>
      <c r="F95" s="5"/>
      <c r="G95" s="5" t="str">
        <f>CONCATENATE($C90,"_",$C91,"_",G93)</f>
        <v>1_10_2002</v>
      </c>
      <c r="H95" s="5" t="str">
        <f>CONCATENATE($C90,"_",$C91,"_",H93)</f>
        <v>1_10_2012</v>
      </c>
      <c r="I95" s="27"/>
      <c r="J95" s="5"/>
      <c r="K95" s="5"/>
      <c r="L95" s="5"/>
      <c r="M95" s="5" t="str">
        <f>IF($G93+M94&gt;$H93,0,CONCATENATE($C90,"_",$C91,"_",$G93+M94))</f>
        <v>1_10_2003</v>
      </c>
      <c r="N95" s="5" t="str">
        <f t="shared" ref="N95:AB95" si="28">IF($G93+N94&gt;$H93,0,CONCATENATE($C90,"_",$C91,"_",$G93+N94))</f>
        <v>1_10_2004</v>
      </c>
      <c r="O95" s="5" t="str">
        <f t="shared" si="28"/>
        <v>1_10_2005</v>
      </c>
      <c r="P95" s="5" t="str">
        <f t="shared" si="28"/>
        <v>1_10_2006</v>
      </c>
      <c r="Q95" s="5" t="str">
        <f t="shared" si="28"/>
        <v>1_10_2007</v>
      </c>
      <c r="R95" s="5" t="str">
        <f t="shared" si="28"/>
        <v>1_10_2008</v>
      </c>
      <c r="S95" s="5" t="str">
        <f t="shared" si="28"/>
        <v>1_10_2009</v>
      </c>
      <c r="T95" s="5" t="str">
        <f t="shared" si="28"/>
        <v>1_10_2010</v>
      </c>
      <c r="U95" s="5" t="str">
        <f t="shared" si="28"/>
        <v>1_10_2011</v>
      </c>
      <c r="V95" s="5" t="str">
        <f t="shared" si="28"/>
        <v>1_10_2012</v>
      </c>
      <c r="W95" s="5">
        <f t="shared" si="28"/>
        <v>0</v>
      </c>
      <c r="X95" s="5">
        <f t="shared" si="28"/>
        <v>0</v>
      </c>
      <c r="Y95" s="5">
        <f t="shared" si="28"/>
        <v>0</v>
      </c>
      <c r="Z95" s="5">
        <f t="shared" si="28"/>
        <v>0</v>
      </c>
      <c r="AA95" s="5">
        <f t="shared" si="28"/>
        <v>0</v>
      </c>
      <c r="AB95" s="5">
        <f t="shared" si="28"/>
        <v>0</v>
      </c>
      <c r="AC95" s="5"/>
      <c r="AD95" s="5"/>
    </row>
    <row r="96" spans="1:33" hidden="1" x14ac:dyDescent="0.35">
      <c r="B96" s="24"/>
      <c r="C96" s="27"/>
      <c r="D96" s="5"/>
      <c r="E96" s="5"/>
      <c r="F96" s="5" t="s">
        <v>23</v>
      </c>
      <c r="G96" s="28"/>
      <c r="H96" s="28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35">
      <c r="B97" s="114" t="s">
        <v>31</v>
      </c>
      <c r="C97" s="115" t="s">
        <v>21</v>
      </c>
      <c r="D97" s="103" t="s">
        <v>91</v>
      </c>
      <c r="E97" s="54"/>
      <c r="F97" s="5">
        <f>MATCH($D97,FAC_TOTALS_APTA!$A$2:$AV$2,)</f>
        <v>12</v>
      </c>
      <c r="G97" s="28">
        <f>VLOOKUP(G95,FAC_TOTALS_APTA!$A$4:$AV$126,$F97,FALSE)</f>
        <v>0</v>
      </c>
      <c r="H97" s="28">
        <f>VLOOKUP(H95,FAC_TOTALS_APTA!$A$4:$AV$126,$F97,FALSE)</f>
        <v>0</v>
      </c>
      <c r="I97" s="29" t="str">
        <f>IFERROR(H97/G97-1,"-")</f>
        <v>-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MATCH($K97,FAC_TOTALS_APTA!$A$2:$AT$2,)</f>
        <v>26</v>
      </c>
      <c r="M97" s="28">
        <f>IF(M95=0,0,VLOOKUP(M95,FAC_TOTALS_APTA!$A$4:$AV$126,$L97,FALSE))</f>
        <v>0</v>
      </c>
      <c r="N97" s="28">
        <f>IF(N95=0,0,VLOOKUP(N95,FAC_TOTALS_APTA!$A$4:$AV$126,$L97,FALSE))</f>
        <v>0</v>
      </c>
      <c r="O97" s="28">
        <f>IF(O95=0,0,VLOOKUP(O95,FAC_TOTALS_APTA!$A$4:$AV$126,$L97,FALSE))</f>
        <v>0</v>
      </c>
      <c r="P97" s="28">
        <f>IF(P95=0,0,VLOOKUP(P95,FAC_TOTALS_APTA!$A$4:$AV$126,$L97,FALSE))</f>
        <v>0</v>
      </c>
      <c r="Q97" s="28">
        <f>IF(Q95=0,0,VLOOKUP(Q95,FAC_TOTALS_APTA!$A$4:$AV$126,$L97,FALSE))</f>
        <v>0</v>
      </c>
      <c r="R97" s="28">
        <f>IF(R95=0,0,VLOOKUP(R95,FAC_TOTALS_APTA!$A$4:$AV$126,$L97,FALSE))</f>
        <v>0</v>
      </c>
      <c r="S97" s="28">
        <f>IF(S95=0,0,VLOOKUP(S95,FAC_TOTALS_APTA!$A$4:$AV$126,$L97,FALSE))</f>
        <v>0</v>
      </c>
      <c r="T97" s="28">
        <f>IF(T95=0,0,VLOOKUP(T95,FAC_TOTALS_APTA!$A$4:$AV$126,$L97,FALSE))</f>
        <v>0</v>
      </c>
      <c r="U97" s="28">
        <f>IF(U95=0,0,VLOOKUP(U95,FAC_TOTALS_APTA!$A$4:$AV$126,$L97,FALSE))</f>
        <v>0</v>
      </c>
      <c r="V97" s="28">
        <f>IF(V95=0,0,VLOOKUP(V95,FAC_TOTALS_APTA!$A$4:$AV$126,$L97,FALSE))</f>
        <v>0</v>
      </c>
      <c r="W97" s="28">
        <f>IF(W95=0,0,VLOOKUP(W95,FAC_TOTALS_APTA!$A$4:$AV$126,$L97,FALSE))</f>
        <v>0</v>
      </c>
      <c r="X97" s="28">
        <f>IF(X95=0,0,VLOOKUP(X95,FAC_TOTALS_APTA!$A$4:$AV$126,$L97,FALSE))</f>
        <v>0</v>
      </c>
      <c r="Y97" s="28">
        <f>IF(Y95=0,0,VLOOKUP(Y95,FAC_TOTALS_APTA!$A$4:$AV$126,$L97,FALSE))</f>
        <v>0</v>
      </c>
      <c r="Z97" s="28">
        <f>IF(Z95=0,0,VLOOKUP(Z95,FAC_TOTALS_APTA!$A$4:$AV$126,$L97,FALSE))</f>
        <v>0</v>
      </c>
      <c r="AA97" s="28">
        <f>IF(AA95=0,0,VLOOKUP(AA95,FAC_TOTALS_APTA!$A$4:$AV$126,$L97,FALSE))</f>
        <v>0</v>
      </c>
      <c r="AB97" s="28">
        <f>IF(AB95=0,0,VLOOKUP(AB95,FAC_TOTALS_APTA!$A$4:$AV$126,$L97,FALSE))</f>
        <v>0</v>
      </c>
      <c r="AC97" s="31">
        <f>SUM(M97:AB97)</f>
        <v>0</v>
      </c>
      <c r="AD97" s="32" t="e">
        <f>AC97/G111</f>
        <v>#DIV/0!</v>
      </c>
    </row>
    <row r="98" spans="1:31" x14ac:dyDescent="0.35">
      <c r="B98" s="114" t="s">
        <v>52</v>
      </c>
      <c r="C98" s="115" t="s">
        <v>21</v>
      </c>
      <c r="D98" s="103" t="s">
        <v>92</v>
      </c>
      <c r="E98" s="54"/>
      <c r="F98" s="5">
        <f>MATCH($D98,FAC_TOTALS_APTA!$A$2:$AV$2,)</f>
        <v>13</v>
      </c>
      <c r="G98" s="53">
        <f>VLOOKUP(G95,FAC_TOTALS_APTA!$A$4:$AV$126,$F98,FALSE)</f>
        <v>0</v>
      </c>
      <c r="H98" s="53">
        <f>VLOOKUP(H95,FAC_TOTALS_APTA!$A$4:$AV$126,$F98,FALSE)</f>
        <v>0</v>
      </c>
      <c r="I98" s="29" t="str">
        <f t="shared" ref="I98:I109" si="29">IFERROR(H98/G98-1,"-")</f>
        <v>-</v>
      </c>
      <c r="J98" s="30" t="str">
        <f t="shared" ref="J98:J106" si="30">IF(C98="Log","_log","")</f>
        <v>_log</v>
      </c>
      <c r="K98" s="30" t="str">
        <f t="shared" ref="K98:K110" si="31">CONCATENATE(D98,J98,"_FAC")</f>
        <v>FARE_per_UPT_cleaned_2018_log_FAC</v>
      </c>
      <c r="L98" s="5">
        <f>MATCH($K98,FAC_TOTALS_APTA!$A$2:$AT$2,)</f>
        <v>27</v>
      </c>
      <c r="M98" s="28">
        <f>IF(M95=0,0,VLOOKUP(M95,FAC_TOTALS_APTA!$A$4:$AV$126,$L98,FALSE))</f>
        <v>0</v>
      </c>
      <c r="N98" s="28">
        <f>IF(N95=0,0,VLOOKUP(N95,FAC_TOTALS_APTA!$A$4:$AV$126,$L98,FALSE))</f>
        <v>0</v>
      </c>
      <c r="O98" s="28">
        <f>IF(O95=0,0,VLOOKUP(O95,FAC_TOTALS_APTA!$A$4:$AV$126,$L98,FALSE))</f>
        <v>0</v>
      </c>
      <c r="P98" s="28">
        <f>IF(P95=0,0,VLOOKUP(P95,FAC_TOTALS_APTA!$A$4:$AV$126,$L98,FALSE))</f>
        <v>0</v>
      </c>
      <c r="Q98" s="28">
        <f>IF(Q95=0,0,VLOOKUP(Q95,FAC_TOTALS_APTA!$A$4:$AV$126,$L98,FALSE))</f>
        <v>0</v>
      </c>
      <c r="R98" s="28">
        <f>IF(R95=0,0,VLOOKUP(R95,FAC_TOTALS_APTA!$A$4:$AV$126,$L98,FALSE))</f>
        <v>0</v>
      </c>
      <c r="S98" s="28">
        <f>IF(S95=0,0,VLOOKUP(S95,FAC_TOTALS_APTA!$A$4:$AV$126,$L98,FALSE))</f>
        <v>0</v>
      </c>
      <c r="T98" s="28">
        <f>IF(T95=0,0,VLOOKUP(T95,FAC_TOTALS_APTA!$A$4:$AV$126,$L98,FALSE))</f>
        <v>0</v>
      </c>
      <c r="U98" s="28">
        <f>IF(U95=0,0,VLOOKUP(U95,FAC_TOTALS_APTA!$A$4:$AV$126,$L98,FALSE))</f>
        <v>0</v>
      </c>
      <c r="V98" s="28">
        <f>IF(V95=0,0,VLOOKUP(V95,FAC_TOTALS_APTA!$A$4:$AV$126,$L98,FALSE))</f>
        <v>0</v>
      </c>
      <c r="W98" s="28">
        <f>IF(W95=0,0,VLOOKUP(W95,FAC_TOTALS_APTA!$A$4:$AV$126,$L98,FALSE))</f>
        <v>0</v>
      </c>
      <c r="X98" s="28">
        <f>IF(X95=0,0,VLOOKUP(X95,FAC_TOTALS_APTA!$A$4:$AV$126,$L98,FALSE))</f>
        <v>0</v>
      </c>
      <c r="Y98" s="28">
        <f>IF(Y95=0,0,VLOOKUP(Y95,FAC_TOTALS_APTA!$A$4:$AV$126,$L98,FALSE))</f>
        <v>0</v>
      </c>
      <c r="Z98" s="28">
        <f>IF(Z95=0,0,VLOOKUP(Z95,FAC_TOTALS_APTA!$A$4:$AV$126,$L98,FALSE))</f>
        <v>0</v>
      </c>
      <c r="AA98" s="28">
        <f>IF(AA95=0,0,VLOOKUP(AA95,FAC_TOTALS_APTA!$A$4:$AV$126,$L98,FALSE))</f>
        <v>0</v>
      </c>
      <c r="AB98" s="28">
        <f>IF(AB95=0,0,VLOOKUP(AB95,FAC_TOTALS_APTA!$A$4:$AV$126,$L98,FALSE))</f>
        <v>0</v>
      </c>
      <c r="AC98" s="31">
        <f t="shared" ref="AC98:AC109" si="32">SUM(M98:AB98)</f>
        <v>0</v>
      </c>
      <c r="AD98" s="32" t="e">
        <f>AC98/G111</f>
        <v>#DIV/0!</v>
      </c>
    </row>
    <row r="99" spans="1:31" x14ac:dyDescent="0.35">
      <c r="B99" s="114" t="s">
        <v>79</v>
      </c>
      <c r="C99" s="115"/>
      <c r="D99" s="103" t="s">
        <v>77</v>
      </c>
      <c r="E99" s="117"/>
      <c r="F99" s="103" t="e">
        <f>MATCH($D99,FAC_TOTALS_APTA!$A$2:$AV$2,)</f>
        <v>#N/A</v>
      </c>
      <c r="G99" s="116" t="e">
        <f>VLOOKUP(G95,FAC_TOTALS_APTA!$A$4:$AV$126,$F99,FALSE)</f>
        <v>#REF!</v>
      </c>
      <c r="H99" s="116" t="e">
        <f>VLOOKUP(H95,FAC_TOTALS_APTA!$A$4:$AV$126,$F99,FALSE)</f>
        <v>#REF!</v>
      </c>
      <c r="I99" s="118" t="str">
        <f>IFERROR(H99/G99-1,"-")</f>
        <v>-</v>
      </c>
      <c r="J99" s="119" t="str">
        <f t="shared" si="30"/>
        <v/>
      </c>
      <c r="K99" s="119" t="str">
        <f t="shared" si="31"/>
        <v>RESTRUCTURE_FAC</v>
      </c>
      <c r="L99" s="103" t="e">
        <f>MATCH($K99,FAC_TOTALS_APTA!$A$2:$AT$2,)</f>
        <v>#N/A</v>
      </c>
      <c r="M99" s="116" t="e">
        <f>IF(M95=0,0,VLOOKUP(M95,FAC_TOTALS_APTA!$A$4:$AV$126,$L99,FALSE))</f>
        <v>#REF!</v>
      </c>
      <c r="N99" s="116" t="e">
        <f>IF(N95=0,0,VLOOKUP(N95,FAC_TOTALS_APTA!$A$4:$AV$126,$L99,FALSE))</f>
        <v>#REF!</v>
      </c>
      <c r="O99" s="116" t="e">
        <f>IF(O95=0,0,VLOOKUP(O95,FAC_TOTALS_APTA!$A$4:$AV$126,$L99,FALSE))</f>
        <v>#REF!</v>
      </c>
      <c r="P99" s="116" t="e">
        <f>IF(P95=0,0,VLOOKUP(P95,FAC_TOTALS_APTA!$A$4:$AV$126,$L99,FALSE))</f>
        <v>#REF!</v>
      </c>
      <c r="Q99" s="116" t="e">
        <f>IF(Q95=0,0,VLOOKUP(Q95,FAC_TOTALS_APTA!$A$4:$AV$126,$L99,FALSE))</f>
        <v>#REF!</v>
      </c>
      <c r="R99" s="116" t="e">
        <f>IF(R95=0,0,VLOOKUP(R95,FAC_TOTALS_APTA!$A$4:$AV$126,$L99,FALSE))</f>
        <v>#REF!</v>
      </c>
      <c r="S99" s="116" t="e">
        <f>IF(S95=0,0,VLOOKUP(S95,FAC_TOTALS_APTA!$A$4:$AV$126,$L99,FALSE))</f>
        <v>#REF!</v>
      </c>
      <c r="T99" s="116" t="e">
        <f>IF(T95=0,0,VLOOKUP(T95,FAC_TOTALS_APTA!$A$4:$AV$126,$L99,FALSE))</f>
        <v>#REF!</v>
      </c>
      <c r="U99" s="116" t="e">
        <f>IF(U95=0,0,VLOOKUP(U95,FAC_TOTALS_APTA!$A$4:$AV$126,$L99,FALSE))</f>
        <v>#REF!</v>
      </c>
      <c r="V99" s="116" t="e">
        <f>IF(V95=0,0,VLOOKUP(V95,FAC_TOTALS_APTA!$A$4:$AV$126,$L99,FALSE))</f>
        <v>#REF!</v>
      </c>
      <c r="W99" s="116">
        <f>IF(W95=0,0,VLOOKUP(W95,FAC_TOTALS_APTA!$A$4:$AV$126,$L99,FALSE))</f>
        <v>0</v>
      </c>
      <c r="X99" s="116">
        <f>IF(X95=0,0,VLOOKUP(X95,FAC_TOTALS_APTA!$A$4:$AV$126,$L99,FALSE))</f>
        <v>0</v>
      </c>
      <c r="Y99" s="116">
        <f>IF(Y95=0,0,VLOOKUP(Y95,FAC_TOTALS_APTA!$A$4:$AV$126,$L99,FALSE))</f>
        <v>0</v>
      </c>
      <c r="Z99" s="116">
        <f>IF(Z95=0,0,VLOOKUP(Z95,FAC_TOTALS_APTA!$A$4:$AV$126,$L99,FALSE))</f>
        <v>0</v>
      </c>
      <c r="AA99" s="116">
        <f>IF(AA95=0,0,VLOOKUP(AA95,FAC_TOTALS_APTA!$A$4:$AV$126,$L99,FALSE))</f>
        <v>0</v>
      </c>
      <c r="AB99" s="116">
        <f>IF(AB95=0,0,VLOOKUP(AB95,FAC_TOTALS_APTA!$A$4:$AV$126,$L99,FALSE))</f>
        <v>0</v>
      </c>
      <c r="AC99" s="120" t="e">
        <f t="shared" si="32"/>
        <v>#REF!</v>
      </c>
      <c r="AD99" s="121" t="e">
        <f>AC99/G112</f>
        <v>#REF!</v>
      </c>
    </row>
    <row r="100" spans="1:31" x14ac:dyDescent="0.35">
      <c r="B100" s="114" t="s">
        <v>80</v>
      </c>
      <c r="C100" s="115"/>
      <c r="D100" s="103" t="s">
        <v>76</v>
      </c>
      <c r="E100" s="117"/>
      <c r="F100" s="103">
        <f>MATCH($D100,FAC_TOTALS_APTA!$A$2:$AV$2,)</f>
        <v>19</v>
      </c>
      <c r="G100" s="116">
        <f>VLOOKUP(G95,FAC_TOTALS_APTA!$A$4:$AV$126,$F100,FALSE)</f>
        <v>0</v>
      </c>
      <c r="H100" s="116">
        <f>VLOOKUP(H95,FAC_TOTALS_APTA!$A$4:$AV$126,$F100,FALSE)</f>
        <v>0</v>
      </c>
      <c r="I100" s="118" t="str">
        <f>IFERROR(H100/G100-1,"-")</f>
        <v>-</v>
      </c>
      <c r="J100" s="119" t="str">
        <f t="shared" si="30"/>
        <v/>
      </c>
      <c r="K100" s="119" t="str">
        <f t="shared" si="31"/>
        <v>MAINTENANCE_WMATA_FAC</v>
      </c>
      <c r="L100" s="103">
        <f>MATCH($K100,FAC_TOTALS_APTA!$A$2:$AT$2,)</f>
        <v>33</v>
      </c>
      <c r="M100" s="116">
        <f>IF(M96=0,0,VLOOKUP(M96,FAC_TOTALS_APTA!$A$4:$AV$126,$L100,FALSE))</f>
        <v>0</v>
      </c>
      <c r="N100" s="116">
        <f>IF(N96=0,0,VLOOKUP(N96,FAC_TOTALS_APTA!$A$4:$AV$126,$L100,FALSE))</f>
        <v>0</v>
      </c>
      <c r="O100" s="116">
        <f>IF(O96=0,0,VLOOKUP(O96,FAC_TOTALS_APTA!$A$4:$AV$126,$L100,FALSE))</f>
        <v>0</v>
      </c>
      <c r="P100" s="116">
        <f>IF(P96=0,0,VLOOKUP(P96,FAC_TOTALS_APTA!$A$4:$AV$126,$L100,FALSE))</f>
        <v>0</v>
      </c>
      <c r="Q100" s="116">
        <f>IF(Q96=0,0,VLOOKUP(Q96,FAC_TOTALS_APTA!$A$4:$AV$126,$L100,FALSE))</f>
        <v>0</v>
      </c>
      <c r="R100" s="116">
        <f>IF(R96=0,0,VLOOKUP(R96,FAC_TOTALS_APTA!$A$4:$AV$126,$L100,FALSE))</f>
        <v>0</v>
      </c>
      <c r="S100" s="116">
        <f>IF(S96=0,0,VLOOKUP(S96,FAC_TOTALS_APTA!$A$4:$AV$126,$L100,FALSE))</f>
        <v>0</v>
      </c>
      <c r="T100" s="116">
        <f>IF(T96=0,0,VLOOKUP(T96,FAC_TOTALS_APTA!$A$4:$AV$126,$L100,FALSE))</f>
        <v>0</v>
      </c>
      <c r="U100" s="116">
        <f>IF(U96=0,0,VLOOKUP(U96,FAC_TOTALS_APTA!$A$4:$AV$126,$L100,FALSE))</f>
        <v>0</v>
      </c>
      <c r="V100" s="116">
        <f>IF(V96=0,0,VLOOKUP(V96,FAC_TOTALS_APTA!$A$4:$AV$126,$L100,FALSE))</f>
        <v>0</v>
      </c>
      <c r="W100" s="116">
        <f>IF(W96=0,0,VLOOKUP(W96,FAC_TOTALS_APTA!$A$4:$AV$126,$L100,FALSE))</f>
        <v>0</v>
      </c>
      <c r="X100" s="116">
        <f>IF(X96=0,0,VLOOKUP(X96,FAC_TOTALS_APTA!$A$4:$AV$126,$L100,FALSE))</f>
        <v>0</v>
      </c>
      <c r="Y100" s="116">
        <f>IF(Y96=0,0,VLOOKUP(Y96,FAC_TOTALS_APTA!$A$4:$AV$126,$L100,FALSE))</f>
        <v>0</v>
      </c>
      <c r="Z100" s="116">
        <f>IF(Z96=0,0,VLOOKUP(Z96,FAC_TOTALS_APTA!$A$4:$AV$126,$L100,FALSE))</f>
        <v>0</v>
      </c>
      <c r="AA100" s="116">
        <f>IF(AA96=0,0,VLOOKUP(AA96,FAC_TOTALS_APTA!$A$4:$AV$126,$L100,FALSE))</f>
        <v>0</v>
      </c>
      <c r="AB100" s="116">
        <f>IF(AB96=0,0,VLOOKUP(AB96,FAC_TOTALS_APTA!$A$4:$AV$126,$L100,FALSE))</f>
        <v>0</v>
      </c>
      <c r="AC100" s="120">
        <f t="shared" si="32"/>
        <v>0</v>
      </c>
      <c r="AD100" s="121" t="e">
        <f>AC100/G112</f>
        <v>#DIV/0!</v>
      </c>
    </row>
    <row r="101" spans="1:31" x14ac:dyDescent="0.35">
      <c r="B101" s="114" t="s">
        <v>48</v>
      </c>
      <c r="C101" s="115" t="s">
        <v>21</v>
      </c>
      <c r="D101" s="103" t="s">
        <v>8</v>
      </c>
      <c r="E101" s="54"/>
      <c r="F101" s="5">
        <f>MATCH($D101,FAC_TOTALS_APTA!$A$2:$AV$2,)</f>
        <v>14</v>
      </c>
      <c r="G101" s="28">
        <f>VLOOKUP(G95,FAC_TOTALS_APTA!$A$4:$AV$126,$F101,FALSE)</f>
        <v>0</v>
      </c>
      <c r="H101" s="28">
        <f>VLOOKUP(H95,FAC_TOTALS_APTA!$A$4:$AV$126,$F101,FALSE)</f>
        <v>0</v>
      </c>
      <c r="I101" s="29" t="str">
        <f t="shared" si="29"/>
        <v>-</v>
      </c>
      <c r="J101" s="30" t="str">
        <f t="shared" si="30"/>
        <v>_log</v>
      </c>
      <c r="K101" s="30" t="str">
        <f t="shared" si="31"/>
        <v>POP_EMP_log_FAC</v>
      </c>
      <c r="L101" s="5">
        <f>MATCH($K101,FAC_TOTALS_APTA!$A$2:$AT$2,)</f>
        <v>28</v>
      </c>
      <c r="M101" s="28">
        <f>IF(M95=0,0,VLOOKUP(M95,FAC_TOTALS_APTA!$A$4:$AV$126,$L101,FALSE))</f>
        <v>0</v>
      </c>
      <c r="N101" s="28">
        <f>IF(N95=0,0,VLOOKUP(N95,FAC_TOTALS_APTA!$A$4:$AV$126,$L101,FALSE))</f>
        <v>0</v>
      </c>
      <c r="O101" s="28">
        <f>IF(O95=0,0,VLOOKUP(O95,FAC_TOTALS_APTA!$A$4:$AV$126,$L101,FALSE))</f>
        <v>0</v>
      </c>
      <c r="P101" s="28">
        <f>IF(P95=0,0,VLOOKUP(P95,FAC_TOTALS_APTA!$A$4:$AV$126,$L101,FALSE))</f>
        <v>0</v>
      </c>
      <c r="Q101" s="28">
        <f>IF(Q95=0,0,VLOOKUP(Q95,FAC_TOTALS_APTA!$A$4:$AV$126,$L101,FALSE))</f>
        <v>0</v>
      </c>
      <c r="R101" s="28">
        <f>IF(R95=0,0,VLOOKUP(R95,FAC_TOTALS_APTA!$A$4:$AV$126,$L101,FALSE))</f>
        <v>0</v>
      </c>
      <c r="S101" s="28">
        <f>IF(S95=0,0,VLOOKUP(S95,FAC_TOTALS_APTA!$A$4:$AV$126,$L101,FALSE))</f>
        <v>0</v>
      </c>
      <c r="T101" s="28">
        <f>IF(T95=0,0,VLOOKUP(T95,FAC_TOTALS_APTA!$A$4:$AV$126,$L101,FALSE))</f>
        <v>0</v>
      </c>
      <c r="U101" s="28">
        <f>IF(U95=0,0,VLOOKUP(U95,FAC_TOTALS_APTA!$A$4:$AV$126,$L101,FALSE))</f>
        <v>0</v>
      </c>
      <c r="V101" s="28">
        <f>IF(V95=0,0,VLOOKUP(V95,FAC_TOTALS_APTA!$A$4:$AV$126,$L101,FALSE))</f>
        <v>0</v>
      </c>
      <c r="W101" s="28">
        <f>IF(W95=0,0,VLOOKUP(W95,FAC_TOTALS_APTA!$A$4:$AV$126,$L101,FALSE))</f>
        <v>0</v>
      </c>
      <c r="X101" s="28">
        <f>IF(X95=0,0,VLOOKUP(X95,FAC_TOTALS_APTA!$A$4:$AV$126,$L101,FALSE))</f>
        <v>0</v>
      </c>
      <c r="Y101" s="28">
        <f>IF(Y95=0,0,VLOOKUP(Y95,FAC_TOTALS_APTA!$A$4:$AV$126,$L101,FALSE))</f>
        <v>0</v>
      </c>
      <c r="Z101" s="28">
        <f>IF(Z95=0,0,VLOOKUP(Z95,FAC_TOTALS_APTA!$A$4:$AV$126,$L101,FALSE))</f>
        <v>0</v>
      </c>
      <c r="AA101" s="28">
        <f>IF(AA95=0,0,VLOOKUP(AA95,FAC_TOTALS_APTA!$A$4:$AV$126,$L101,FALSE))</f>
        <v>0</v>
      </c>
      <c r="AB101" s="28">
        <f>IF(AB95=0,0,VLOOKUP(AB95,FAC_TOTALS_APTA!$A$4:$AV$126,$L101,FALSE))</f>
        <v>0</v>
      </c>
      <c r="AC101" s="31">
        <f t="shared" si="32"/>
        <v>0</v>
      </c>
      <c r="AD101" s="32" t="e">
        <f>AC101/G111</f>
        <v>#DIV/0!</v>
      </c>
    </row>
    <row r="102" spans="1:31" x14ac:dyDescent="0.35">
      <c r="B102" s="24" t="s">
        <v>73</v>
      </c>
      <c r="C102" s="115"/>
      <c r="D102" s="103" t="s">
        <v>72</v>
      </c>
      <c r="E102" s="54"/>
      <c r="F102" s="5" t="e">
        <f>MATCH($D102,FAC_TOTALS_APTA!$A$2:$AV$2,)</f>
        <v>#N/A</v>
      </c>
      <c r="G102" s="53" t="e">
        <f>VLOOKUP(G95,FAC_TOTALS_APTA!$A$4:$AV$126,$F102,FALSE)</f>
        <v>#REF!</v>
      </c>
      <c r="H102" s="53" t="e">
        <f>VLOOKUP(H95,FAC_TOTALS_APTA!$A$4:$AV$126,$F102,FALSE)</f>
        <v>#REF!</v>
      </c>
      <c r="I102" s="29" t="str">
        <f t="shared" si="29"/>
        <v>-</v>
      </c>
      <c r="J102" s="30" t="str">
        <f t="shared" si="30"/>
        <v/>
      </c>
      <c r="K102" s="30" t="str">
        <f t="shared" si="31"/>
        <v>TSD_POP_EMP_PCT_FAC</v>
      </c>
      <c r="L102" s="5" t="e">
        <f>MATCH($K102,FAC_TOTALS_APTA!$A$2:$AT$2,)</f>
        <v>#N/A</v>
      </c>
      <c r="M102" s="28" t="e">
        <f>IF(M95=0,0,VLOOKUP(M95,FAC_TOTALS_APTA!$A$4:$AV$126,$L102,FALSE))</f>
        <v>#REF!</v>
      </c>
      <c r="N102" s="28" t="e">
        <f>IF(N95=0,0,VLOOKUP(N95,FAC_TOTALS_APTA!$A$4:$AV$126,$L102,FALSE))</f>
        <v>#REF!</v>
      </c>
      <c r="O102" s="28" t="e">
        <f>IF(O95=0,0,VLOOKUP(O95,FAC_TOTALS_APTA!$A$4:$AV$126,$L102,FALSE))</f>
        <v>#REF!</v>
      </c>
      <c r="P102" s="28" t="e">
        <f>IF(P95=0,0,VLOOKUP(P95,FAC_TOTALS_APTA!$A$4:$AV$126,$L102,FALSE))</f>
        <v>#REF!</v>
      </c>
      <c r="Q102" s="28" t="e">
        <f>IF(Q95=0,0,VLOOKUP(Q95,FAC_TOTALS_APTA!$A$4:$AV$126,$L102,FALSE))</f>
        <v>#REF!</v>
      </c>
      <c r="R102" s="28" t="e">
        <f>IF(R95=0,0,VLOOKUP(R95,FAC_TOTALS_APTA!$A$4:$AV$126,$L102,FALSE))</f>
        <v>#REF!</v>
      </c>
      <c r="S102" s="28" t="e">
        <f>IF(S95=0,0,VLOOKUP(S95,FAC_TOTALS_APTA!$A$4:$AV$126,$L102,FALSE))</f>
        <v>#REF!</v>
      </c>
      <c r="T102" s="28" t="e">
        <f>IF(T95=0,0,VLOOKUP(T95,FAC_TOTALS_APTA!$A$4:$AV$126,$L102,FALSE))</f>
        <v>#REF!</v>
      </c>
      <c r="U102" s="28" t="e">
        <f>IF(U95=0,0,VLOOKUP(U95,FAC_TOTALS_APTA!$A$4:$AV$126,$L102,FALSE))</f>
        <v>#REF!</v>
      </c>
      <c r="V102" s="28" t="e">
        <f>IF(V95=0,0,VLOOKUP(V95,FAC_TOTALS_APTA!$A$4:$AV$126,$L102,FALSE))</f>
        <v>#REF!</v>
      </c>
      <c r="W102" s="28">
        <f>IF(W95=0,0,VLOOKUP(W95,FAC_TOTALS_APTA!$A$4:$AV$126,$L102,FALSE))</f>
        <v>0</v>
      </c>
      <c r="X102" s="28">
        <f>IF(X95=0,0,VLOOKUP(X95,FAC_TOTALS_APTA!$A$4:$AV$126,$L102,FALSE))</f>
        <v>0</v>
      </c>
      <c r="Y102" s="28">
        <f>IF(Y95=0,0,VLOOKUP(Y95,FAC_TOTALS_APTA!$A$4:$AV$126,$L102,FALSE))</f>
        <v>0</v>
      </c>
      <c r="Z102" s="28">
        <f>IF(Z95=0,0,VLOOKUP(Z95,FAC_TOTALS_APTA!$A$4:$AV$126,$L102,FALSE))</f>
        <v>0</v>
      </c>
      <c r="AA102" s="28">
        <f>IF(AA95=0,0,VLOOKUP(AA95,FAC_TOTALS_APTA!$A$4:$AV$126,$L102,FALSE))</f>
        <v>0</v>
      </c>
      <c r="AB102" s="28">
        <f>IF(AB95=0,0,VLOOKUP(AB95,FAC_TOTALS_APTA!$A$4:$AV$126,$L102,FALSE))</f>
        <v>0</v>
      </c>
      <c r="AC102" s="31" t="e">
        <f t="shared" si="32"/>
        <v>#REF!</v>
      </c>
      <c r="AD102" s="32" t="e">
        <f>AC102/G111</f>
        <v>#REF!</v>
      </c>
    </row>
    <row r="103" spans="1:31" x14ac:dyDescent="0.3">
      <c r="B103" s="114" t="s">
        <v>49</v>
      </c>
      <c r="C103" s="115" t="s">
        <v>21</v>
      </c>
      <c r="D103" s="123" t="s">
        <v>81</v>
      </c>
      <c r="E103" s="54"/>
      <c r="F103" s="5">
        <f>MATCH($D103,FAC_TOTALS_APTA!$A$2:$AV$2,)</f>
        <v>15</v>
      </c>
      <c r="G103" s="33">
        <f>VLOOKUP(G95,FAC_TOTALS_APTA!$A$4:$AV$126,$F103,FALSE)</f>
        <v>0</v>
      </c>
      <c r="H103" s="33">
        <f>VLOOKUP(H95,FAC_TOTALS_APTA!$A$4:$AV$126,$F103,FALSE)</f>
        <v>0</v>
      </c>
      <c r="I103" s="29" t="str">
        <f t="shared" si="29"/>
        <v>-</v>
      </c>
      <c r="J103" s="30" t="str">
        <f t="shared" si="30"/>
        <v>_log</v>
      </c>
      <c r="K103" s="30" t="str">
        <f t="shared" si="31"/>
        <v>GAS_PRICE_2018_log_FAC</v>
      </c>
      <c r="L103" s="5">
        <f>MATCH($K103,FAC_TOTALS_APTA!$A$2:$AT$2,)</f>
        <v>29</v>
      </c>
      <c r="M103" s="28">
        <f>IF(M95=0,0,VLOOKUP(M95,FAC_TOTALS_APTA!$A$4:$AV$126,$L103,FALSE))</f>
        <v>0</v>
      </c>
      <c r="N103" s="28">
        <f>IF(N95=0,0,VLOOKUP(N95,FAC_TOTALS_APTA!$A$4:$AV$126,$L103,FALSE))</f>
        <v>0</v>
      </c>
      <c r="O103" s="28">
        <f>IF(O95=0,0,VLOOKUP(O95,FAC_TOTALS_APTA!$A$4:$AV$126,$L103,FALSE))</f>
        <v>0</v>
      </c>
      <c r="P103" s="28">
        <f>IF(P95=0,0,VLOOKUP(P95,FAC_TOTALS_APTA!$A$4:$AV$126,$L103,FALSE))</f>
        <v>0</v>
      </c>
      <c r="Q103" s="28">
        <f>IF(Q95=0,0,VLOOKUP(Q95,FAC_TOTALS_APTA!$A$4:$AV$126,$L103,FALSE))</f>
        <v>0</v>
      </c>
      <c r="R103" s="28">
        <f>IF(R95=0,0,VLOOKUP(R95,FAC_TOTALS_APTA!$A$4:$AV$126,$L103,FALSE))</f>
        <v>0</v>
      </c>
      <c r="S103" s="28">
        <f>IF(S95=0,0,VLOOKUP(S95,FAC_TOTALS_APTA!$A$4:$AV$126,$L103,FALSE))</f>
        <v>0</v>
      </c>
      <c r="T103" s="28">
        <f>IF(T95=0,0,VLOOKUP(T95,FAC_TOTALS_APTA!$A$4:$AV$126,$L103,FALSE))</f>
        <v>0</v>
      </c>
      <c r="U103" s="28">
        <f>IF(U95=0,0,VLOOKUP(U95,FAC_TOTALS_APTA!$A$4:$AV$126,$L103,FALSE))</f>
        <v>0</v>
      </c>
      <c r="V103" s="28">
        <f>IF(V95=0,0,VLOOKUP(V95,FAC_TOTALS_APTA!$A$4:$AV$126,$L103,FALSE))</f>
        <v>0</v>
      </c>
      <c r="W103" s="28">
        <f>IF(W95=0,0,VLOOKUP(W95,FAC_TOTALS_APTA!$A$4:$AV$126,$L103,FALSE))</f>
        <v>0</v>
      </c>
      <c r="X103" s="28">
        <f>IF(X95=0,0,VLOOKUP(X95,FAC_TOTALS_APTA!$A$4:$AV$126,$L103,FALSE))</f>
        <v>0</v>
      </c>
      <c r="Y103" s="28">
        <f>IF(Y95=0,0,VLOOKUP(Y95,FAC_TOTALS_APTA!$A$4:$AV$126,$L103,FALSE))</f>
        <v>0</v>
      </c>
      <c r="Z103" s="28">
        <f>IF(Z95=0,0,VLOOKUP(Z95,FAC_TOTALS_APTA!$A$4:$AV$126,$L103,FALSE))</f>
        <v>0</v>
      </c>
      <c r="AA103" s="28">
        <f>IF(AA95=0,0,VLOOKUP(AA95,FAC_TOTALS_APTA!$A$4:$AV$126,$L103,FALSE))</f>
        <v>0</v>
      </c>
      <c r="AB103" s="28">
        <f>IF(AB95=0,0,VLOOKUP(AB95,FAC_TOTALS_APTA!$A$4:$AV$126,$L103,FALSE))</f>
        <v>0</v>
      </c>
      <c r="AC103" s="31">
        <f t="shared" si="32"/>
        <v>0</v>
      </c>
      <c r="AD103" s="32" t="e">
        <f>AC103/G111</f>
        <v>#DIV/0!</v>
      </c>
    </row>
    <row r="104" spans="1:31" x14ac:dyDescent="0.35">
      <c r="B104" s="114" t="s">
        <v>46</v>
      </c>
      <c r="C104" s="115" t="s">
        <v>21</v>
      </c>
      <c r="D104" s="103" t="s">
        <v>14</v>
      </c>
      <c r="E104" s="54"/>
      <c r="F104" s="5">
        <f>MATCH($D104,FAC_TOTALS_APTA!$A$2:$AV$2,)</f>
        <v>16</v>
      </c>
      <c r="G104" s="53">
        <f>VLOOKUP(G95,FAC_TOTALS_APTA!$A$4:$AV$126,$F104,FALSE)</f>
        <v>0</v>
      </c>
      <c r="H104" s="53">
        <f>VLOOKUP(H95,FAC_TOTALS_APTA!$A$4:$AV$126,$F104,FALSE)</f>
        <v>0</v>
      </c>
      <c r="I104" s="29" t="str">
        <f t="shared" si="29"/>
        <v>-</v>
      </c>
      <c r="J104" s="30" t="str">
        <f t="shared" si="30"/>
        <v>_log</v>
      </c>
      <c r="K104" s="30" t="str">
        <f t="shared" si="31"/>
        <v>TOTAL_MED_INC_INDIV_2018_log_FAC</v>
      </c>
      <c r="L104" s="5">
        <f>MATCH($K104,FAC_TOTALS_APTA!$A$2:$AT$2,)</f>
        <v>30</v>
      </c>
      <c r="M104" s="28">
        <f>IF(M95=0,0,VLOOKUP(M95,FAC_TOTALS_APTA!$A$4:$AV$126,$L104,FALSE))</f>
        <v>0</v>
      </c>
      <c r="N104" s="28">
        <f>IF(N95=0,0,VLOOKUP(N95,FAC_TOTALS_APTA!$A$4:$AV$126,$L104,FALSE))</f>
        <v>0</v>
      </c>
      <c r="O104" s="28">
        <f>IF(O95=0,0,VLOOKUP(O95,FAC_TOTALS_APTA!$A$4:$AV$126,$L104,FALSE))</f>
        <v>0</v>
      </c>
      <c r="P104" s="28">
        <f>IF(P95=0,0,VLOOKUP(P95,FAC_TOTALS_APTA!$A$4:$AV$126,$L104,FALSE))</f>
        <v>0</v>
      </c>
      <c r="Q104" s="28">
        <f>IF(Q95=0,0,VLOOKUP(Q95,FAC_TOTALS_APTA!$A$4:$AV$126,$L104,FALSE))</f>
        <v>0</v>
      </c>
      <c r="R104" s="28">
        <f>IF(R95=0,0,VLOOKUP(R95,FAC_TOTALS_APTA!$A$4:$AV$126,$L104,FALSE))</f>
        <v>0</v>
      </c>
      <c r="S104" s="28">
        <f>IF(S95=0,0,VLOOKUP(S95,FAC_TOTALS_APTA!$A$4:$AV$126,$L104,FALSE))</f>
        <v>0</v>
      </c>
      <c r="T104" s="28">
        <f>IF(T95=0,0,VLOOKUP(T95,FAC_TOTALS_APTA!$A$4:$AV$126,$L104,FALSE))</f>
        <v>0</v>
      </c>
      <c r="U104" s="28">
        <f>IF(U95=0,0,VLOOKUP(U95,FAC_TOTALS_APTA!$A$4:$AV$126,$L104,FALSE))</f>
        <v>0</v>
      </c>
      <c r="V104" s="28">
        <f>IF(V95=0,0,VLOOKUP(V95,FAC_TOTALS_APTA!$A$4:$AV$126,$L104,FALSE))</f>
        <v>0</v>
      </c>
      <c r="W104" s="28">
        <f>IF(W95=0,0,VLOOKUP(W95,FAC_TOTALS_APTA!$A$4:$AV$126,$L104,FALSE))</f>
        <v>0</v>
      </c>
      <c r="X104" s="28">
        <f>IF(X95=0,0,VLOOKUP(X95,FAC_TOTALS_APTA!$A$4:$AV$126,$L104,FALSE))</f>
        <v>0</v>
      </c>
      <c r="Y104" s="28">
        <f>IF(Y95=0,0,VLOOKUP(Y95,FAC_TOTALS_APTA!$A$4:$AV$126,$L104,FALSE))</f>
        <v>0</v>
      </c>
      <c r="Z104" s="28">
        <f>IF(Z95=0,0,VLOOKUP(Z95,FAC_TOTALS_APTA!$A$4:$AV$126,$L104,FALSE))</f>
        <v>0</v>
      </c>
      <c r="AA104" s="28">
        <f>IF(AA95=0,0,VLOOKUP(AA95,FAC_TOTALS_APTA!$A$4:$AV$126,$L104,FALSE))</f>
        <v>0</v>
      </c>
      <c r="AB104" s="28">
        <f>IF(AB95=0,0,VLOOKUP(AB95,FAC_TOTALS_APTA!$A$4:$AV$126,$L104,FALSE))</f>
        <v>0</v>
      </c>
      <c r="AC104" s="31">
        <f t="shared" si="32"/>
        <v>0</v>
      </c>
      <c r="AD104" s="32" t="e">
        <f>AC104/G111</f>
        <v>#DIV/0!</v>
      </c>
    </row>
    <row r="105" spans="1:31" x14ac:dyDescent="0.35">
      <c r="B105" s="114" t="s">
        <v>62</v>
      </c>
      <c r="C105" s="115"/>
      <c r="D105" s="103" t="s">
        <v>9</v>
      </c>
      <c r="E105" s="54"/>
      <c r="F105" s="5">
        <f>MATCH($D105,FAC_TOTALS_APTA!$A$2:$AV$2,)</f>
        <v>17</v>
      </c>
      <c r="G105" s="28">
        <f>VLOOKUP(G95,FAC_TOTALS_APTA!$A$4:$AV$126,$F105,FALSE)</f>
        <v>0</v>
      </c>
      <c r="H105" s="28">
        <f>VLOOKUP(H95,FAC_TOTALS_APTA!$A$4:$AV$126,$F105,FALSE)</f>
        <v>0</v>
      </c>
      <c r="I105" s="29" t="str">
        <f t="shared" si="29"/>
        <v>-</v>
      </c>
      <c r="J105" s="30" t="str">
        <f t="shared" si="30"/>
        <v/>
      </c>
      <c r="K105" s="30" t="str">
        <f t="shared" si="31"/>
        <v>PCT_HH_NO_VEH_FAC</v>
      </c>
      <c r="L105" s="5">
        <f>MATCH($K105,FAC_TOTALS_APTA!$A$2:$AT$2,)</f>
        <v>31</v>
      </c>
      <c r="M105" s="28">
        <f>IF(M95=0,0,VLOOKUP(M95,FAC_TOTALS_APTA!$A$4:$AV$126,$L105,FALSE))</f>
        <v>0</v>
      </c>
      <c r="N105" s="28">
        <f>IF(N95=0,0,VLOOKUP(N95,FAC_TOTALS_APTA!$A$4:$AV$126,$L105,FALSE))</f>
        <v>0</v>
      </c>
      <c r="O105" s="28">
        <f>IF(O95=0,0,VLOOKUP(O95,FAC_TOTALS_APTA!$A$4:$AV$126,$L105,FALSE))</f>
        <v>0</v>
      </c>
      <c r="P105" s="28">
        <f>IF(P95=0,0,VLOOKUP(P95,FAC_TOTALS_APTA!$A$4:$AV$126,$L105,FALSE))</f>
        <v>0</v>
      </c>
      <c r="Q105" s="28">
        <f>IF(Q95=0,0,VLOOKUP(Q95,FAC_TOTALS_APTA!$A$4:$AV$126,$L105,FALSE))</f>
        <v>0</v>
      </c>
      <c r="R105" s="28">
        <f>IF(R95=0,0,VLOOKUP(R95,FAC_TOTALS_APTA!$A$4:$AV$126,$L105,FALSE))</f>
        <v>0</v>
      </c>
      <c r="S105" s="28">
        <f>IF(S95=0,0,VLOOKUP(S95,FAC_TOTALS_APTA!$A$4:$AV$126,$L105,FALSE))</f>
        <v>0</v>
      </c>
      <c r="T105" s="28">
        <f>IF(T95=0,0,VLOOKUP(T95,FAC_TOTALS_APTA!$A$4:$AV$126,$L105,FALSE))</f>
        <v>0</v>
      </c>
      <c r="U105" s="28">
        <f>IF(U95=0,0,VLOOKUP(U95,FAC_TOTALS_APTA!$A$4:$AV$126,$L105,FALSE))</f>
        <v>0</v>
      </c>
      <c r="V105" s="28">
        <f>IF(V95=0,0,VLOOKUP(V95,FAC_TOTALS_APTA!$A$4:$AV$126,$L105,FALSE))</f>
        <v>0</v>
      </c>
      <c r="W105" s="28">
        <f>IF(W95=0,0,VLOOKUP(W95,FAC_TOTALS_APTA!$A$4:$AV$126,$L105,FALSE))</f>
        <v>0</v>
      </c>
      <c r="X105" s="28">
        <f>IF(X95=0,0,VLOOKUP(X95,FAC_TOTALS_APTA!$A$4:$AV$126,$L105,FALSE))</f>
        <v>0</v>
      </c>
      <c r="Y105" s="28">
        <f>IF(Y95=0,0,VLOOKUP(Y95,FAC_TOTALS_APTA!$A$4:$AV$126,$L105,FALSE))</f>
        <v>0</v>
      </c>
      <c r="Z105" s="28">
        <f>IF(Z95=0,0,VLOOKUP(Z95,FAC_TOTALS_APTA!$A$4:$AV$126,$L105,FALSE))</f>
        <v>0</v>
      </c>
      <c r="AA105" s="28">
        <f>IF(AA95=0,0,VLOOKUP(AA95,FAC_TOTALS_APTA!$A$4:$AV$126,$L105,FALSE))</f>
        <v>0</v>
      </c>
      <c r="AB105" s="28">
        <f>IF(AB95=0,0,VLOOKUP(AB95,FAC_TOTALS_APTA!$A$4:$AV$126,$L105,FALSE))</f>
        <v>0</v>
      </c>
      <c r="AC105" s="31">
        <f t="shared" si="32"/>
        <v>0</v>
      </c>
      <c r="AD105" s="32" t="e">
        <f>AC105/G111</f>
        <v>#DIV/0!</v>
      </c>
    </row>
    <row r="106" spans="1:31" x14ac:dyDescent="0.35">
      <c r="B106" s="114" t="s">
        <v>47</v>
      </c>
      <c r="C106" s="115"/>
      <c r="D106" s="103" t="s">
        <v>28</v>
      </c>
      <c r="E106" s="54"/>
      <c r="F106" s="5">
        <f>MATCH($D106,FAC_TOTALS_APTA!$A$2:$AV$2,)</f>
        <v>18</v>
      </c>
      <c r="G106" s="33">
        <f>VLOOKUP(G95,FAC_TOTALS_APTA!$A$4:$AV$126,$F106,FALSE)</f>
        <v>0</v>
      </c>
      <c r="H106" s="33">
        <f>VLOOKUP(H95,FAC_TOTALS_APTA!$A$4:$AV$126,$F106,FALSE)</f>
        <v>0</v>
      </c>
      <c r="I106" s="29" t="str">
        <f t="shared" si="29"/>
        <v>-</v>
      </c>
      <c r="J106" s="30" t="str">
        <f t="shared" si="30"/>
        <v/>
      </c>
      <c r="K106" s="30" t="str">
        <f t="shared" si="31"/>
        <v>JTW_HOME_PCT_FAC</v>
      </c>
      <c r="L106" s="5">
        <f>MATCH($K106,FAC_TOTALS_APTA!$A$2:$AT$2,)</f>
        <v>32</v>
      </c>
      <c r="M106" s="28">
        <f>IF(M95=0,0,VLOOKUP(M95,FAC_TOTALS_APTA!$A$4:$AV$126,$L106,FALSE))</f>
        <v>0</v>
      </c>
      <c r="N106" s="28">
        <f>IF(N95=0,0,VLOOKUP(N95,FAC_TOTALS_APTA!$A$4:$AV$126,$L106,FALSE))</f>
        <v>0</v>
      </c>
      <c r="O106" s="28">
        <f>IF(O95=0,0,VLOOKUP(O95,FAC_TOTALS_APTA!$A$4:$AV$126,$L106,FALSE))</f>
        <v>0</v>
      </c>
      <c r="P106" s="28">
        <f>IF(P95=0,0,VLOOKUP(P95,FAC_TOTALS_APTA!$A$4:$AV$126,$L106,FALSE))</f>
        <v>0</v>
      </c>
      <c r="Q106" s="28">
        <f>IF(Q95=0,0,VLOOKUP(Q95,FAC_TOTALS_APTA!$A$4:$AV$126,$L106,FALSE))</f>
        <v>0</v>
      </c>
      <c r="R106" s="28">
        <f>IF(R95=0,0,VLOOKUP(R95,FAC_TOTALS_APTA!$A$4:$AV$126,$L106,FALSE))</f>
        <v>0</v>
      </c>
      <c r="S106" s="28">
        <f>IF(S95=0,0,VLOOKUP(S95,FAC_TOTALS_APTA!$A$4:$AV$126,$L106,FALSE))</f>
        <v>0</v>
      </c>
      <c r="T106" s="28">
        <f>IF(T95=0,0,VLOOKUP(T95,FAC_TOTALS_APTA!$A$4:$AV$126,$L106,FALSE))</f>
        <v>0</v>
      </c>
      <c r="U106" s="28">
        <f>IF(U95=0,0,VLOOKUP(U95,FAC_TOTALS_APTA!$A$4:$AV$126,$L106,FALSE))</f>
        <v>0</v>
      </c>
      <c r="V106" s="28">
        <f>IF(V95=0,0,VLOOKUP(V95,FAC_TOTALS_APTA!$A$4:$AV$126,$L106,FALSE))</f>
        <v>0</v>
      </c>
      <c r="W106" s="28">
        <f>IF(W95=0,0,VLOOKUP(W95,FAC_TOTALS_APTA!$A$4:$AV$126,$L106,FALSE))</f>
        <v>0</v>
      </c>
      <c r="X106" s="28">
        <f>IF(X95=0,0,VLOOKUP(X95,FAC_TOTALS_APTA!$A$4:$AV$126,$L106,FALSE))</f>
        <v>0</v>
      </c>
      <c r="Y106" s="28">
        <f>IF(Y95=0,0,VLOOKUP(Y95,FAC_TOTALS_APTA!$A$4:$AV$126,$L106,FALSE))</f>
        <v>0</v>
      </c>
      <c r="Z106" s="28">
        <f>IF(Z95=0,0,VLOOKUP(Z95,FAC_TOTALS_APTA!$A$4:$AV$126,$L106,FALSE))</f>
        <v>0</v>
      </c>
      <c r="AA106" s="28">
        <f>IF(AA95=0,0,VLOOKUP(AA95,FAC_TOTALS_APTA!$A$4:$AV$126,$L106,FALSE))</f>
        <v>0</v>
      </c>
      <c r="AB106" s="28">
        <f>IF(AB95=0,0,VLOOKUP(AB95,FAC_TOTALS_APTA!$A$4:$AV$126,$L106,FALSE))</f>
        <v>0</v>
      </c>
      <c r="AC106" s="31">
        <f t="shared" si="32"/>
        <v>0</v>
      </c>
      <c r="AD106" s="32" t="e">
        <f>AC106/G111</f>
        <v>#DIV/0!</v>
      </c>
    </row>
    <row r="107" spans="1:31" x14ac:dyDescent="0.35">
      <c r="B107" s="114" t="s">
        <v>63</v>
      </c>
      <c r="C107" s="115"/>
      <c r="D107" s="125" t="s">
        <v>87</v>
      </c>
      <c r="E107" s="54"/>
      <c r="F107" s="5">
        <f>MATCH($D107,FAC_TOTALS_APTA!$A$2:$AV$2,)</f>
        <v>22</v>
      </c>
      <c r="G107" s="33">
        <f>VLOOKUP(G95,FAC_TOTALS_APTA!$A$4:$AV$126,$F107,FALSE)</f>
        <v>0</v>
      </c>
      <c r="H107" s="33">
        <f>VLOOKUP(H95,FAC_TOTALS_APTA!$A$4:$AV$126,$F107,FALSE)</f>
        <v>0</v>
      </c>
      <c r="I107" s="29" t="str">
        <f t="shared" si="29"/>
        <v>-</v>
      </c>
      <c r="J107" s="30"/>
      <c r="K107" s="30" t="str">
        <f t="shared" si="31"/>
        <v>YEARS_SINCE_TNC_RAIL_HINY_FAC</v>
      </c>
      <c r="L107" s="5">
        <f>MATCH($K107,FAC_TOTALS_APTA!$A$2:$AT$2,)</f>
        <v>36</v>
      </c>
      <c r="M107" s="28">
        <f>IF(M95=0,0,VLOOKUP(M95,FAC_TOTALS_APTA!$A$4:$AV$126,$L107,FALSE))</f>
        <v>0</v>
      </c>
      <c r="N107" s="28">
        <f>IF(N95=0,0,VLOOKUP(N95,FAC_TOTALS_APTA!$A$4:$AV$126,$L107,FALSE))</f>
        <v>0</v>
      </c>
      <c r="O107" s="28">
        <f>IF(O95=0,0,VLOOKUP(O95,FAC_TOTALS_APTA!$A$4:$AV$126,$L107,FALSE))</f>
        <v>0</v>
      </c>
      <c r="P107" s="28">
        <f>IF(P95=0,0,VLOOKUP(P95,FAC_TOTALS_APTA!$A$4:$AV$126,$L107,FALSE))</f>
        <v>0</v>
      </c>
      <c r="Q107" s="28">
        <f>IF(Q95=0,0,VLOOKUP(Q95,FAC_TOTALS_APTA!$A$4:$AV$126,$L107,FALSE))</f>
        <v>0</v>
      </c>
      <c r="R107" s="28">
        <f>IF(R95=0,0,VLOOKUP(R95,FAC_TOTALS_APTA!$A$4:$AV$126,$L107,FALSE))</f>
        <v>0</v>
      </c>
      <c r="S107" s="28">
        <f>IF(S95=0,0,VLOOKUP(S95,FAC_TOTALS_APTA!$A$4:$AV$126,$L107,FALSE))</f>
        <v>0</v>
      </c>
      <c r="T107" s="28">
        <f>IF(T95=0,0,VLOOKUP(T95,FAC_TOTALS_APTA!$A$4:$AV$126,$L107,FALSE))</f>
        <v>0</v>
      </c>
      <c r="U107" s="28">
        <f>IF(U95=0,0,VLOOKUP(U95,FAC_TOTALS_APTA!$A$4:$AV$126,$L107,FALSE))</f>
        <v>0</v>
      </c>
      <c r="V107" s="28">
        <f>IF(V95=0,0,VLOOKUP(V95,FAC_TOTALS_APTA!$A$4:$AV$126,$L107,FALSE))</f>
        <v>0</v>
      </c>
      <c r="W107" s="28">
        <f>IF(W95=0,0,VLOOKUP(W95,FAC_TOTALS_APTA!$A$4:$AV$126,$L107,FALSE))</f>
        <v>0</v>
      </c>
      <c r="X107" s="28">
        <f>IF(X95=0,0,VLOOKUP(X95,FAC_TOTALS_APTA!$A$4:$AV$126,$L107,FALSE))</f>
        <v>0</v>
      </c>
      <c r="Y107" s="28">
        <f>IF(Y95=0,0,VLOOKUP(Y95,FAC_TOTALS_APTA!$A$4:$AV$126,$L107,FALSE))</f>
        <v>0</v>
      </c>
      <c r="Z107" s="28">
        <f>IF(Z95=0,0,VLOOKUP(Z95,FAC_TOTALS_APTA!$A$4:$AV$126,$L107,FALSE))</f>
        <v>0</v>
      </c>
      <c r="AA107" s="28">
        <f>IF(AA95=0,0,VLOOKUP(AA95,FAC_TOTALS_APTA!$A$4:$AV$126,$L107,FALSE))</f>
        <v>0</v>
      </c>
      <c r="AB107" s="28">
        <f>IF(AB95=0,0,VLOOKUP(AB95,FAC_TOTALS_APTA!$A$4:$AV$126,$L107,FALSE))</f>
        <v>0</v>
      </c>
      <c r="AC107" s="31">
        <f t="shared" si="32"/>
        <v>0</v>
      </c>
      <c r="AD107" s="32" t="e">
        <f>AC107/G111</f>
        <v>#DIV/0!</v>
      </c>
    </row>
    <row r="108" spans="1:31" x14ac:dyDescent="0.35">
      <c r="B108" s="114" t="s">
        <v>64</v>
      </c>
      <c r="C108" s="115"/>
      <c r="D108" s="103" t="s">
        <v>43</v>
      </c>
      <c r="E108" s="54"/>
      <c r="F108" s="5">
        <f>MATCH($D108,FAC_TOTALS_APTA!$A$2:$AV$2,)</f>
        <v>24</v>
      </c>
      <c r="G108" s="33">
        <f>VLOOKUP(G95,FAC_TOTALS_APTA!$A$4:$AV$126,$F108,FALSE)</f>
        <v>0</v>
      </c>
      <c r="H108" s="33">
        <f>VLOOKUP(H95,FAC_TOTALS_APTA!$A$4:$AV$126,$F108,FALSE)</f>
        <v>0</v>
      </c>
      <c r="I108" s="29" t="str">
        <f t="shared" si="29"/>
        <v>-</v>
      </c>
      <c r="J108" s="30" t="str">
        <f t="shared" ref="J108:J109" si="33">IF(C108="Log","_log","")</f>
        <v/>
      </c>
      <c r="K108" s="30" t="str">
        <f t="shared" si="31"/>
        <v>BIKE_SHARE_FAC</v>
      </c>
      <c r="L108" s="5">
        <f>MATCH($K108,FAC_TOTALS_APTA!$A$2:$AT$2,)</f>
        <v>38</v>
      </c>
      <c r="M108" s="28">
        <f>IF(M95=0,0,VLOOKUP(M95,FAC_TOTALS_APTA!$A$4:$AV$126,$L108,FALSE))</f>
        <v>0</v>
      </c>
      <c r="N108" s="28">
        <f>IF(N95=0,0,VLOOKUP(N95,FAC_TOTALS_APTA!$A$4:$AV$126,$L108,FALSE))</f>
        <v>0</v>
      </c>
      <c r="O108" s="28">
        <f>IF(O95=0,0,VLOOKUP(O95,FAC_TOTALS_APTA!$A$4:$AV$126,$L108,FALSE))</f>
        <v>0</v>
      </c>
      <c r="P108" s="28">
        <f>IF(P95=0,0,VLOOKUP(P95,FAC_TOTALS_APTA!$A$4:$AV$126,$L108,FALSE))</f>
        <v>0</v>
      </c>
      <c r="Q108" s="28">
        <f>IF(Q95=0,0,VLOOKUP(Q95,FAC_TOTALS_APTA!$A$4:$AV$126,$L108,FALSE))</f>
        <v>0</v>
      </c>
      <c r="R108" s="28">
        <f>IF(R95=0,0,VLOOKUP(R95,FAC_TOTALS_APTA!$A$4:$AV$126,$L108,FALSE))</f>
        <v>0</v>
      </c>
      <c r="S108" s="28">
        <f>IF(S95=0,0,VLOOKUP(S95,FAC_TOTALS_APTA!$A$4:$AV$126,$L108,FALSE))</f>
        <v>0</v>
      </c>
      <c r="T108" s="28">
        <f>IF(T95=0,0,VLOOKUP(T95,FAC_TOTALS_APTA!$A$4:$AV$126,$L108,FALSE))</f>
        <v>0</v>
      </c>
      <c r="U108" s="28">
        <f>IF(U95=0,0,VLOOKUP(U95,FAC_TOTALS_APTA!$A$4:$AV$126,$L108,FALSE))</f>
        <v>0</v>
      </c>
      <c r="V108" s="28">
        <f>IF(V95=0,0,VLOOKUP(V95,FAC_TOTALS_APTA!$A$4:$AV$126,$L108,FALSE))</f>
        <v>0</v>
      </c>
      <c r="W108" s="28">
        <f>IF(W95=0,0,VLOOKUP(W95,FAC_TOTALS_APTA!$A$4:$AV$126,$L108,FALSE))</f>
        <v>0</v>
      </c>
      <c r="X108" s="28">
        <f>IF(X95=0,0,VLOOKUP(X95,FAC_TOTALS_APTA!$A$4:$AV$126,$L108,FALSE))</f>
        <v>0</v>
      </c>
      <c r="Y108" s="28">
        <f>IF(Y95=0,0,VLOOKUP(Y95,FAC_TOTALS_APTA!$A$4:$AV$126,$L108,FALSE))</f>
        <v>0</v>
      </c>
      <c r="Z108" s="28">
        <f>IF(Z95=0,0,VLOOKUP(Z95,FAC_TOTALS_APTA!$A$4:$AV$126,$L108,FALSE))</f>
        <v>0</v>
      </c>
      <c r="AA108" s="28">
        <f>IF(AA95=0,0,VLOOKUP(AA95,FAC_TOTALS_APTA!$A$4:$AV$126,$L108,FALSE))</f>
        <v>0</v>
      </c>
      <c r="AB108" s="28">
        <f>IF(AB95=0,0,VLOOKUP(AB95,FAC_TOTALS_APTA!$A$4:$AV$126,$L108,FALSE))</f>
        <v>0</v>
      </c>
      <c r="AC108" s="31">
        <f t="shared" si="32"/>
        <v>0</v>
      </c>
      <c r="AD108" s="32" t="e">
        <f>AC108/G111</f>
        <v>#DIV/0!</v>
      </c>
    </row>
    <row r="109" spans="1:31" x14ac:dyDescent="0.35">
      <c r="B109" s="126" t="s">
        <v>65</v>
      </c>
      <c r="C109" s="127"/>
      <c r="D109" s="128" t="s">
        <v>44</v>
      </c>
      <c r="E109" s="55"/>
      <c r="F109" s="6">
        <f>MATCH($D109,FAC_TOTALS_APTA!$A$2:$AV$2,)</f>
        <v>25</v>
      </c>
      <c r="G109" s="34">
        <f>VLOOKUP(G95,FAC_TOTALS_APTA!$A$4:$AV$126,$F109,FALSE)</f>
        <v>0</v>
      </c>
      <c r="H109" s="34">
        <f>VLOOKUP(H95,FAC_TOTALS_APTA!$A$4:$AV$126,$F109,FALSE)</f>
        <v>0</v>
      </c>
      <c r="I109" s="35" t="str">
        <f t="shared" si="29"/>
        <v>-</v>
      </c>
      <c r="J109" s="36" t="str">
        <f t="shared" si="33"/>
        <v/>
      </c>
      <c r="K109" s="36" t="str">
        <f t="shared" si="31"/>
        <v>scooter_flag_FAC</v>
      </c>
      <c r="L109" s="6">
        <f>MATCH($K109,FAC_TOTALS_APTA!$A$2:$AT$2,)</f>
        <v>39</v>
      </c>
      <c r="M109" s="37">
        <f>IF(M95=0,0,VLOOKUP(M95,FAC_TOTALS_APTA!$A$4:$AV$126,$L109,FALSE))</f>
        <v>0</v>
      </c>
      <c r="N109" s="37">
        <f>IF(N95=0,0,VLOOKUP(N95,FAC_TOTALS_APTA!$A$4:$AV$126,$L109,FALSE))</f>
        <v>0</v>
      </c>
      <c r="O109" s="37">
        <f>IF(O95=0,0,VLOOKUP(O95,FAC_TOTALS_APTA!$A$4:$AV$126,$L109,FALSE))</f>
        <v>0</v>
      </c>
      <c r="P109" s="37">
        <f>IF(P95=0,0,VLOOKUP(P95,FAC_TOTALS_APTA!$A$4:$AV$126,$L109,FALSE))</f>
        <v>0</v>
      </c>
      <c r="Q109" s="37">
        <f>IF(Q95=0,0,VLOOKUP(Q95,FAC_TOTALS_APTA!$A$4:$AV$126,$L109,FALSE))</f>
        <v>0</v>
      </c>
      <c r="R109" s="37">
        <f>IF(R95=0,0,VLOOKUP(R95,FAC_TOTALS_APTA!$A$4:$AV$126,$L109,FALSE))</f>
        <v>0</v>
      </c>
      <c r="S109" s="37">
        <f>IF(S95=0,0,VLOOKUP(S95,FAC_TOTALS_APTA!$A$4:$AV$126,$L109,FALSE))</f>
        <v>0</v>
      </c>
      <c r="T109" s="37">
        <f>IF(T95=0,0,VLOOKUP(T95,FAC_TOTALS_APTA!$A$4:$AV$126,$L109,FALSE))</f>
        <v>0</v>
      </c>
      <c r="U109" s="37">
        <f>IF(U95=0,0,VLOOKUP(U95,FAC_TOTALS_APTA!$A$4:$AV$126,$L109,FALSE))</f>
        <v>0</v>
      </c>
      <c r="V109" s="37">
        <f>IF(V95=0,0,VLOOKUP(V95,FAC_TOTALS_APTA!$A$4:$AV$126,$L109,FALSE))</f>
        <v>0</v>
      </c>
      <c r="W109" s="37">
        <f>IF(W95=0,0,VLOOKUP(W95,FAC_TOTALS_APTA!$A$4:$AV$126,$L109,FALSE))</f>
        <v>0</v>
      </c>
      <c r="X109" s="37">
        <f>IF(X95=0,0,VLOOKUP(X95,FAC_TOTALS_APTA!$A$4:$AV$126,$L109,FALSE))</f>
        <v>0</v>
      </c>
      <c r="Y109" s="37">
        <f>IF(Y95=0,0,VLOOKUP(Y95,FAC_TOTALS_APTA!$A$4:$AV$126,$L109,FALSE))</f>
        <v>0</v>
      </c>
      <c r="Z109" s="37">
        <f>IF(Z95=0,0,VLOOKUP(Z95,FAC_TOTALS_APTA!$A$4:$AV$126,$L109,FALSE))</f>
        <v>0</v>
      </c>
      <c r="AA109" s="37">
        <f>IF(AA95=0,0,VLOOKUP(AA95,FAC_TOTALS_APTA!$A$4:$AV$126,$L109,FALSE))</f>
        <v>0</v>
      </c>
      <c r="AB109" s="37">
        <f>IF(AB95=0,0,VLOOKUP(AB95,FAC_TOTALS_APTA!$A$4:$AV$126,$L109,FALSE))</f>
        <v>0</v>
      </c>
      <c r="AC109" s="38">
        <f t="shared" si="32"/>
        <v>0</v>
      </c>
      <c r="AD109" s="39" t="e">
        <f>AC109/G111</f>
        <v>#DIV/0!</v>
      </c>
    </row>
    <row r="110" spans="1:31" x14ac:dyDescent="0.35">
      <c r="B110" s="40" t="s">
        <v>53</v>
      </c>
      <c r="C110" s="41"/>
      <c r="D110" s="40" t="s">
        <v>45</v>
      </c>
      <c r="E110" s="42"/>
      <c r="F110" s="43"/>
      <c r="G110" s="44"/>
      <c r="H110" s="44"/>
      <c r="I110" s="45"/>
      <c r="J110" s="46"/>
      <c r="K110" s="46" t="str">
        <f t="shared" si="31"/>
        <v>New_Reporter_FAC</v>
      </c>
      <c r="L110" s="43">
        <f>MATCH($K110,FAC_TOTALS_APTA!$A$2:$AT$2,)</f>
        <v>43</v>
      </c>
      <c r="M110" s="44">
        <f>IF(M95=0,0,VLOOKUP(M95,FAC_TOTALS_APTA!$A$4:$AV$126,$L110,FALSE))</f>
        <v>0</v>
      </c>
      <c r="N110" s="44">
        <f>IF(N95=0,0,VLOOKUP(N95,FAC_TOTALS_APTA!$A$4:$AV$126,$L110,FALSE))</f>
        <v>0</v>
      </c>
      <c r="O110" s="44">
        <f>IF(O95=0,0,VLOOKUP(O95,FAC_TOTALS_APTA!$A$4:$AV$126,$L110,FALSE))</f>
        <v>0</v>
      </c>
      <c r="P110" s="44">
        <f>IF(P95=0,0,VLOOKUP(P95,FAC_TOTALS_APTA!$A$4:$AV$126,$L110,FALSE))</f>
        <v>0</v>
      </c>
      <c r="Q110" s="44">
        <f>IF(Q95=0,0,VLOOKUP(Q95,FAC_TOTALS_APTA!$A$4:$AV$126,$L110,FALSE))</f>
        <v>0</v>
      </c>
      <c r="R110" s="44">
        <f>IF(R95=0,0,VLOOKUP(R95,FAC_TOTALS_APTA!$A$4:$AV$126,$L110,FALSE))</f>
        <v>0</v>
      </c>
      <c r="S110" s="44">
        <f>IF(S95=0,0,VLOOKUP(S95,FAC_TOTALS_APTA!$A$4:$AV$126,$L110,FALSE))</f>
        <v>0</v>
      </c>
      <c r="T110" s="44">
        <f>IF(T95=0,0,VLOOKUP(T95,FAC_TOTALS_APTA!$A$4:$AV$126,$L110,FALSE))</f>
        <v>0</v>
      </c>
      <c r="U110" s="44">
        <f>IF(U95=0,0,VLOOKUP(U95,FAC_TOTALS_APTA!$A$4:$AV$126,$L110,FALSE))</f>
        <v>0</v>
      </c>
      <c r="V110" s="44">
        <f>IF(V95=0,0,VLOOKUP(V95,FAC_TOTALS_APTA!$A$4:$AV$126,$L110,FALSE))</f>
        <v>0</v>
      </c>
      <c r="W110" s="44">
        <f>IF(W95=0,0,VLOOKUP(W95,FAC_TOTALS_APTA!$A$4:$AV$126,$L110,FALSE))</f>
        <v>0</v>
      </c>
      <c r="X110" s="44">
        <f>IF(X95=0,0,VLOOKUP(X95,FAC_TOTALS_APTA!$A$4:$AV$126,$L110,FALSE))</f>
        <v>0</v>
      </c>
      <c r="Y110" s="44">
        <f>IF(Y95=0,0,VLOOKUP(Y95,FAC_TOTALS_APTA!$A$4:$AV$126,$L110,FALSE))</f>
        <v>0</v>
      </c>
      <c r="Z110" s="44">
        <f>IF(Z95=0,0,VLOOKUP(Z95,FAC_TOTALS_APTA!$A$4:$AV$126,$L110,FALSE))</f>
        <v>0</v>
      </c>
      <c r="AA110" s="44">
        <f>IF(AA95=0,0,VLOOKUP(AA95,FAC_TOTALS_APTA!$A$4:$AV$126,$L110,FALSE))</f>
        <v>0</v>
      </c>
      <c r="AB110" s="44">
        <f>IF(AB95=0,0,VLOOKUP(AB95,FAC_TOTALS_APTA!$A$4:$AV$126,$L110,FALSE))</f>
        <v>0</v>
      </c>
      <c r="AC110" s="47">
        <f>SUM(M110:AB110)</f>
        <v>0</v>
      </c>
      <c r="AD110" s="48" t="e">
        <f>AC110/G112</f>
        <v>#DIV/0!</v>
      </c>
    </row>
    <row r="111" spans="1:31" s="106" customFormat="1" ht="15.75" customHeight="1" x14ac:dyDescent="0.35">
      <c r="A111" s="105"/>
      <c r="B111" s="24" t="s">
        <v>66</v>
      </c>
      <c r="C111" s="27"/>
      <c r="D111" s="5" t="s">
        <v>6</v>
      </c>
      <c r="E111" s="54"/>
      <c r="F111" s="5">
        <f>MATCH($D111,FAC_TOTALS_APTA!$A$2:$AT$2,)</f>
        <v>10</v>
      </c>
      <c r="G111" s="116">
        <f>VLOOKUP(G95,FAC_TOTALS_APTA!$A$4:$AV$126,$F111,FALSE)</f>
        <v>0</v>
      </c>
      <c r="H111" s="116">
        <f>VLOOKUP(H95,FAC_TOTALS_APTA!$A$4:$AT$126,$F111,FALSE)</f>
        <v>0</v>
      </c>
      <c r="I111" s="111" t="e">
        <f t="shared" ref="I111" si="34">H111/G111-1</f>
        <v>#DIV/0!</v>
      </c>
      <c r="J111" s="30"/>
      <c r="K111" s="30"/>
      <c r="L111" s="5"/>
      <c r="M111" s="28" t="e">
        <f t="shared" ref="M111:AB111" si="35">SUM(M97:M104)</f>
        <v>#REF!</v>
      </c>
      <c r="N111" s="28" t="e">
        <f t="shared" si="35"/>
        <v>#REF!</v>
      </c>
      <c r="O111" s="28" t="e">
        <f t="shared" si="35"/>
        <v>#REF!</v>
      </c>
      <c r="P111" s="28" t="e">
        <f t="shared" si="35"/>
        <v>#REF!</v>
      </c>
      <c r="Q111" s="28" t="e">
        <f t="shared" si="35"/>
        <v>#REF!</v>
      </c>
      <c r="R111" s="28" t="e">
        <f t="shared" si="35"/>
        <v>#REF!</v>
      </c>
      <c r="S111" s="28" t="e">
        <f t="shared" si="35"/>
        <v>#REF!</v>
      </c>
      <c r="T111" s="28" t="e">
        <f t="shared" si="35"/>
        <v>#REF!</v>
      </c>
      <c r="U111" s="28" t="e">
        <f t="shared" si="35"/>
        <v>#REF!</v>
      </c>
      <c r="V111" s="28" t="e">
        <f t="shared" si="35"/>
        <v>#REF!</v>
      </c>
      <c r="W111" s="28">
        <f t="shared" si="35"/>
        <v>0</v>
      </c>
      <c r="X111" s="28">
        <f t="shared" si="35"/>
        <v>0</v>
      </c>
      <c r="Y111" s="28">
        <f t="shared" si="35"/>
        <v>0</v>
      </c>
      <c r="Z111" s="28">
        <f t="shared" si="35"/>
        <v>0</v>
      </c>
      <c r="AA111" s="28">
        <f t="shared" si="35"/>
        <v>0</v>
      </c>
      <c r="AB111" s="28">
        <f t="shared" si="35"/>
        <v>0</v>
      </c>
      <c r="AC111" s="31">
        <f>H111-G111</f>
        <v>0</v>
      </c>
      <c r="AD111" s="32" t="e">
        <f>I111</f>
        <v>#DIV/0!</v>
      </c>
      <c r="AE111" s="105"/>
    </row>
    <row r="112" spans="1:31" ht="13.5" thickBot="1" x14ac:dyDescent="0.4">
      <c r="B112" s="8" t="s">
        <v>50</v>
      </c>
      <c r="C112" s="22"/>
      <c r="D112" s="22" t="s">
        <v>4</v>
      </c>
      <c r="E112" s="22"/>
      <c r="F112" s="22">
        <f>MATCH($D112,FAC_TOTALS_APTA!$A$2:$AT$2,)</f>
        <v>8</v>
      </c>
      <c r="G112" s="113">
        <f>VLOOKUP(G95,FAC_TOTALS_APTA!$A$4:$AT$126,$F112,FALSE)</f>
        <v>0</v>
      </c>
      <c r="H112" s="113">
        <f>VLOOKUP(H95,FAC_TOTALS_APTA!$A$4:$AT$126,$F112,FALSE)</f>
        <v>0</v>
      </c>
      <c r="I112" s="112" t="e">
        <f t="shared" ref="I112" si="36">H112/G112-1</f>
        <v>#DIV/0!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0</v>
      </c>
      <c r="AD112" s="51" t="e">
        <f>I112</f>
        <v>#DIV/0!</v>
      </c>
    </row>
    <row r="113" spans="2:30" ht="14" thickTop="1" thickBot="1" x14ac:dyDescent="0.4">
      <c r="B113" s="56" t="s">
        <v>67</v>
      </c>
      <c r="C113" s="57"/>
      <c r="D113" s="57"/>
      <c r="E113" s="58"/>
      <c r="F113" s="57"/>
      <c r="G113" s="57"/>
      <c r="H113" s="57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 t="e">
        <f>AD112-AD111</f>
        <v>#DIV/0!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4"/>
  <sheetViews>
    <sheetView showGridLines="0" topLeftCell="A92" workbookViewId="0">
      <selection activeCell="D97" sqref="D97:D98"/>
    </sheetView>
  </sheetViews>
  <sheetFormatPr defaultColWidth="11" defaultRowHeight="13" x14ac:dyDescent="0.35"/>
  <cols>
    <col min="1" max="1" width="11" style="9"/>
    <col min="2" max="2" width="32.58203125" style="10" bestFit="1" customWidth="1"/>
    <col min="3" max="3" width="5.33203125" style="11" customWidth="1"/>
    <col min="4" max="4" width="25.33203125" style="11" customWidth="1"/>
    <col min="5" max="5" width="5.25" style="12" bestFit="1" customWidth="1"/>
    <col min="6" max="6" width="11" style="11" hidden="1" customWidth="1"/>
    <col min="7" max="8" width="11.75" style="11" bestFit="1" customWidth="1"/>
    <col min="9" max="9" width="6.75" style="13" bestFit="1" customWidth="1"/>
    <col min="10" max="10" width="11" style="11" hidden="1" customWidth="1"/>
    <col min="11" max="11" width="24.58203125" style="11" hidden="1" customWidth="1"/>
    <col min="12" max="12" width="12.58203125" style="11" hidden="1" customWidth="1"/>
    <col min="13" max="13" width="13.58203125" style="11" hidden="1" customWidth="1"/>
    <col min="14" max="14" width="13.08203125" style="11" hidden="1" customWidth="1"/>
    <col min="15" max="15" width="11.08203125" style="11" hidden="1" customWidth="1"/>
    <col min="16" max="28" width="11.58203125" style="11" hidden="1" customWidth="1"/>
    <col min="29" max="29" width="16.5" style="11" hidden="1" customWidth="1"/>
    <col min="30" max="30" width="12.08203125" style="11" customWidth="1"/>
    <col min="31" max="31" width="15.33203125" style="9" customWidth="1"/>
    <col min="32" max="16384" width="11" style="11"/>
  </cols>
  <sheetData>
    <row r="1" spans="1:31" x14ac:dyDescent="0.35">
      <c r="B1" s="10" t="s">
        <v>36</v>
      </c>
      <c r="C1" s="11">
        <v>2012</v>
      </c>
    </row>
    <row r="2" spans="1:31" x14ac:dyDescent="0.35">
      <c r="B2" s="10" t="s">
        <v>37</v>
      </c>
      <c r="C2" s="11">
        <v>2018</v>
      </c>
      <c r="D2" s="9"/>
    </row>
    <row r="3" spans="1:31" s="9" customFormat="1" x14ac:dyDescent="0.35">
      <c r="B3" s="17" t="s">
        <v>25</v>
      </c>
      <c r="E3" s="5"/>
      <c r="I3" s="16"/>
    </row>
    <row r="4" spans="1:31" x14ac:dyDescent="0.35">
      <c r="B4" s="14" t="s">
        <v>16</v>
      </c>
      <c r="C4" s="15" t="s">
        <v>17</v>
      </c>
      <c r="D4" s="9"/>
      <c r="E4" s="5"/>
      <c r="F4" s="9"/>
      <c r="G4" s="9"/>
      <c r="H4" s="9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1" x14ac:dyDescent="0.35">
      <c r="B5" s="14"/>
      <c r="C5" s="15"/>
      <c r="D5" s="9"/>
      <c r="E5" s="5"/>
      <c r="F5" s="9"/>
      <c r="G5" s="9"/>
      <c r="H5" s="9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1" x14ac:dyDescent="0.35">
      <c r="B6" s="17" t="s">
        <v>15</v>
      </c>
      <c r="C6" s="18">
        <v>1</v>
      </c>
      <c r="D6" s="9"/>
      <c r="E6" s="5"/>
      <c r="F6" s="9"/>
      <c r="G6" s="9"/>
      <c r="H6" s="9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1" ht="13.5" thickBot="1" x14ac:dyDescent="0.4">
      <c r="B7" s="19" t="s">
        <v>32</v>
      </c>
      <c r="C7" s="20">
        <v>1</v>
      </c>
      <c r="D7" s="21"/>
      <c r="E7" s="22"/>
      <c r="F7" s="21"/>
      <c r="G7" s="21"/>
      <c r="H7" s="21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1" ht="13.5" thickTop="1" x14ac:dyDescent="0.35">
      <c r="B8" s="24"/>
      <c r="C8" s="5"/>
      <c r="D8" s="61"/>
      <c r="E8" s="5"/>
      <c r="F8" s="5"/>
      <c r="G8" s="173" t="s">
        <v>51</v>
      </c>
      <c r="H8" s="173"/>
      <c r="I8" s="173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73" t="s">
        <v>55</v>
      </c>
      <c r="AD8" s="173"/>
    </row>
    <row r="9" spans="1:31" x14ac:dyDescent="0.35">
      <c r="B9" s="7" t="s">
        <v>18</v>
      </c>
      <c r="C9" s="26" t="s">
        <v>19</v>
      </c>
      <c r="D9" s="6" t="s">
        <v>20</v>
      </c>
      <c r="E9" s="6"/>
      <c r="F9" s="6"/>
      <c r="G9" s="26">
        <f>$C$1</f>
        <v>2012</v>
      </c>
      <c r="H9" s="26">
        <f>$C$2</f>
        <v>2018</v>
      </c>
      <c r="I9" s="26" t="s">
        <v>22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 t="s">
        <v>24</v>
      </c>
      <c r="AD9" s="26" t="s">
        <v>22</v>
      </c>
    </row>
    <row r="10" spans="1:31" s="12" customFormat="1" hidden="1" x14ac:dyDescent="0.35">
      <c r="A10" s="5"/>
      <c r="B10" s="24"/>
      <c r="C10" s="27"/>
      <c r="D10" s="5"/>
      <c r="E10" s="5"/>
      <c r="F10" s="5"/>
      <c r="G10" s="5"/>
      <c r="H10" s="5"/>
      <c r="I10" s="27"/>
      <c r="J10" s="5"/>
      <c r="K10" s="5"/>
      <c r="L10" s="5"/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7</v>
      </c>
      <c r="T10" s="5">
        <v>8</v>
      </c>
      <c r="U10" s="5">
        <v>9</v>
      </c>
      <c r="V10" s="5">
        <v>10</v>
      </c>
      <c r="W10" s="5">
        <v>11</v>
      </c>
      <c r="X10" s="5">
        <v>12</v>
      </c>
      <c r="Y10" s="5">
        <v>13</v>
      </c>
      <c r="Z10" s="5">
        <v>14</v>
      </c>
      <c r="AA10" s="5">
        <v>15</v>
      </c>
      <c r="AB10" s="5">
        <v>16</v>
      </c>
      <c r="AC10" s="5"/>
      <c r="AD10" s="5"/>
      <c r="AE10" s="5"/>
    </row>
    <row r="11" spans="1:31" hidden="1" x14ac:dyDescent="0.35">
      <c r="B11" s="24"/>
      <c r="C11" s="27"/>
      <c r="D11" s="103"/>
      <c r="E11" s="5"/>
      <c r="F11" s="5"/>
      <c r="G11" s="5" t="str">
        <f>CONCATENATE($C6,"_",$C7,"_",G9)</f>
        <v>1_1_2012</v>
      </c>
      <c r="H11" s="5" t="str">
        <f>CONCATENATE($C6,"_",$C7,"_",H9)</f>
        <v>1_1_2018</v>
      </c>
      <c r="I11" s="27"/>
      <c r="J11" s="5"/>
      <c r="K11" s="5"/>
      <c r="L11" s="5"/>
      <c r="M11" s="5" t="str">
        <f>IF($G9+M10&gt;$H9,0,CONCATENATE($C6,"_",$C7,"_",$G9+M10))</f>
        <v>1_1_2013</v>
      </c>
      <c r="N11" s="5" t="str">
        <f t="shared" ref="N11:AB11" si="0">IF($G9+N10&gt;$H9,0,CONCATENATE($C6,"_",$C7,"_",$G9+N10))</f>
        <v>1_1_2014</v>
      </c>
      <c r="O11" s="5" t="str">
        <f t="shared" si="0"/>
        <v>1_1_2015</v>
      </c>
      <c r="P11" s="5" t="str">
        <f t="shared" si="0"/>
        <v>1_1_2016</v>
      </c>
      <c r="Q11" s="5" t="str">
        <f t="shared" si="0"/>
        <v>1_1_2017</v>
      </c>
      <c r="R11" s="5" t="str">
        <f t="shared" si="0"/>
        <v>1_1_2018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/>
      <c r="AD11" s="5"/>
    </row>
    <row r="12" spans="1:31" hidden="1" x14ac:dyDescent="0.35">
      <c r="B12" s="24"/>
      <c r="C12" s="27"/>
      <c r="D12" s="103"/>
      <c r="E12" s="5"/>
      <c r="F12" s="5" t="s">
        <v>23</v>
      </c>
      <c r="G12" s="28"/>
      <c r="H12" s="28"/>
      <c r="I12" s="27"/>
      <c r="J12" s="5"/>
      <c r="K12" s="5"/>
      <c r="L12" s="5" t="s">
        <v>23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1" s="12" customFormat="1" x14ac:dyDescent="0.35">
      <c r="A13" s="5"/>
      <c r="B13" s="114" t="s">
        <v>31</v>
      </c>
      <c r="C13" s="115" t="s">
        <v>21</v>
      </c>
      <c r="D13" s="103" t="s">
        <v>91</v>
      </c>
      <c r="E13" s="54"/>
      <c r="F13" s="5">
        <f>MATCH($D13,FAC_TOTALS_APTA!$A$2:$AV$2,)</f>
        <v>12</v>
      </c>
      <c r="G13" s="28">
        <f>VLOOKUP(G11,FAC_TOTALS_APTA!$A$4:$AV$126,$F13,FALSE)</f>
        <v>60620023.984365799</v>
      </c>
      <c r="H13" s="28">
        <f>VLOOKUP(H11,FAC_TOTALS_APTA!$A$4:$AV$126,$F13,FALSE)</f>
        <v>67730287.340106294</v>
      </c>
      <c r="I13" s="29">
        <f>IFERROR(H13/G13-1,"-")</f>
        <v>0.1172923217182209</v>
      </c>
      <c r="J13" s="30" t="str">
        <f>IF(C13="Log","_log","")</f>
        <v>_log</v>
      </c>
      <c r="K13" s="30" t="str">
        <f>CONCATENATE(D13,J13,"_FAC")</f>
        <v>VRM_ADJ_log_FAC</v>
      </c>
      <c r="L13" s="5">
        <f>MATCH($K13,FAC_TOTALS_APTA!$A$2:$AT$2,)</f>
        <v>26</v>
      </c>
      <c r="M13" s="28">
        <f>IF(M11=0,0,VLOOKUP(M11,FAC_TOTALS_APTA!$A$4:$AV$126,$L13,FALSE))</f>
        <v>28690772.468203999</v>
      </c>
      <c r="N13" s="28">
        <f>IF(N11=0,0,VLOOKUP(N11,FAC_TOTALS_APTA!$A$4:$AV$126,$L13,FALSE))</f>
        <v>39329224.960783601</v>
      </c>
      <c r="O13" s="28">
        <f>IF(O11=0,0,VLOOKUP(O11,FAC_TOTALS_APTA!$A$4:$AV$126,$L13,FALSE))</f>
        <v>19696835.188685399</v>
      </c>
      <c r="P13" s="28">
        <f>IF(P11=0,0,VLOOKUP(P11,FAC_TOTALS_APTA!$A$4:$AV$126,$L13,FALSE))</f>
        <v>25072670.847849701</v>
      </c>
      <c r="Q13" s="28">
        <f>IF(Q11=0,0,VLOOKUP(Q11,FAC_TOTALS_APTA!$A$4:$AV$126,$L13,FALSE))</f>
        <v>32017622.1090535</v>
      </c>
      <c r="R13" s="28">
        <f>IF(R11=0,0,VLOOKUP(R11,FAC_TOTALS_APTA!$A$4:$AV$126,$L13,FALSE))</f>
        <v>11981522.812549699</v>
      </c>
      <c r="S13" s="28">
        <f>IF(S11=0,0,VLOOKUP(S11,FAC_TOTALS_APTA!$A$4:$AV$126,$L13,FALSE))</f>
        <v>0</v>
      </c>
      <c r="T13" s="28">
        <f>IF(T11=0,0,VLOOKUP(T11,FAC_TOTALS_APTA!$A$4:$AV$126,$L13,FALSE))</f>
        <v>0</v>
      </c>
      <c r="U13" s="28">
        <f>IF(U11=0,0,VLOOKUP(U11,FAC_TOTALS_APTA!$A$4:$AV$126,$L13,FALSE))</f>
        <v>0</v>
      </c>
      <c r="V13" s="28">
        <f>IF(V11=0,0,VLOOKUP(V11,FAC_TOTALS_APTA!$A$4:$AV$126,$L13,FALSE))</f>
        <v>0</v>
      </c>
      <c r="W13" s="28">
        <f>IF(W11=0,0,VLOOKUP(W11,FAC_TOTALS_APTA!$A$4:$AV$126,$L13,FALSE))</f>
        <v>0</v>
      </c>
      <c r="X13" s="28">
        <f>IF(X11=0,0,VLOOKUP(X11,FAC_TOTALS_APTA!$A$4:$AV$126,$L13,FALSE))</f>
        <v>0</v>
      </c>
      <c r="Y13" s="28">
        <f>IF(Y11=0,0,VLOOKUP(Y11,FAC_TOTALS_APTA!$A$4:$AV$126,$L13,FALSE))</f>
        <v>0</v>
      </c>
      <c r="Z13" s="28">
        <f>IF(Z11=0,0,VLOOKUP(Z11,FAC_TOTALS_APTA!$A$4:$AV$126,$L13,FALSE))</f>
        <v>0</v>
      </c>
      <c r="AA13" s="28">
        <f>IF(AA11=0,0,VLOOKUP(AA11,FAC_TOTALS_APTA!$A$4:$AV$126,$L13,FALSE))</f>
        <v>0</v>
      </c>
      <c r="AB13" s="28">
        <f>IF(AB11=0,0,VLOOKUP(AB11,FAC_TOTALS_APTA!$A$4:$AV$126,$L13,FALSE))</f>
        <v>0</v>
      </c>
      <c r="AC13" s="31">
        <f>SUM(M13:AB13)</f>
        <v>156788648.38712591</v>
      </c>
      <c r="AD13" s="32">
        <f>AC13/G27</f>
        <v>9.3210021491564474E-2</v>
      </c>
      <c r="AE13" s="5"/>
    </row>
    <row r="14" spans="1:31" s="12" customFormat="1" x14ac:dyDescent="0.35">
      <c r="A14" s="5"/>
      <c r="B14" s="114" t="s">
        <v>52</v>
      </c>
      <c r="C14" s="115" t="s">
        <v>21</v>
      </c>
      <c r="D14" s="103" t="s">
        <v>92</v>
      </c>
      <c r="E14" s="54"/>
      <c r="F14" s="5">
        <f>MATCH($D14,FAC_TOTALS_APTA!$A$2:$AV$2,)</f>
        <v>13</v>
      </c>
      <c r="G14" s="53">
        <f>VLOOKUP(G11,FAC_TOTALS_APTA!$A$4:$AV$126,$F14,FALSE)</f>
        <v>1.8698545848518999</v>
      </c>
      <c r="H14" s="53">
        <f>VLOOKUP(H11,FAC_TOTALS_APTA!$A$4:$AV$126,$F14,FALSE)</f>
        <v>2.11351107267995</v>
      </c>
      <c r="I14" s="29">
        <f t="shared" ref="I14:I25" si="1">IFERROR(H14/G14-1,"-")</f>
        <v>0.13030772007725333</v>
      </c>
      <c r="J14" s="30" t="str">
        <f t="shared" ref="J14:J25" si="2">IF(C14="Log","_log","")</f>
        <v>_log</v>
      </c>
      <c r="K14" s="30" t="str">
        <f t="shared" ref="K14:K25" si="3">CONCATENATE(D14,J14,"_FAC")</f>
        <v>FARE_per_UPT_cleaned_2018_log_FAC</v>
      </c>
      <c r="L14" s="5">
        <f>MATCH($K14,FAC_TOTALS_APTA!$A$2:$AT$2,)</f>
        <v>27</v>
      </c>
      <c r="M14" s="28">
        <f>IF(M11=0,0,VLOOKUP(M11,FAC_TOTALS_APTA!$A$4:$AV$126,$L14,FALSE))</f>
        <v>-26006698.876954898</v>
      </c>
      <c r="N14" s="28">
        <f>IF(N11=0,0,VLOOKUP(N11,FAC_TOTALS_APTA!$A$4:$AV$126,$L14,FALSE))</f>
        <v>4825832.3208082598</v>
      </c>
      <c r="O14" s="28">
        <f>IF(O11=0,0,VLOOKUP(O11,FAC_TOTALS_APTA!$A$4:$AV$126,$L14,FALSE))</f>
        <v>-25355293.5697488</v>
      </c>
      <c r="P14" s="28">
        <f>IF(P11=0,0,VLOOKUP(P11,FAC_TOTALS_APTA!$A$4:$AV$126,$L14,FALSE))</f>
        <v>-8086789.9902237002</v>
      </c>
      <c r="Q14" s="28">
        <f>IF(Q11=0,0,VLOOKUP(Q11,FAC_TOTALS_APTA!$A$4:$AV$126,$L14,FALSE))</f>
        <v>5946578.0944403503</v>
      </c>
      <c r="R14" s="28">
        <f>IF(R11=0,0,VLOOKUP(R11,FAC_TOTALS_APTA!$A$4:$AV$126,$L14,FALSE))</f>
        <v>222614.10117477999</v>
      </c>
      <c r="S14" s="28">
        <f>IF(S11=0,0,VLOOKUP(S11,FAC_TOTALS_APTA!$A$4:$AV$126,$L14,FALSE))</f>
        <v>0</v>
      </c>
      <c r="T14" s="28">
        <f>IF(T11=0,0,VLOOKUP(T11,FAC_TOTALS_APTA!$A$4:$AV$126,$L14,FALSE))</f>
        <v>0</v>
      </c>
      <c r="U14" s="28">
        <f>IF(U11=0,0,VLOOKUP(U11,FAC_TOTALS_APTA!$A$4:$AV$126,$L14,FALSE))</f>
        <v>0</v>
      </c>
      <c r="V14" s="28">
        <f>IF(V11=0,0,VLOOKUP(V11,FAC_TOTALS_APTA!$A$4:$AV$126,$L14,FALSE))</f>
        <v>0</v>
      </c>
      <c r="W14" s="28">
        <f>IF(W11=0,0,VLOOKUP(W11,FAC_TOTALS_APTA!$A$4:$AV$126,$L14,FALSE))</f>
        <v>0</v>
      </c>
      <c r="X14" s="28">
        <f>IF(X11=0,0,VLOOKUP(X11,FAC_TOTALS_APTA!$A$4:$AV$126,$L14,FALSE))</f>
        <v>0</v>
      </c>
      <c r="Y14" s="28">
        <f>IF(Y11=0,0,VLOOKUP(Y11,FAC_TOTALS_APTA!$A$4:$AV$126,$L14,FALSE))</f>
        <v>0</v>
      </c>
      <c r="Z14" s="28">
        <f>IF(Z11=0,0,VLOOKUP(Z11,FAC_TOTALS_APTA!$A$4:$AV$126,$L14,FALSE))</f>
        <v>0</v>
      </c>
      <c r="AA14" s="28">
        <f>IF(AA11=0,0,VLOOKUP(AA11,FAC_TOTALS_APTA!$A$4:$AV$126,$L14,FALSE))</f>
        <v>0</v>
      </c>
      <c r="AB14" s="28">
        <f>IF(AB11=0,0,VLOOKUP(AB11,FAC_TOTALS_APTA!$A$4:$AV$126,$L14,FALSE))</f>
        <v>0</v>
      </c>
      <c r="AC14" s="31">
        <f t="shared" ref="AC14:AC25" si="4">SUM(M14:AB14)</f>
        <v>-48453757.920504011</v>
      </c>
      <c r="AD14" s="32">
        <f>AC14/G27</f>
        <v>-2.8805502589485207E-2</v>
      </c>
      <c r="AE14" s="5"/>
    </row>
    <row r="15" spans="1:31" s="12" customFormat="1" x14ac:dyDescent="0.35">
      <c r="A15" s="5"/>
      <c r="B15" s="114" t="s">
        <v>79</v>
      </c>
      <c r="C15" s="115"/>
      <c r="D15" s="103" t="s">
        <v>77</v>
      </c>
      <c r="E15" s="117"/>
      <c r="F15" s="103" t="e">
        <f>MATCH($D15,FAC_TOTALS_APTA!$A$2:$AV$2,)</f>
        <v>#N/A</v>
      </c>
      <c r="G15" s="116" t="e">
        <f>VLOOKUP(G11,FAC_TOTALS_APTA!$A$4:$AV$126,$F15,FALSE)</f>
        <v>#REF!</v>
      </c>
      <c r="H15" s="116" t="e">
        <f>VLOOKUP(H11,FAC_TOTALS_APTA!$A$4:$AV$126,$F15,FALSE)</f>
        <v>#REF!</v>
      </c>
      <c r="I15" s="29" t="str">
        <f>IFERROR(H15/G15-1,"-")</f>
        <v>-</v>
      </c>
      <c r="J15" s="119" t="str">
        <f t="shared" si="2"/>
        <v/>
      </c>
      <c r="K15" s="119" t="str">
        <f t="shared" si="3"/>
        <v>RESTRUCTURE_FAC</v>
      </c>
      <c r="L15" s="103" t="e">
        <f>MATCH($K15,FAC_TOTALS_APTA!$A$2:$AT$2,)</f>
        <v>#N/A</v>
      </c>
      <c r="M15" s="116" t="e">
        <f>IF(M11=0,0,VLOOKUP(M11,FAC_TOTALS_APTA!$A$4:$AV$126,$L15,FALSE))</f>
        <v>#REF!</v>
      </c>
      <c r="N15" s="116" t="e">
        <f>IF(N11=0,0,VLOOKUP(N11,FAC_TOTALS_APTA!$A$4:$AV$126,$L15,FALSE))</f>
        <v>#REF!</v>
      </c>
      <c r="O15" s="116" t="e">
        <f>IF(O11=0,0,VLOOKUP(O11,FAC_TOTALS_APTA!$A$4:$AV$126,$L15,FALSE))</f>
        <v>#REF!</v>
      </c>
      <c r="P15" s="116" t="e">
        <f>IF(P11=0,0,VLOOKUP(P11,FAC_TOTALS_APTA!$A$4:$AV$126,$L15,FALSE))</f>
        <v>#REF!</v>
      </c>
      <c r="Q15" s="116" t="e">
        <f>IF(Q11=0,0,VLOOKUP(Q11,FAC_TOTALS_APTA!$A$4:$AV$126,$L15,FALSE))</f>
        <v>#REF!</v>
      </c>
      <c r="R15" s="116" t="e">
        <f>IF(R11=0,0,VLOOKUP(R11,FAC_TOTALS_APTA!$A$4:$AV$126,$L15,FALSE))</f>
        <v>#REF!</v>
      </c>
      <c r="S15" s="116">
        <f>IF(S11=0,0,VLOOKUP(S11,FAC_TOTALS_APTA!$A$4:$AV$126,$L15,FALSE))</f>
        <v>0</v>
      </c>
      <c r="T15" s="116">
        <f>IF(T11=0,0,VLOOKUP(T11,FAC_TOTALS_APTA!$A$4:$AV$126,$L15,FALSE))</f>
        <v>0</v>
      </c>
      <c r="U15" s="116">
        <f>IF(U11=0,0,VLOOKUP(U11,FAC_TOTALS_APTA!$A$4:$AV$126,$L15,FALSE))</f>
        <v>0</v>
      </c>
      <c r="V15" s="116">
        <f>IF(V11=0,0,VLOOKUP(V11,FAC_TOTALS_APTA!$A$4:$AV$126,$L15,FALSE))</f>
        <v>0</v>
      </c>
      <c r="W15" s="116">
        <f>IF(W11=0,0,VLOOKUP(W11,FAC_TOTALS_APTA!$A$4:$AV$126,$L15,FALSE))</f>
        <v>0</v>
      </c>
      <c r="X15" s="116">
        <f>IF(X11=0,0,VLOOKUP(X11,FAC_TOTALS_APTA!$A$4:$AV$126,$L15,FALSE))</f>
        <v>0</v>
      </c>
      <c r="Y15" s="116">
        <f>IF(Y11=0,0,VLOOKUP(Y11,FAC_TOTALS_APTA!$A$4:$AV$126,$L15,FALSE))</f>
        <v>0</v>
      </c>
      <c r="Z15" s="116">
        <f>IF(Z11=0,0,VLOOKUP(Z11,FAC_TOTALS_APTA!$A$4:$AV$126,$L15,FALSE))</f>
        <v>0</v>
      </c>
      <c r="AA15" s="116">
        <f>IF(AA11=0,0,VLOOKUP(AA11,FAC_TOTALS_APTA!$A$4:$AV$126,$L15,FALSE))</f>
        <v>0</v>
      </c>
      <c r="AB15" s="116">
        <f>IF(AB11=0,0,VLOOKUP(AB11,FAC_TOTALS_APTA!$A$4:$AV$126,$L15,FALSE))</f>
        <v>0</v>
      </c>
      <c r="AC15" s="120" t="e">
        <f t="shared" si="4"/>
        <v>#REF!</v>
      </c>
      <c r="AD15" s="121" t="e">
        <f>AC15/G28</f>
        <v>#REF!</v>
      </c>
      <c r="AE15" s="5"/>
    </row>
    <row r="16" spans="1:31" s="12" customFormat="1" x14ac:dyDescent="0.35">
      <c r="A16" s="5"/>
      <c r="B16" s="114" t="s">
        <v>80</v>
      </c>
      <c r="C16" s="115"/>
      <c r="D16" s="103" t="s">
        <v>76</v>
      </c>
      <c r="E16" s="117"/>
      <c r="F16" s="103">
        <f>MATCH($D16,FAC_TOTALS_APTA!$A$2:$AV$2,)</f>
        <v>19</v>
      </c>
      <c r="G16" s="53">
        <f>VLOOKUP(G11,FAC_TOTALS_APTA!$A$4:$AV$126,$F16,FALSE)</f>
        <v>0</v>
      </c>
      <c r="H16" s="53">
        <f>VLOOKUP(H11,FAC_TOTALS_APTA!$A$4:$AV$126,$F16,FALSE)</f>
        <v>9.1646074151670906E-2</v>
      </c>
      <c r="I16" s="29" t="str">
        <f>IFERROR(H16/G16-1,"-")</f>
        <v>-</v>
      </c>
      <c r="J16" s="30" t="str">
        <f t="shared" ref="J16" si="5">IF(C16="Log","_log","")</f>
        <v/>
      </c>
      <c r="K16" s="30" t="str">
        <f t="shared" ref="K16" si="6">CONCATENATE(D16,J16,"_FAC")</f>
        <v>MAINTENANCE_WMATA_FAC</v>
      </c>
      <c r="L16" s="5">
        <f>MATCH($K16,FAC_TOTALS_APTA!$A$2:$AT$2,)</f>
        <v>33</v>
      </c>
      <c r="M16" s="28">
        <f>IF(M12=0,0,VLOOKUP(M12,FAC_TOTALS_APTA!$A$4:$AV$126,$L16,FALSE))</f>
        <v>0</v>
      </c>
      <c r="N16" s="28">
        <f>IF(N12=0,0,VLOOKUP(N12,FAC_TOTALS_APTA!$A$4:$AV$126,$L16,FALSE))</f>
        <v>0</v>
      </c>
      <c r="O16" s="28">
        <f>IF(O12=0,0,VLOOKUP(O12,FAC_TOTALS_APTA!$A$4:$AV$126,$L16,FALSE))</f>
        <v>0</v>
      </c>
      <c r="P16" s="28">
        <f>IF(P12=0,0,VLOOKUP(P12,FAC_TOTALS_APTA!$A$4:$AV$126,$L16,FALSE))</f>
        <v>0</v>
      </c>
      <c r="Q16" s="28">
        <f>IF(Q12=0,0,VLOOKUP(Q12,FAC_TOTALS_APTA!$A$4:$AV$126,$L16,FALSE))</f>
        <v>0</v>
      </c>
      <c r="R16" s="28">
        <f>IF(R12=0,0,VLOOKUP(R12,FAC_TOTALS_APTA!$A$4:$AV$126,$L16,FALSE))</f>
        <v>0</v>
      </c>
      <c r="S16" s="28">
        <f>IF(S12=0,0,VLOOKUP(S12,FAC_TOTALS_APTA!$A$4:$AV$126,$L16,FALSE))</f>
        <v>0</v>
      </c>
      <c r="T16" s="28">
        <f>IF(T12=0,0,VLOOKUP(T12,FAC_TOTALS_APTA!$A$4:$AV$126,$L16,FALSE))</f>
        <v>0</v>
      </c>
      <c r="U16" s="28">
        <f>IF(U12=0,0,VLOOKUP(U12,FAC_TOTALS_APTA!$A$4:$AV$126,$L16,FALSE))</f>
        <v>0</v>
      </c>
      <c r="V16" s="28">
        <f>IF(V12=0,0,VLOOKUP(V12,FAC_TOTALS_APTA!$A$4:$AV$126,$L16,FALSE))</f>
        <v>0</v>
      </c>
      <c r="W16" s="28">
        <f>IF(W12=0,0,VLOOKUP(W12,FAC_TOTALS_APTA!$A$4:$AV$126,$L16,FALSE))</f>
        <v>0</v>
      </c>
      <c r="X16" s="28">
        <f>IF(X12=0,0,VLOOKUP(X12,FAC_TOTALS_APTA!$A$4:$AV$126,$L16,FALSE))</f>
        <v>0</v>
      </c>
      <c r="Y16" s="28">
        <f>IF(Y12=0,0,VLOOKUP(Y12,FAC_TOTALS_APTA!$A$4:$AV$126,$L16,FALSE))</f>
        <v>0</v>
      </c>
      <c r="Z16" s="28">
        <f>IF(Z12=0,0,VLOOKUP(Z12,FAC_TOTALS_APTA!$A$4:$AV$126,$L16,FALSE))</f>
        <v>0</v>
      </c>
      <c r="AA16" s="28">
        <f>IF(AA12=0,0,VLOOKUP(AA12,FAC_TOTALS_APTA!$A$4:$AV$126,$L16,FALSE))</f>
        <v>0</v>
      </c>
      <c r="AB16" s="28">
        <f>IF(AB12=0,0,VLOOKUP(AB12,FAC_TOTALS_APTA!$A$4:$AV$126,$L16,FALSE))</f>
        <v>0</v>
      </c>
      <c r="AC16" s="31">
        <f t="shared" ref="AC16" si="7">SUM(M16:AB16)</f>
        <v>0</v>
      </c>
      <c r="AD16" s="32">
        <f>AC16/G28</f>
        <v>0</v>
      </c>
      <c r="AE16" s="5"/>
    </row>
    <row r="17" spans="1:31" s="12" customFormat="1" x14ac:dyDescent="0.35">
      <c r="A17" s="5"/>
      <c r="B17" s="114" t="s">
        <v>48</v>
      </c>
      <c r="C17" s="115" t="s">
        <v>21</v>
      </c>
      <c r="D17" s="103" t="s">
        <v>8</v>
      </c>
      <c r="E17" s="54"/>
      <c r="F17" s="5">
        <f>MATCH($D17,FAC_TOTALS_APTA!$A$2:$AV$2,)</f>
        <v>14</v>
      </c>
      <c r="G17" s="28">
        <f>VLOOKUP(G11,FAC_TOTALS_APTA!$A$4:$AV$126,$F17,FALSE)</f>
        <v>9293102.7426205203</v>
      </c>
      <c r="H17" s="28">
        <f>VLOOKUP(H11,FAC_TOTALS_APTA!$A$4:$AV$126,$F17,FALSE)</f>
        <v>9850048.8443497792</v>
      </c>
      <c r="I17" s="29">
        <f t="shared" si="1"/>
        <v>5.9931124959478055E-2</v>
      </c>
      <c r="J17" s="30" t="str">
        <f t="shared" si="2"/>
        <v>_log</v>
      </c>
      <c r="K17" s="30" t="str">
        <f t="shared" si="3"/>
        <v>POP_EMP_log_FAC</v>
      </c>
      <c r="L17" s="5">
        <f>MATCH($K17,FAC_TOTALS_APTA!$A$2:$AT$2,)</f>
        <v>28</v>
      </c>
      <c r="M17" s="28">
        <f>IF(M11=0,0,VLOOKUP(M11,FAC_TOTALS_APTA!$A$4:$AV$126,$L17,FALSE))</f>
        <v>5820831.2017448703</v>
      </c>
      <c r="N17" s="28">
        <f>IF(N11=0,0,VLOOKUP(N11,FAC_TOTALS_APTA!$A$4:$AV$126,$L17,FALSE))</f>
        <v>6868750.1840324895</v>
      </c>
      <c r="O17" s="28">
        <f>IF(O11=0,0,VLOOKUP(O11,FAC_TOTALS_APTA!$A$4:$AV$126,$L17,FALSE))</f>
        <v>6360901.2350451602</v>
      </c>
      <c r="P17" s="28">
        <f>IF(P11=0,0,VLOOKUP(P11,FAC_TOTALS_APTA!$A$4:$AV$126,$L17,FALSE))</f>
        <v>4791524.4372988297</v>
      </c>
      <c r="Q17" s="28">
        <f>IF(Q11=0,0,VLOOKUP(Q11,FAC_TOTALS_APTA!$A$4:$AV$126,$L17,FALSE))</f>
        <v>5863010.9090127302</v>
      </c>
      <c r="R17" s="28">
        <f>IF(R11=0,0,VLOOKUP(R11,FAC_TOTALS_APTA!$A$4:$AV$126,$L17,FALSE))</f>
        <v>5115929.4298174502</v>
      </c>
      <c r="S17" s="28">
        <f>IF(S11=0,0,VLOOKUP(S11,FAC_TOTALS_APTA!$A$4:$AV$126,$L17,FALSE))</f>
        <v>0</v>
      </c>
      <c r="T17" s="28">
        <f>IF(T11=0,0,VLOOKUP(T11,FAC_TOTALS_APTA!$A$4:$AV$126,$L17,FALSE))</f>
        <v>0</v>
      </c>
      <c r="U17" s="28">
        <f>IF(U11=0,0,VLOOKUP(U11,FAC_TOTALS_APTA!$A$4:$AV$126,$L17,FALSE))</f>
        <v>0</v>
      </c>
      <c r="V17" s="28">
        <f>IF(V11=0,0,VLOOKUP(V11,FAC_TOTALS_APTA!$A$4:$AV$126,$L17,FALSE))</f>
        <v>0</v>
      </c>
      <c r="W17" s="28">
        <f>IF(W11=0,0,VLOOKUP(W11,FAC_TOTALS_APTA!$A$4:$AV$126,$L17,FALSE))</f>
        <v>0</v>
      </c>
      <c r="X17" s="28">
        <f>IF(X11=0,0,VLOOKUP(X11,FAC_TOTALS_APTA!$A$4:$AV$126,$L17,FALSE))</f>
        <v>0</v>
      </c>
      <c r="Y17" s="28">
        <f>IF(Y11=0,0,VLOOKUP(Y11,FAC_TOTALS_APTA!$A$4:$AV$126,$L17,FALSE))</f>
        <v>0</v>
      </c>
      <c r="Z17" s="28">
        <f>IF(Z11=0,0,VLOOKUP(Z11,FAC_TOTALS_APTA!$A$4:$AV$126,$L17,FALSE))</f>
        <v>0</v>
      </c>
      <c r="AA17" s="28">
        <f>IF(AA11=0,0,VLOOKUP(AA11,FAC_TOTALS_APTA!$A$4:$AV$126,$L17,FALSE))</f>
        <v>0</v>
      </c>
      <c r="AB17" s="28">
        <f>IF(AB11=0,0,VLOOKUP(AB11,FAC_TOTALS_APTA!$A$4:$AV$126,$L17,FALSE))</f>
        <v>0</v>
      </c>
      <c r="AC17" s="31">
        <f t="shared" si="4"/>
        <v>34820947.396951534</v>
      </c>
      <c r="AD17" s="32">
        <f>AC17/G27</f>
        <v>2.0700868899721909E-2</v>
      </c>
      <c r="AE17" s="5"/>
    </row>
    <row r="18" spans="1:31" s="12" customFormat="1" x14ac:dyDescent="0.35">
      <c r="A18" s="5"/>
      <c r="B18" s="24" t="s">
        <v>73</v>
      </c>
      <c r="C18" s="115"/>
      <c r="D18" s="103" t="s">
        <v>72</v>
      </c>
      <c r="E18" s="54"/>
      <c r="F18" s="5" t="e">
        <f>MATCH($D18,FAC_TOTALS_APTA!$A$2:$AV$2,)</f>
        <v>#N/A</v>
      </c>
      <c r="G18" s="53" t="e">
        <f>VLOOKUP(G11,FAC_TOTALS_APTA!$A$4:$AV$126,$F18,FALSE)</f>
        <v>#REF!</v>
      </c>
      <c r="H18" s="53" t="e">
        <f>VLOOKUP(H11,FAC_TOTALS_APTA!$A$4:$AV$126,$F18,FALSE)</f>
        <v>#REF!</v>
      </c>
      <c r="I18" s="29" t="str">
        <f t="shared" si="1"/>
        <v>-</v>
      </c>
      <c r="J18" s="30" t="str">
        <f t="shared" si="2"/>
        <v/>
      </c>
      <c r="K18" s="30" t="str">
        <f t="shared" si="3"/>
        <v>TSD_POP_EMP_PCT_FAC</v>
      </c>
      <c r="L18" s="5" t="e">
        <f>MATCH($K18,FAC_TOTALS_APTA!$A$2:$AT$2,)</f>
        <v>#N/A</v>
      </c>
      <c r="M18" s="28" t="e">
        <f>IF(M11=0,0,VLOOKUP(M11,FAC_TOTALS_APTA!$A$4:$AV$126,$L18,FALSE))</f>
        <v>#REF!</v>
      </c>
      <c r="N18" s="28" t="e">
        <f>IF(N11=0,0,VLOOKUP(N11,FAC_TOTALS_APTA!$A$4:$AV$126,$L18,FALSE))</f>
        <v>#REF!</v>
      </c>
      <c r="O18" s="28" t="e">
        <f>IF(O11=0,0,VLOOKUP(O11,FAC_TOTALS_APTA!$A$4:$AV$126,$L18,FALSE))</f>
        <v>#REF!</v>
      </c>
      <c r="P18" s="28" t="e">
        <f>IF(P11=0,0,VLOOKUP(P11,FAC_TOTALS_APTA!$A$4:$AV$126,$L18,FALSE))</f>
        <v>#REF!</v>
      </c>
      <c r="Q18" s="28" t="e">
        <f>IF(Q11=0,0,VLOOKUP(Q11,FAC_TOTALS_APTA!$A$4:$AV$126,$L18,FALSE))</f>
        <v>#REF!</v>
      </c>
      <c r="R18" s="28" t="e">
        <f>IF(R11=0,0,VLOOKUP(R11,FAC_TOTALS_APTA!$A$4:$AV$126,$L18,FALSE))</f>
        <v>#REF!</v>
      </c>
      <c r="S18" s="28">
        <f>IF(S11=0,0,VLOOKUP(S11,FAC_TOTALS_APTA!$A$4:$AV$126,$L18,FALSE))</f>
        <v>0</v>
      </c>
      <c r="T18" s="28">
        <f>IF(T11=0,0,VLOOKUP(T11,FAC_TOTALS_APTA!$A$4:$AV$126,$L18,FALSE))</f>
        <v>0</v>
      </c>
      <c r="U18" s="28">
        <f>IF(U11=0,0,VLOOKUP(U11,FAC_TOTALS_APTA!$A$4:$AV$126,$L18,FALSE))</f>
        <v>0</v>
      </c>
      <c r="V18" s="28">
        <f>IF(V11=0,0,VLOOKUP(V11,FAC_TOTALS_APTA!$A$4:$AV$126,$L18,FALSE))</f>
        <v>0</v>
      </c>
      <c r="W18" s="28">
        <f>IF(W11=0,0,VLOOKUP(W11,FAC_TOTALS_APTA!$A$4:$AV$126,$L18,FALSE))</f>
        <v>0</v>
      </c>
      <c r="X18" s="28">
        <f>IF(X11=0,0,VLOOKUP(X11,FAC_TOTALS_APTA!$A$4:$AV$126,$L18,FALSE))</f>
        <v>0</v>
      </c>
      <c r="Y18" s="28">
        <f>IF(Y11=0,0,VLOOKUP(Y11,FAC_TOTALS_APTA!$A$4:$AV$126,$L18,FALSE))</f>
        <v>0</v>
      </c>
      <c r="Z18" s="28">
        <f>IF(Z11=0,0,VLOOKUP(Z11,FAC_TOTALS_APTA!$A$4:$AV$126,$L18,FALSE))</f>
        <v>0</v>
      </c>
      <c r="AA18" s="28">
        <f>IF(AA11=0,0,VLOOKUP(AA11,FAC_TOTALS_APTA!$A$4:$AV$126,$L18,FALSE))</f>
        <v>0</v>
      </c>
      <c r="AB18" s="28">
        <f>IF(AB11=0,0,VLOOKUP(AB11,FAC_TOTALS_APTA!$A$4:$AV$126,$L18,FALSE))</f>
        <v>0</v>
      </c>
      <c r="AC18" s="31" t="e">
        <f t="shared" si="4"/>
        <v>#REF!</v>
      </c>
      <c r="AD18" s="32" t="e">
        <f>AC18/G27</f>
        <v>#REF!</v>
      </c>
      <c r="AE18" s="5"/>
    </row>
    <row r="19" spans="1:31" s="12" customFormat="1" x14ac:dyDescent="0.3">
      <c r="A19" s="5"/>
      <c r="B19" s="114" t="s">
        <v>49</v>
      </c>
      <c r="C19" s="115" t="s">
        <v>21</v>
      </c>
      <c r="D19" s="123" t="s">
        <v>81</v>
      </c>
      <c r="E19" s="54"/>
      <c r="F19" s="5">
        <f>MATCH($D19,FAC_TOTALS_APTA!$A$2:$AV$2,)</f>
        <v>15</v>
      </c>
      <c r="G19" s="33">
        <f>VLOOKUP(G11,FAC_TOTALS_APTA!$A$4:$AV$126,$F19,FALSE)</f>
        <v>4.08321637315274</v>
      </c>
      <c r="H19" s="33">
        <f>VLOOKUP(H11,FAC_TOTALS_APTA!$A$4:$AV$126,$F19,FALSE)</f>
        <v>2.9166976773397901</v>
      </c>
      <c r="I19" s="29">
        <f t="shared" si="1"/>
        <v>-0.28568623095333434</v>
      </c>
      <c r="J19" s="30" t="str">
        <f t="shared" si="2"/>
        <v>_log</v>
      </c>
      <c r="K19" s="30" t="str">
        <f t="shared" si="3"/>
        <v>GAS_PRICE_2018_log_FAC</v>
      </c>
      <c r="L19" s="5">
        <f>MATCH($K19,FAC_TOTALS_APTA!$A$2:$AT$2,)</f>
        <v>29</v>
      </c>
      <c r="M19" s="28">
        <f>IF(M11=0,0,VLOOKUP(M11,FAC_TOTALS_APTA!$A$4:$AV$126,$L19,FALSE))</f>
        <v>-5897581.4076632904</v>
      </c>
      <c r="N19" s="28">
        <f>IF(N11=0,0,VLOOKUP(N11,FAC_TOTALS_APTA!$A$4:$AV$126,$L19,FALSE))</f>
        <v>-8093805.5659717601</v>
      </c>
      <c r="O19" s="28">
        <f>IF(O11=0,0,VLOOKUP(O11,FAC_TOTALS_APTA!$A$4:$AV$126,$L19,FALSE))</f>
        <v>-43570352.131200001</v>
      </c>
      <c r="P19" s="28">
        <f>IF(P11=0,0,VLOOKUP(P11,FAC_TOTALS_APTA!$A$4:$AV$126,$L19,FALSE))</f>
        <v>-16079855.4745775</v>
      </c>
      <c r="Q19" s="28">
        <f>IF(Q11=0,0,VLOOKUP(Q11,FAC_TOTALS_APTA!$A$4:$AV$126,$L19,FALSE))</f>
        <v>11341505.2852</v>
      </c>
      <c r="R19" s="28">
        <f>IF(R11=0,0,VLOOKUP(R11,FAC_TOTALS_APTA!$A$4:$AV$126,$L19,FALSE))</f>
        <v>13564609.284231201</v>
      </c>
      <c r="S19" s="28">
        <f>IF(S11=0,0,VLOOKUP(S11,FAC_TOTALS_APTA!$A$4:$AV$126,$L19,FALSE))</f>
        <v>0</v>
      </c>
      <c r="T19" s="28">
        <f>IF(T11=0,0,VLOOKUP(T11,FAC_TOTALS_APTA!$A$4:$AV$126,$L19,FALSE))</f>
        <v>0</v>
      </c>
      <c r="U19" s="28">
        <f>IF(U11=0,0,VLOOKUP(U11,FAC_TOTALS_APTA!$A$4:$AV$126,$L19,FALSE))</f>
        <v>0</v>
      </c>
      <c r="V19" s="28">
        <f>IF(V11=0,0,VLOOKUP(V11,FAC_TOTALS_APTA!$A$4:$AV$126,$L19,FALSE))</f>
        <v>0</v>
      </c>
      <c r="W19" s="28">
        <f>IF(W11=0,0,VLOOKUP(W11,FAC_TOTALS_APTA!$A$4:$AV$126,$L19,FALSE))</f>
        <v>0</v>
      </c>
      <c r="X19" s="28">
        <f>IF(X11=0,0,VLOOKUP(X11,FAC_TOTALS_APTA!$A$4:$AV$126,$L19,FALSE))</f>
        <v>0</v>
      </c>
      <c r="Y19" s="28">
        <f>IF(Y11=0,0,VLOOKUP(Y11,FAC_TOTALS_APTA!$A$4:$AV$126,$L19,FALSE))</f>
        <v>0</v>
      </c>
      <c r="Z19" s="28">
        <f>IF(Z11=0,0,VLOOKUP(Z11,FAC_TOTALS_APTA!$A$4:$AV$126,$L19,FALSE))</f>
        <v>0</v>
      </c>
      <c r="AA19" s="28">
        <f>IF(AA11=0,0,VLOOKUP(AA11,FAC_TOTALS_APTA!$A$4:$AV$126,$L19,FALSE))</f>
        <v>0</v>
      </c>
      <c r="AB19" s="28">
        <f>IF(AB11=0,0,VLOOKUP(AB11,FAC_TOTALS_APTA!$A$4:$AV$126,$L19,FALSE))</f>
        <v>0</v>
      </c>
      <c r="AC19" s="31">
        <f t="shared" si="4"/>
        <v>-48735480.009981349</v>
      </c>
      <c r="AD19" s="32">
        <f>AC19/G27</f>
        <v>-2.8972984880358679E-2</v>
      </c>
      <c r="AE19" s="5"/>
    </row>
    <row r="20" spans="1:31" s="12" customFormat="1" x14ac:dyDescent="0.35">
      <c r="A20" s="5"/>
      <c r="B20" s="114" t="s">
        <v>46</v>
      </c>
      <c r="C20" s="115" t="s">
        <v>21</v>
      </c>
      <c r="D20" s="103" t="s">
        <v>14</v>
      </c>
      <c r="E20" s="54"/>
      <c r="F20" s="5">
        <f>MATCH($D20,FAC_TOTALS_APTA!$A$2:$AV$2,)</f>
        <v>16</v>
      </c>
      <c r="G20" s="53">
        <f>VLOOKUP(G11,FAC_TOTALS_APTA!$A$4:$AV$126,$F20,FALSE)</f>
        <v>35327.404692929696</v>
      </c>
      <c r="H20" s="53">
        <f>VLOOKUP(H11,FAC_TOTALS_APTA!$A$4:$AV$126,$F20,FALSE)</f>
        <v>39371.947471350803</v>
      </c>
      <c r="I20" s="29">
        <f t="shared" si="1"/>
        <v>0.11448740187898854</v>
      </c>
      <c r="J20" s="30" t="str">
        <f t="shared" si="2"/>
        <v>_log</v>
      </c>
      <c r="K20" s="30" t="str">
        <f t="shared" si="3"/>
        <v>TOTAL_MED_INC_INDIV_2018_log_FAC</v>
      </c>
      <c r="L20" s="5">
        <f>MATCH($K20,FAC_TOTALS_APTA!$A$2:$AT$2,)</f>
        <v>30</v>
      </c>
      <c r="M20" s="28">
        <f>IF(M11=0,0,VLOOKUP(M11,FAC_TOTALS_APTA!$A$4:$AV$126,$L20,FALSE))</f>
        <v>-1616434.76931272</v>
      </c>
      <c r="N20" s="28">
        <f>IF(N11=0,0,VLOOKUP(N11,FAC_TOTALS_APTA!$A$4:$AV$126,$L20,FALSE))</f>
        <v>-979477.63583781105</v>
      </c>
      <c r="O20" s="28">
        <f>IF(O11=0,0,VLOOKUP(O11,FAC_TOTALS_APTA!$A$4:$AV$126,$L20,FALSE))</f>
        <v>-5671496.5604290301</v>
      </c>
      <c r="P20" s="28">
        <f>IF(P11=0,0,VLOOKUP(P11,FAC_TOTALS_APTA!$A$4:$AV$126,$L20,FALSE))</f>
        <v>-4139578.7508254601</v>
      </c>
      <c r="Q20" s="28">
        <f>IF(Q11=0,0,VLOOKUP(Q11,FAC_TOTALS_APTA!$A$4:$AV$126,$L20,FALSE))</f>
        <v>-4188649.1460279501</v>
      </c>
      <c r="R20" s="28">
        <f>IF(R11=0,0,VLOOKUP(R11,FAC_TOTALS_APTA!$A$4:$AV$126,$L20,FALSE))</f>
        <v>-4423694.9315353902</v>
      </c>
      <c r="S20" s="28">
        <f>IF(S11=0,0,VLOOKUP(S11,FAC_TOTALS_APTA!$A$4:$AV$126,$L20,FALSE))</f>
        <v>0</v>
      </c>
      <c r="T20" s="28">
        <f>IF(T11=0,0,VLOOKUP(T11,FAC_TOTALS_APTA!$A$4:$AV$126,$L20,FALSE))</f>
        <v>0</v>
      </c>
      <c r="U20" s="28">
        <f>IF(U11=0,0,VLOOKUP(U11,FAC_TOTALS_APTA!$A$4:$AV$126,$L20,FALSE))</f>
        <v>0</v>
      </c>
      <c r="V20" s="28">
        <f>IF(V11=0,0,VLOOKUP(V11,FAC_TOTALS_APTA!$A$4:$AV$126,$L20,FALSE))</f>
        <v>0</v>
      </c>
      <c r="W20" s="28">
        <f>IF(W11=0,0,VLOOKUP(W11,FAC_TOTALS_APTA!$A$4:$AV$126,$L20,FALSE))</f>
        <v>0</v>
      </c>
      <c r="X20" s="28">
        <f>IF(X11=0,0,VLOOKUP(X11,FAC_TOTALS_APTA!$A$4:$AV$126,$L20,FALSE))</f>
        <v>0</v>
      </c>
      <c r="Y20" s="28">
        <f>IF(Y11=0,0,VLOOKUP(Y11,FAC_TOTALS_APTA!$A$4:$AV$126,$L20,FALSE))</f>
        <v>0</v>
      </c>
      <c r="Z20" s="28">
        <f>IF(Z11=0,0,VLOOKUP(Z11,FAC_TOTALS_APTA!$A$4:$AV$126,$L20,FALSE))</f>
        <v>0</v>
      </c>
      <c r="AA20" s="28">
        <f>IF(AA11=0,0,VLOOKUP(AA11,FAC_TOTALS_APTA!$A$4:$AV$126,$L20,FALSE))</f>
        <v>0</v>
      </c>
      <c r="AB20" s="28">
        <f>IF(AB11=0,0,VLOOKUP(AB11,FAC_TOTALS_APTA!$A$4:$AV$126,$L20,FALSE))</f>
        <v>0</v>
      </c>
      <c r="AC20" s="31">
        <f t="shared" si="4"/>
        <v>-21019331.793968361</v>
      </c>
      <c r="AD20" s="32">
        <f>AC20/G27</f>
        <v>-1.2495881483821684E-2</v>
      </c>
      <c r="AE20" s="5"/>
    </row>
    <row r="21" spans="1:31" s="12" customFormat="1" x14ac:dyDescent="0.35">
      <c r="A21" s="5"/>
      <c r="B21" s="114" t="s">
        <v>62</v>
      </c>
      <c r="C21" s="115"/>
      <c r="D21" s="103" t="s">
        <v>9</v>
      </c>
      <c r="E21" s="54"/>
      <c r="F21" s="5">
        <f>MATCH($D21,FAC_TOTALS_APTA!$A$2:$AV$2,)</f>
        <v>17</v>
      </c>
      <c r="G21" s="28">
        <f>VLOOKUP(G11,FAC_TOTALS_APTA!$A$4:$AV$126,$F21,FALSE)</f>
        <v>11.2691753249984</v>
      </c>
      <c r="H21" s="28">
        <f>VLOOKUP(H11,FAC_TOTALS_APTA!$A$4:$AV$126,$F21,FALSE)</f>
        <v>10.470464082965799</v>
      </c>
      <c r="I21" s="29">
        <f t="shared" si="1"/>
        <v>-7.0875749023162404E-2</v>
      </c>
      <c r="J21" s="30" t="str">
        <f t="shared" si="2"/>
        <v/>
      </c>
      <c r="K21" s="30" t="str">
        <f t="shared" si="3"/>
        <v>PCT_HH_NO_VEH_FAC</v>
      </c>
      <c r="L21" s="5">
        <f>MATCH($K21,FAC_TOTALS_APTA!$A$2:$AT$2,)</f>
        <v>31</v>
      </c>
      <c r="M21" s="28">
        <f>IF(M11=0,0,VLOOKUP(M11,FAC_TOTALS_APTA!$A$4:$AV$126,$L21,FALSE))</f>
        <v>-14701570.644786101</v>
      </c>
      <c r="N21" s="28">
        <f>IF(N11=0,0,VLOOKUP(N11,FAC_TOTALS_APTA!$A$4:$AV$126,$L21,FALSE))</f>
        <v>-1629666.95543745</v>
      </c>
      <c r="O21" s="28">
        <f>IF(O11=0,0,VLOOKUP(O11,FAC_TOTALS_APTA!$A$4:$AV$126,$L21,FALSE))</f>
        <v>-509083.26663705101</v>
      </c>
      <c r="P21" s="28">
        <f>IF(P11=0,0,VLOOKUP(P11,FAC_TOTALS_APTA!$A$4:$AV$126,$L21,FALSE))</f>
        <v>-4461051.3714221297</v>
      </c>
      <c r="Q21" s="28">
        <f>IF(Q11=0,0,VLOOKUP(Q11,FAC_TOTALS_APTA!$A$4:$AV$126,$L21,FALSE))</f>
        <v>-7358842.69875219</v>
      </c>
      <c r="R21" s="28">
        <f>IF(R11=0,0,VLOOKUP(R11,FAC_TOTALS_APTA!$A$4:$AV$126,$L21,FALSE))</f>
        <v>-6350906.1170121003</v>
      </c>
      <c r="S21" s="28">
        <f>IF(S11=0,0,VLOOKUP(S11,FAC_TOTALS_APTA!$A$4:$AV$126,$L21,FALSE))</f>
        <v>0</v>
      </c>
      <c r="T21" s="28">
        <f>IF(T11=0,0,VLOOKUP(T11,FAC_TOTALS_APTA!$A$4:$AV$126,$L21,FALSE))</f>
        <v>0</v>
      </c>
      <c r="U21" s="28">
        <f>IF(U11=0,0,VLOOKUP(U11,FAC_TOTALS_APTA!$A$4:$AV$126,$L21,FALSE))</f>
        <v>0</v>
      </c>
      <c r="V21" s="28">
        <f>IF(V11=0,0,VLOOKUP(V11,FAC_TOTALS_APTA!$A$4:$AV$126,$L21,FALSE))</f>
        <v>0</v>
      </c>
      <c r="W21" s="28">
        <f>IF(W11=0,0,VLOOKUP(W11,FAC_TOTALS_APTA!$A$4:$AV$126,$L21,FALSE))</f>
        <v>0</v>
      </c>
      <c r="X21" s="28">
        <f>IF(X11=0,0,VLOOKUP(X11,FAC_TOTALS_APTA!$A$4:$AV$126,$L21,FALSE))</f>
        <v>0</v>
      </c>
      <c r="Y21" s="28">
        <f>IF(Y11=0,0,VLOOKUP(Y11,FAC_TOTALS_APTA!$A$4:$AV$126,$L21,FALSE))</f>
        <v>0</v>
      </c>
      <c r="Z21" s="28">
        <f>IF(Z11=0,0,VLOOKUP(Z11,FAC_TOTALS_APTA!$A$4:$AV$126,$L21,FALSE))</f>
        <v>0</v>
      </c>
      <c r="AA21" s="28">
        <f>IF(AA11=0,0,VLOOKUP(AA11,FAC_TOTALS_APTA!$A$4:$AV$126,$L21,FALSE))</f>
        <v>0</v>
      </c>
      <c r="AB21" s="28">
        <f>IF(AB11=0,0,VLOOKUP(AB11,FAC_TOTALS_APTA!$A$4:$AV$126,$L21,FALSE))</f>
        <v>0</v>
      </c>
      <c r="AC21" s="31">
        <f t="shared" si="4"/>
        <v>-35011121.054047026</v>
      </c>
      <c r="AD21" s="32">
        <f>AC21/G27</f>
        <v>-2.0813926132164099E-2</v>
      </c>
      <c r="AE21" s="5"/>
    </row>
    <row r="22" spans="1:31" s="12" customFormat="1" x14ac:dyDescent="0.35">
      <c r="A22" s="5"/>
      <c r="B22" s="114" t="s">
        <v>47</v>
      </c>
      <c r="C22" s="115"/>
      <c r="D22" s="103" t="s">
        <v>28</v>
      </c>
      <c r="E22" s="54"/>
      <c r="F22" s="5">
        <f>MATCH($D22,FAC_TOTALS_APTA!$A$2:$AV$2,)</f>
        <v>18</v>
      </c>
      <c r="G22" s="33">
        <f>VLOOKUP(G11,FAC_TOTALS_APTA!$A$4:$AV$126,$F22,FALSE)</f>
        <v>4.8815823185081504</v>
      </c>
      <c r="H22" s="33">
        <f>VLOOKUP(H11,FAC_TOTALS_APTA!$A$4:$AV$126,$F22,FALSE)</f>
        <v>6.0598776413956603</v>
      </c>
      <c r="I22" s="29">
        <f t="shared" si="1"/>
        <v>0.24137569460215635</v>
      </c>
      <c r="J22" s="30" t="str">
        <f t="shared" si="2"/>
        <v/>
      </c>
      <c r="K22" s="30" t="str">
        <f t="shared" si="3"/>
        <v>JTW_HOME_PCT_FAC</v>
      </c>
      <c r="L22" s="5">
        <f>MATCH($K22,FAC_TOTALS_APTA!$A$2:$AT$2,)</f>
        <v>32</v>
      </c>
      <c r="M22" s="28">
        <f>IF(M11=0,0,VLOOKUP(M11,FAC_TOTALS_APTA!$A$4:$AV$126,$L22,FALSE))</f>
        <v>-30998.024217414</v>
      </c>
      <c r="N22" s="28">
        <f>IF(N11=0,0,VLOOKUP(N11,FAC_TOTALS_APTA!$A$4:$AV$126,$L22,FALSE))</f>
        <v>-2581872.9460762301</v>
      </c>
      <c r="O22" s="28">
        <f>IF(O11=0,0,VLOOKUP(O11,FAC_TOTALS_APTA!$A$4:$AV$126,$L22,FALSE))</f>
        <v>-340371.51189884299</v>
      </c>
      <c r="P22" s="28">
        <f>IF(P11=0,0,VLOOKUP(P11,FAC_TOTALS_APTA!$A$4:$AV$126,$L22,FALSE))</f>
        <v>-5391450.4210507497</v>
      </c>
      <c r="Q22" s="28">
        <f>IF(Q11=0,0,VLOOKUP(Q11,FAC_TOTALS_APTA!$A$4:$AV$126,$L22,FALSE))</f>
        <v>-1596360.95308582</v>
      </c>
      <c r="R22" s="28">
        <f>IF(R11=0,0,VLOOKUP(R11,FAC_TOTALS_APTA!$A$4:$AV$126,$L22,FALSE))</f>
        <v>-2480270.3716201601</v>
      </c>
      <c r="S22" s="28">
        <f>IF(S11=0,0,VLOOKUP(S11,FAC_TOTALS_APTA!$A$4:$AV$126,$L22,FALSE))</f>
        <v>0</v>
      </c>
      <c r="T22" s="28">
        <f>IF(T11=0,0,VLOOKUP(T11,FAC_TOTALS_APTA!$A$4:$AV$126,$L22,FALSE))</f>
        <v>0</v>
      </c>
      <c r="U22" s="28">
        <f>IF(U11=0,0,VLOOKUP(U11,FAC_TOTALS_APTA!$A$4:$AV$126,$L22,FALSE))</f>
        <v>0</v>
      </c>
      <c r="V22" s="28">
        <f>IF(V11=0,0,VLOOKUP(V11,FAC_TOTALS_APTA!$A$4:$AV$126,$L22,FALSE))</f>
        <v>0</v>
      </c>
      <c r="W22" s="28">
        <f>IF(W11=0,0,VLOOKUP(W11,FAC_TOTALS_APTA!$A$4:$AV$126,$L22,FALSE))</f>
        <v>0</v>
      </c>
      <c r="X22" s="28">
        <f>IF(X11=0,0,VLOOKUP(X11,FAC_TOTALS_APTA!$A$4:$AV$126,$L22,FALSE))</f>
        <v>0</v>
      </c>
      <c r="Y22" s="28">
        <f>IF(Y11=0,0,VLOOKUP(Y11,FAC_TOTALS_APTA!$A$4:$AV$126,$L22,FALSE))</f>
        <v>0</v>
      </c>
      <c r="Z22" s="28">
        <f>IF(Z11=0,0,VLOOKUP(Z11,FAC_TOTALS_APTA!$A$4:$AV$126,$L22,FALSE))</f>
        <v>0</v>
      </c>
      <c r="AA22" s="28">
        <f>IF(AA11=0,0,VLOOKUP(AA11,FAC_TOTALS_APTA!$A$4:$AV$126,$L22,FALSE))</f>
        <v>0</v>
      </c>
      <c r="AB22" s="28">
        <f>IF(AB11=0,0,VLOOKUP(AB11,FAC_TOTALS_APTA!$A$4:$AV$126,$L22,FALSE))</f>
        <v>0</v>
      </c>
      <c r="AC22" s="31">
        <f t="shared" si="4"/>
        <v>-12421324.227949217</v>
      </c>
      <c r="AD22" s="32">
        <f>AC22/G27</f>
        <v>-7.3844115001370503E-3</v>
      </c>
      <c r="AE22" s="5"/>
    </row>
    <row r="23" spans="1:31" s="12" customFormat="1" x14ac:dyDescent="0.35">
      <c r="A23" s="5"/>
      <c r="B23" s="114" t="s">
        <v>63</v>
      </c>
      <c r="C23" s="115"/>
      <c r="D23" s="125" t="s">
        <v>87</v>
      </c>
      <c r="E23" s="54"/>
      <c r="F23" s="5">
        <f>MATCH($D23,FAC_TOTALS_APTA!$A$2:$AV$2,)</f>
        <v>22</v>
      </c>
      <c r="G23" s="33">
        <f>VLOOKUP(G11,FAC_TOTALS_APTA!$A$4:$AV$126,$F23,FALSE)</f>
        <v>0.617326143067772</v>
      </c>
      <c r="H23" s="33">
        <f>VLOOKUP(H11,FAC_TOTALS_APTA!$A$4:$AV$126,$F23,FALSE)</f>
        <v>6.4930767871465296</v>
      </c>
      <c r="I23" s="29">
        <f t="shared" si="1"/>
        <v>9.5180654667879487</v>
      </c>
      <c r="J23" s="30"/>
      <c r="K23" s="30" t="str">
        <f t="shared" si="3"/>
        <v>YEARS_SINCE_TNC_RAIL_HINY_FAC</v>
      </c>
      <c r="L23" s="5">
        <f>MATCH($K23,FAC_TOTALS_APTA!$A$2:$AT$2,)</f>
        <v>36</v>
      </c>
      <c r="M23" s="28">
        <f>IF(M11=0,0,VLOOKUP(M11,FAC_TOTALS_APTA!$A$4:$AV$126,$L23,FALSE))</f>
        <v>16732849.796460301</v>
      </c>
      <c r="N23" s="28">
        <f>IF(N11=0,0,VLOOKUP(N11,FAC_TOTALS_APTA!$A$4:$AV$126,$L23,FALSE))</f>
        <v>17396108.813834399</v>
      </c>
      <c r="O23" s="28">
        <f>IF(O11=0,0,VLOOKUP(O11,FAC_TOTALS_APTA!$A$4:$AV$126,$L23,FALSE))</f>
        <v>18996732.845335901</v>
      </c>
      <c r="P23" s="28">
        <f>IF(P11=0,0,VLOOKUP(P11,FAC_TOTALS_APTA!$A$4:$AV$126,$L23,FALSE))</f>
        <v>18799401.401783299</v>
      </c>
      <c r="Q23" s="28">
        <f>IF(Q11=0,0,VLOOKUP(Q11,FAC_TOTALS_APTA!$A$4:$AV$126,$L23,FALSE))</f>
        <v>18527802.619538799</v>
      </c>
      <c r="R23" s="28">
        <f>IF(R11=0,0,VLOOKUP(R11,FAC_TOTALS_APTA!$A$4:$AV$126,$L23,FALSE))</f>
        <v>18184695.758070901</v>
      </c>
      <c r="S23" s="28">
        <f>IF(S11=0,0,VLOOKUP(S11,FAC_TOTALS_APTA!$A$4:$AV$126,$L23,FALSE))</f>
        <v>0</v>
      </c>
      <c r="T23" s="28">
        <f>IF(T11=0,0,VLOOKUP(T11,FAC_TOTALS_APTA!$A$4:$AV$126,$L23,FALSE))</f>
        <v>0</v>
      </c>
      <c r="U23" s="28">
        <f>IF(U11=0,0,VLOOKUP(U11,FAC_TOTALS_APTA!$A$4:$AV$126,$L23,FALSE))</f>
        <v>0</v>
      </c>
      <c r="V23" s="28">
        <f>IF(V11=0,0,VLOOKUP(V11,FAC_TOTALS_APTA!$A$4:$AV$126,$L23,FALSE))</f>
        <v>0</v>
      </c>
      <c r="W23" s="28">
        <f>IF(W11=0,0,VLOOKUP(W11,FAC_TOTALS_APTA!$A$4:$AV$126,$L23,FALSE))</f>
        <v>0</v>
      </c>
      <c r="X23" s="28">
        <f>IF(X11=0,0,VLOOKUP(X11,FAC_TOTALS_APTA!$A$4:$AV$126,$L23,FALSE))</f>
        <v>0</v>
      </c>
      <c r="Y23" s="28">
        <f>IF(Y11=0,0,VLOOKUP(Y11,FAC_TOTALS_APTA!$A$4:$AV$126,$L23,FALSE))</f>
        <v>0</v>
      </c>
      <c r="Z23" s="28">
        <f>IF(Z11=0,0,VLOOKUP(Z11,FAC_TOTALS_APTA!$A$4:$AV$126,$L23,FALSE))</f>
        <v>0</v>
      </c>
      <c r="AA23" s="28">
        <f>IF(AA11=0,0,VLOOKUP(AA11,FAC_TOTALS_APTA!$A$4:$AV$126,$L23,FALSE))</f>
        <v>0</v>
      </c>
      <c r="AB23" s="28">
        <f>IF(AB11=0,0,VLOOKUP(AB11,FAC_TOTALS_APTA!$A$4:$AV$126,$L23,FALSE))</f>
        <v>0</v>
      </c>
      <c r="AC23" s="31">
        <f t="shared" si="4"/>
        <v>108637591.2350236</v>
      </c>
      <c r="AD23" s="32">
        <f>AC23/G27</f>
        <v>6.4584472906520779E-2</v>
      </c>
      <c r="AE23" s="5"/>
    </row>
    <row r="24" spans="1:31" s="12" customFormat="1" hidden="1" x14ac:dyDescent="0.35">
      <c r="A24" s="5"/>
      <c r="B24" s="114" t="s">
        <v>64</v>
      </c>
      <c r="C24" s="115"/>
      <c r="D24" s="103" t="s">
        <v>43</v>
      </c>
      <c r="E24" s="54"/>
      <c r="F24" s="5">
        <f>MATCH($D24,FAC_TOTALS_APTA!$A$2:$AV$2,)</f>
        <v>24</v>
      </c>
      <c r="G24" s="33">
        <f>VLOOKUP(G11,FAC_TOTALS_APTA!$A$4:$AV$126,$F24,FALSE)</f>
        <v>0.367197034835056</v>
      </c>
      <c r="H24" s="33">
        <f>VLOOKUP(H11,FAC_TOTALS_APTA!$A$4:$AV$126,$F24,FALSE)</f>
        <v>1</v>
      </c>
      <c r="I24" s="29">
        <f t="shared" si="1"/>
        <v>1.7233335379442742</v>
      </c>
      <c r="J24" s="30" t="str">
        <f t="shared" si="2"/>
        <v/>
      </c>
      <c r="K24" s="30" t="str">
        <f t="shared" si="3"/>
        <v>BIKE_SHARE_FAC</v>
      </c>
      <c r="L24" s="5">
        <f>MATCH($K24,FAC_TOTALS_APTA!$A$2:$AT$2,)</f>
        <v>38</v>
      </c>
      <c r="M24" s="28">
        <f>IF(M11=0,0,VLOOKUP(M11,FAC_TOTALS_APTA!$A$4:$AV$126,$L24,FALSE))</f>
        <v>0</v>
      </c>
      <c r="N24" s="28">
        <f>IF(N11=0,0,VLOOKUP(N11,FAC_TOTALS_APTA!$A$4:$AV$126,$L24,FALSE))</f>
        <v>-3615141.25656264</v>
      </c>
      <c r="O24" s="28">
        <f>IF(O11=0,0,VLOOKUP(O11,FAC_TOTALS_APTA!$A$4:$AV$126,$L24,FALSE))</f>
        <v>-4627196.3325500004</v>
      </c>
      <c r="P24" s="28">
        <f>IF(P11=0,0,VLOOKUP(P11,FAC_TOTALS_APTA!$A$4:$AV$126,$L24,FALSE))</f>
        <v>-1667207.1485920399</v>
      </c>
      <c r="Q24" s="28">
        <f>IF(Q11=0,0,VLOOKUP(Q11,FAC_TOTALS_APTA!$A$4:$AV$126,$L24,FALSE))</f>
        <v>0</v>
      </c>
      <c r="R24" s="28">
        <f>IF(R11=0,0,VLOOKUP(R11,FAC_TOTALS_APTA!$A$4:$AV$126,$L24,FALSE))</f>
        <v>-77454.731778535293</v>
      </c>
      <c r="S24" s="28">
        <f>IF(S11=0,0,VLOOKUP(S11,FAC_TOTALS_APTA!$A$4:$AV$126,$L24,FALSE))</f>
        <v>0</v>
      </c>
      <c r="T24" s="28">
        <f>IF(T11=0,0,VLOOKUP(T11,FAC_TOTALS_APTA!$A$4:$AV$126,$L24,FALSE))</f>
        <v>0</v>
      </c>
      <c r="U24" s="28">
        <f>IF(U11=0,0,VLOOKUP(U11,FAC_TOTALS_APTA!$A$4:$AV$126,$L24,FALSE))</f>
        <v>0</v>
      </c>
      <c r="V24" s="28">
        <f>IF(V11=0,0,VLOOKUP(V11,FAC_TOTALS_APTA!$A$4:$AV$126,$L24,FALSE))</f>
        <v>0</v>
      </c>
      <c r="W24" s="28">
        <f>IF(W11=0,0,VLOOKUP(W11,FAC_TOTALS_APTA!$A$4:$AV$126,$L24,FALSE))</f>
        <v>0</v>
      </c>
      <c r="X24" s="28">
        <f>IF(X11=0,0,VLOOKUP(X11,FAC_TOTALS_APTA!$A$4:$AV$126,$L24,FALSE))</f>
        <v>0</v>
      </c>
      <c r="Y24" s="28">
        <f>IF(Y11=0,0,VLOOKUP(Y11,FAC_TOTALS_APTA!$A$4:$AV$126,$L24,FALSE))</f>
        <v>0</v>
      </c>
      <c r="Z24" s="28">
        <f>IF(Z11=0,0,VLOOKUP(Z11,FAC_TOTALS_APTA!$A$4:$AV$126,$L24,FALSE))</f>
        <v>0</v>
      </c>
      <c r="AA24" s="28">
        <f>IF(AA11=0,0,VLOOKUP(AA11,FAC_TOTALS_APTA!$A$4:$AV$126,$L24,FALSE))</f>
        <v>0</v>
      </c>
      <c r="AB24" s="28">
        <f>IF(AB11=0,0,VLOOKUP(AB11,FAC_TOTALS_APTA!$A$4:$AV$126,$L24,FALSE))</f>
        <v>0</v>
      </c>
      <c r="AC24" s="31">
        <f t="shared" si="4"/>
        <v>-9986999.4694832154</v>
      </c>
      <c r="AD24" s="32">
        <f>AC24/G27</f>
        <v>-5.9372183175424942E-3</v>
      </c>
      <c r="AE24" s="5"/>
    </row>
    <row r="25" spans="1:31" s="12" customFormat="1" hidden="1" x14ac:dyDescent="0.35">
      <c r="A25" s="5"/>
      <c r="B25" s="126" t="s">
        <v>65</v>
      </c>
      <c r="C25" s="127"/>
      <c r="D25" s="128" t="s">
        <v>44</v>
      </c>
      <c r="E25" s="55"/>
      <c r="F25" s="6">
        <f>MATCH($D25,FAC_TOTALS_APTA!$A$2:$AV$2,)</f>
        <v>25</v>
      </c>
      <c r="G25" s="34">
        <f>VLOOKUP(G11,FAC_TOTALS_APTA!$A$4:$AV$126,$F25,FALSE)</f>
        <v>0</v>
      </c>
      <c r="H25" s="34">
        <f>VLOOKUP(H11,FAC_TOTALS_APTA!$A$4:$AV$126,$F25,FALSE)</f>
        <v>0.64134854155132504</v>
      </c>
      <c r="I25" s="35" t="str">
        <f t="shared" si="1"/>
        <v>-</v>
      </c>
      <c r="J25" s="36" t="str">
        <f t="shared" si="2"/>
        <v/>
      </c>
      <c r="K25" s="36" t="str">
        <f t="shared" si="3"/>
        <v>scooter_flag_FAC</v>
      </c>
      <c r="L25" s="6">
        <f>MATCH($K25,FAC_TOTALS_APTA!$A$2:$AT$2,)</f>
        <v>39</v>
      </c>
      <c r="M25" s="37">
        <f>IF(M11=0,0,VLOOKUP(M11,FAC_TOTALS_APTA!$A$4:$AV$126,$L25,FALSE))</f>
        <v>0</v>
      </c>
      <c r="N25" s="37">
        <f>IF(N11=0,0,VLOOKUP(N11,FAC_TOTALS_APTA!$A$4:$AV$126,$L25,FALSE))</f>
        <v>0</v>
      </c>
      <c r="O25" s="37">
        <f>IF(O11=0,0,VLOOKUP(O11,FAC_TOTALS_APTA!$A$4:$AV$126,$L25,FALSE))</f>
        <v>0</v>
      </c>
      <c r="P25" s="37">
        <f>IF(P11=0,0,VLOOKUP(P11,FAC_TOTALS_APTA!$A$4:$AV$126,$L25,FALSE))</f>
        <v>0</v>
      </c>
      <c r="Q25" s="37">
        <f>IF(Q11=0,0,VLOOKUP(Q11,FAC_TOTALS_APTA!$A$4:$AV$126,$L25,FALSE))</f>
        <v>0</v>
      </c>
      <c r="R25" s="37">
        <f>IF(R11=0,0,VLOOKUP(R11,FAC_TOTALS_APTA!$A$4:$AV$126,$L25,FALSE))</f>
        <v>-54693529.1034716</v>
      </c>
      <c r="S25" s="37">
        <f>IF(S11=0,0,VLOOKUP(S11,FAC_TOTALS_APTA!$A$4:$AV$126,$L25,FALSE))</f>
        <v>0</v>
      </c>
      <c r="T25" s="37">
        <f>IF(T11=0,0,VLOOKUP(T11,FAC_TOTALS_APTA!$A$4:$AV$126,$L25,FALSE))</f>
        <v>0</v>
      </c>
      <c r="U25" s="37">
        <f>IF(U11=0,0,VLOOKUP(U11,FAC_TOTALS_APTA!$A$4:$AV$126,$L25,FALSE))</f>
        <v>0</v>
      </c>
      <c r="V25" s="37">
        <f>IF(V11=0,0,VLOOKUP(V11,FAC_TOTALS_APTA!$A$4:$AV$126,$L25,FALSE))</f>
        <v>0</v>
      </c>
      <c r="W25" s="37">
        <f>IF(W11=0,0,VLOOKUP(W11,FAC_TOTALS_APTA!$A$4:$AV$126,$L25,FALSE))</f>
        <v>0</v>
      </c>
      <c r="X25" s="37">
        <f>IF(X11=0,0,VLOOKUP(X11,FAC_TOTALS_APTA!$A$4:$AV$126,$L25,FALSE))</f>
        <v>0</v>
      </c>
      <c r="Y25" s="37">
        <f>IF(Y11=0,0,VLOOKUP(Y11,FAC_TOTALS_APTA!$A$4:$AV$126,$L25,FALSE))</f>
        <v>0</v>
      </c>
      <c r="Z25" s="37">
        <f>IF(Z11=0,0,VLOOKUP(Z11,FAC_TOTALS_APTA!$A$4:$AV$126,$L25,FALSE))</f>
        <v>0</v>
      </c>
      <c r="AA25" s="37">
        <f>IF(AA11=0,0,VLOOKUP(AA11,FAC_TOTALS_APTA!$A$4:$AV$126,$L25,FALSE))</f>
        <v>0</v>
      </c>
      <c r="AB25" s="37">
        <f>IF(AB11=0,0,VLOOKUP(AB11,FAC_TOTALS_APTA!$A$4:$AV$126,$L25,FALSE))</f>
        <v>0</v>
      </c>
      <c r="AC25" s="38">
        <f t="shared" si="4"/>
        <v>-54693529.1034716</v>
      </c>
      <c r="AD25" s="39">
        <f>AC25/G27</f>
        <v>-3.251501352697863E-2</v>
      </c>
      <c r="AE25" s="5"/>
    </row>
    <row r="26" spans="1:31" s="12" customFormat="1" x14ac:dyDescent="0.35">
      <c r="A26" s="5"/>
      <c r="B26" s="40" t="s">
        <v>53</v>
      </c>
      <c r="C26" s="41"/>
      <c r="D26" s="136" t="s">
        <v>45</v>
      </c>
      <c r="E26" s="42"/>
      <c r="F26" s="43"/>
      <c r="G26" s="44"/>
      <c r="H26" s="44"/>
      <c r="I26" s="45"/>
      <c r="J26" s="46"/>
      <c r="K26" s="46" t="str">
        <f t="shared" ref="K26" si="8">CONCATENATE(D26,J26,"_FAC")</f>
        <v>New_Reporter_FAC</v>
      </c>
      <c r="L26" s="43">
        <f>MATCH($K26,FAC_TOTALS_APTA!$A$2:$AT$2,)</f>
        <v>43</v>
      </c>
      <c r="M26" s="44">
        <f>IF(M11=0,0,VLOOKUP(M11,FAC_TOTALS_APTA!$A$4:$AV$126,$L26,FALSE))</f>
        <v>0</v>
      </c>
      <c r="N26" s="44">
        <f>IF(N11=0,0,VLOOKUP(N11,FAC_TOTALS_APTA!$A$4:$AV$126,$L26,FALSE))</f>
        <v>0</v>
      </c>
      <c r="O26" s="44">
        <f>IF(O11=0,0,VLOOKUP(O11,FAC_TOTALS_APTA!$A$4:$AV$126,$L26,FALSE))</f>
        <v>0</v>
      </c>
      <c r="P26" s="44">
        <f>IF(P11=0,0,VLOOKUP(P11,FAC_TOTALS_APTA!$A$4:$AV$126,$L26,FALSE))</f>
        <v>0</v>
      </c>
      <c r="Q26" s="44">
        <f>IF(Q11=0,0,VLOOKUP(Q11,FAC_TOTALS_APTA!$A$4:$AV$126,$L26,FALSE))</f>
        <v>0</v>
      </c>
      <c r="R26" s="44">
        <f>IF(R11=0,0,VLOOKUP(R11,FAC_TOTALS_APTA!$A$4:$AV$126,$L26,FALSE))</f>
        <v>0</v>
      </c>
      <c r="S26" s="44">
        <f>IF(S11=0,0,VLOOKUP(S11,FAC_TOTALS_APTA!$A$4:$AV$126,$L26,FALSE))</f>
        <v>0</v>
      </c>
      <c r="T26" s="44">
        <f>IF(T11=0,0,VLOOKUP(T11,FAC_TOTALS_APTA!$A$4:$AV$126,$L26,FALSE))</f>
        <v>0</v>
      </c>
      <c r="U26" s="44">
        <f>IF(U11=0,0,VLOOKUP(U11,FAC_TOTALS_APTA!$A$4:$AV$126,$L26,FALSE))</f>
        <v>0</v>
      </c>
      <c r="V26" s="44">
        <f>IF(V11=0,0,VLOOKUP(V11,FAC_TOTALS_APTA!$A$4:$AV$126,$L26,FALSE))</f>
        <v>0</v>
      </c>
      <c r="W26" s="44">
        <f>IF(W11=0,0,VLOOKUP(W11,FAC_TOTALS_APTA!$A$4:$AV$126,$L26,FALSE))</f>
        <v>0</v>
      </c>
      <c r="X26" s="44">
        <f>IF(X11=0,0,VLOOKUP(X11,FAC_TOTALS_APTA!$A$4:$AV$126,$L26,FALSE))</f>
        <v>0</v>
      </c>
      <c r="Y26" s="44">
        <f>IF(Y11=0,0,VLOOKUP(Y11,FAC_TOTALS_APTA!$A$4:$AV$126,$L26,FALSE))</f>
        <v>0</v>
      </c>
      <c r="Z26" s="44">
        <f>IF(Z11=0,0,VLOOKUP(Z11,FAC_TOTALS_APTA!$A$4:$AV$126,$L26,FALSE))</f>
        <v>0</v>
      </c>
      <c r="AA26" s="44">
        <f>IF(AA11=0,0,VLOOKUP(AA11,FAC_TOTALS_APTA!$A$4:$AV$126,$L26,FALSE))</f>
        <v>0</v>
      </c>
      <c r="AB26" s="44">
        <f>IF(AB11=0,0,VLOOKUP(AB11,FAC_TOTALS_APTA!$A$4:$AV$126,$L26,FALSE))</f>
        <v>0</v>
      </c>
      <c r="AC26" s="47">
        <f>SUM(M26:AB26)</f>
        <v>0</v>
      </c>
      <c r="AD26" s="48">
        <f>AC26/G28</f>
        <v>0</v>
      </c>
      <c r="AE26" s="5"/>
    </row>
    <row r="27" spans="1:31" s="104" customFormat="1" x14ac:dyDescent="0.35">
      <c r="A27" s="103"/>
      <c r="B27" s="24" t="s">
        <v>66</v>
      </c>
      <c r="C27" s="27"/>
      <c r="D27" s="103" t="s">
        <v>6</v>
      </c>
      <c r="E27" s="54"/>
      <c r="F27" s="5">
        <f>MATCH($D27,FAC_TOTALS_APTA!$A$2:$AT$2,)</f>
        <v>10</v>
      </c>
      <c r="G27" s="109">
        <f>VLOOKUP(G11,FAC_TOTALS_APTA!$A$4:$AV$126,$F27,FALSE)</f>
        <v>1682100764.25436</v>
      </c>
      <c r="H27" s="109">
        <f>VLOOKUP(H11,FAC_TOTALS_APTA!$A$4:$AT$126,$F27,FALSE)</f>
        <v>1703661733.6567099</v>
      </c>
      <c r="I27" s="111">
        <f t="shared" ref="I27:I28" si="9">H27/G27-1</f>
        <v>1.2817882174797957E-2</v>
      </c>
      <c r="J27" s="30"/>
      <c r="K27" s="30"/>
      <c r="L27" s="5"/>
      <c r="M27" s="28" t="e">
        <f t="shared" ref="M27:AB27" si="10">SUM(M13:M20)</f>
        <v>#REF!</v>
      </c>
      <c r="N27" s="28" t="e">
        <f t="shared" si="10"/>
        <v>#REF!</v>
      </c>
      <c r="O27" s="28" t="e">
        <f t="shared" si="10"/>
        <v>#REF!</v>
      </c>
      <c r="P27" s="28" t="e">
        <f t="shared" si="10"/>
        <v>#REF!</v>
      </c>
      <c r="Q27" s="28" t="e">
        <f t="shared" si="10"/>
        <v>#REF!</v>
      </c>
      <c r="R27" s="28" t="e">
        <f t="shared" si="10"/>
        <v>#REF!</v>
      </c>
      <c r="S27" s="28">
        <f t="shared" si="10"/>
        <v>0</v>
      </c>
      <c r="T27" s="28">
        <f t="shared" si="10"/>
        <v>0</v>
      </c>
      <c r="U27" s="28">
        <f t="shared" si="10"/>
        <v>0</v>
      </c>
      <c r="V27" s="28">
        <f t="shared" si="10"/>
        <v>0</v>
      </c>
      <c r="W27" s="28">
        <f t="shared" si="10"/>
        <v>0</v>
      </c>
      <c r="X27" s="28">
        <f t="shared" si="10"/>
        <v>0</v>
      </c>
      <c r="Y27" s="28">
        <f t="shared" si="10"/>
        <v>0</v>
      </c>
      <c r="Z27" s="28">
        <f t="shared" si="10"/>
        <v>0</v>
      </c>
      <c r="AA27" s="28">
        <f t="shared" si="10"/>
        <v>0</v>
      </c>
      <c r="AB27" s="28">
        <f t="shared" si="10"/>
        <v>0</v>
      </c>
      <c r="AC27" s="31">
        <f>H27-G27</f>
        <v>21560969.402349949</v>
      </c>
      <c r="AD27" s="32">
        <f>I27</f>
        <v>1.2817882174797957E-2</v>
      </c>
      <c r="AE27" s="103"/>
    </row>
    <row r="28" spans="1:31" ht="13.5" thickBot="1" x14ac:dyDescent="0.4">
      <c r="B28" s="8" t="s">
        <v>50</v>
      </c>
      <c r="C28" s="22"/>
      <c r="D28" s="147" t="s">
        <v>4</v>
      </c>
      <c r="E28" s="22"/>
      <c r="F28" s="22">
        <f>MATCH($D28,FAC_TOTALS_APTA!$A$2:$AT$2,)</f>
        <v>8</v>
      </c>
      <c r="G28" s="110">
        <f>VLOOKUP(G11,FAC_TOTALS_APTA!$A$4:$AT$126,$F28,FALSE)</f>
        <v>1684310471</v>
      </c>
      <c r="H28" s="110">
        <f>VLOOKUP(H11,FAC_TOTALS_APTA!$A$4:$AT$126,$F28,FALSE)</f>
        <v>1636184632.99999</v>
      </c>
      <c r="I28" s="112">
        <f t="shared" si="9"/>
        <v>-2.85730207278454E-2</v>
      </c>
      <c r="J28" s="49"/>
      <c r="K28" s="4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50">
        <f>H28-G28</f>
        <v>-48125838.000010014</v>
      </c>
      <c r="AD28" s="51">
        <f>I28</f>
        <v>-2.85730207278454E-2</v>
      </c>
    </row>
    <row r="29" spans="1:31" ht="14" thickTop="1" thickBot="1" x14ac:dyDescent="0.4">
      <c r="B29" s="56" t="s">
        <v>67</v>
      </c>
      <c r="C29" s="57"/>
      <c r="D29" s="153"/>
      <c r="E29" s="58"/>
      <c r="F29" s="57"/>
      <c r="G29" s="57"/>
      <c r="H29" s="57"/>
      <c r="I29" s="59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1">
        <f>AD28-AD27</f>
        <v>-4.1390902902643356E-2</v>
      </c>
    </row>
    <row r="30" spans="1:31" ht="13.5" thickTop="1" x14ac:dyDescent="0.35"/>
    <row r="31" spans="1:31" s="9" customFormat="1" x14ac:dyDescent="0.35">
      <c r="B31" s="17" t="s">
        <v>25</v>
      </c>
      <c r="E31" s="5"/>
      <c r="I31" s="16"/>
    </row>
    <row r="32" spans="1:31" x14ac:dyDescent="0.35">
      <c r="B32" s="14" t="s">
        <v>16</v>
      </c>
      <c r="C32" s="15" t="s">
        <v>17</v>
      </c>
      <c r="D32" s="9"/>
      <c r="E32" s="5"/>
      <c r="F32" s="9"/>
      <c r="G32" s="9"/>
      <c r="H32" s="9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0" x14ac:dyDescent="0.35">
      <c r="B33" s="14"/>
      <c r="C33" s="15"/>
      <c r="D33" s="9"/>
      <c r="E33" s="5"/>
      <c r="F33" s="9"/>
      <c r="G33" s="9"/>
      <c r="H33" s="9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0" x14ac:dyDescent="0.35">
      <c r="B34" s="17" t="s">
        <v>15</v>
      </c>
      <c r="C34" s="18">
        <v>1</v>
      </c>
      <c r="D34" s="9"/>
      <c r="E34" s="5"/>
      <c r="F34" s="9"/>
      <c r="G34" s="9"/>
      <c r="H34" s="9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0" ht="13.5" thickBot="1" x14ac:dyDescent="0.4">
      <c r="B35" s="19" t="s">
        <v>33</v>
      </c>
      <c r="C35" s="20">
        <v>2</v>
      </c>
      <c r="D35" s="21"/>
      <c r="E35" s="22"/>
      <c r="F35" s="21"/>
      <c r="G35" s="21"/>
      <c r="H35" s="21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3.5" thickTop="1" x14ac:dyDescent="0.35">
      <c r="B36" s="24"/>
      <c r="C36" s="5"/>
      <c r="D36" s="61"/>
      <c r="E36" s="5"/>
      <c r="F36" s="5"/>
      <c r="G36" s="173" t="s">
        <v>51</v>
      </c>
      <c r="H36" s="173"/>
      <c r="I36" s="173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73" t="s">
        <v>55</v>
      </c>
      <c r="AD36" s="173"/>
    </row>
    <row r="37" spans="2:30" x14ac:dyDescent="0.35">
      <c r="B37" s="7" t="s">
        <v>18</v>
      </c>
      <c r="C37" s="26" t="s">
        <v>19</v>
      </c>
      <c r="D37" s="6" t="s">
        <v>20</v>
      </c>
      <c r="E37" s="6"/>
      <c r="F37" s="6"/>
      <c r="G37" s="26">
        <f>$C$1</f>
        <v>2012</v>
      </c>
      <c r="H37" s="26">
        <f>$C$2</f>
        <v>2018</v>
      </c>
      <c r="I37" s="26" t="s">
        <v>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 t="s">
        <v>24</v>
      </c>
      <c r="AD37" s="26" t="s">
        <v>22</v>
      </c>
    </row>
    <row r="38" spans="2:30" hidden="1" x14ac:dyDescent="0.35">
      <c r="B38" s="24"/>
      <c r="C38" s="27"/>
      <c r="D38" s="5"/>
      <c r="E38" s="5"/>
      <c r="F38" s="5"/>
      <c r="G38" s="5"/>
      <c r="H38" s="5"/>
      <c r="I38" s="27"/>
      <c r="J38" s="5"/>
      <c r="K38" s="5"/>
      <c r="L38" s="5"/>
      <c r="M38" s="5">
        <v>1</v>
      </c>
      <c r="N38" s="5">
        <v>2</v>
      </c>
      <c r="O38" s="5">
        <v>3</v>
      </c>
      <c r="P38" s="5">
        <v>4</v>
      </c>
      <c r="Q38" s="5">
        <v>5</v>
      </c>
      <c r="R38" s="5">
        <v>6</v>
      </c>
      <c r="S38" s="5">
        <v>7</v>
      </c>
      <c r="T38" s="5">
        <v>8</v>
      </c>
      <c r="U38" s="5">
        <v>9</v>
      </c>
      <c r="V38" s="5">
        <v>10</v>
      </c>
      <c r="W38" s="5">
        <v>11</v>
      </c>
      <c r="X38" s="5">
        <v>12</v>
      </c>
      <c r="Y38" s="5">
        <v>13</v>
      </c>
      <c r="Z38" s="5">
        <v>14</v>
      </c>
      <c r="AA38" s="5">
        <v>15</v>
      </c>
      <c r="AB38" s="5">
        <v>16</v>
      </c>
      <c r="AC38" s="5"/>
      <c r="AD38" s="5"/>
    </row>
    <row r="39" spans="2:30" hidden="1" x14ac:dyDescent="0.35">
      <c r="B39" s="24"/>
      <c r="C39" s="27"/>
      <c r="D39" s="5"/>
      <c r="E39" s="5"/>
      <c r="F39" s="5"/>
      <c r="G39" s="5" t="str">
        <f>CONCATENATE($C34,"_",$C35,"_",G37)</f>
        <v>1_2_2012</v>
      </c>
      <c r="H39" s="5" t="str">
        <f>CONCATENATE($C34,"_",$C35,"_",H37)</f>
        <v>1_2_2018</v>
      </c>
      <c r="I39" s="27"/>
      <c r="J39" s="5"/>
      <c r="K39" s="5"/>
      <c r="L39" s="5"/>
      <c r="M39" s="5" t="str">
        <f>IF($G37+M38&gt;$H37,0,CONCATENATE($C34,"_",$C35,"_",$G37+M38))</f>
        <v>1_2_2013</v>
      </c>
      <c r="N39" s="5" t="str">
        <f t="shared" ref="N39:AB39" si="11">IF($G37+N38&gt;$H37,0,CONCATENATE($C34,"_",$C35,"_",$G37+N38))</f>
        <v>1_2_2014</v>
      </c>
      <c r="O39" s="5" t="str">
        <f t="shared" si="11"/>
        <v>1_2_2015</v>
      </c>
      <c r="P39" s="5" t="str">
        <f t="shared" si="11"/>
        <v>1_2_2016</v>
      </c>
      <c r="Q39" s="5" t="str">
        <f t="shared" si="11"/>
        <v>1_2_2017</v>
      </c>
      <c r="R39" s="5" t="str">
        <f t="shared" si="11"/>
        <v>1_2_2018</v>
      </c>
      <c r="S39" s="5">
        <f t="shared" si="11"/>
        <v>0</v>
      </c>
      <c r="T39" s="5">
        <f t="shared" si="11"/>
        <v>0</v>
      </c>
      <c r="U39" s="5">
        <f t="shared" si="11"/>
        <v>0</v>
      </c>
      <c r="V39" s="5">
        <f t="shared" si="11"/>
        <v>0</v>
      </c>
      <c r="W39" s="5">
        <f t="shared" si="11"/>
        <v>0</v>
      </c>
      <c r="X39" s="5">
        <f t="shared" si="11"/>
        <v>0</v>
      </c>
      <c r="Y39" s="5">
        <f t="shared" si="11"/>
        <v>0</v>
      </c>
      <c r="Z39" s="5">
        <f t="shared" si="11"/>
        <v>0</v>
      </c>
      <c r="AA39" s="5">
        <f t="shared" si="11"/>
        <v>0</v>
      </c>
      <c r="AB39" s="5">
        <f t="shared" si="11"/>
        <v>0</v>
      </c>
      <c r="AC39" s="5"/>
      <c r="AD39" s="5"/>
    </row>
    <row r="40" spans="2:30" hidden="1" x14ac:dyDescent="0.35">
      <c r="B40" s="24"/>
      <c r="C40" s="27"/>
      <c r="D40" s="5"/>
      <c r="E40" s="5"/>
      <c r="F40" s="5" t="s">
        <v>23</v>
      </c>
      <c r="G40" s="28"/>
      <c r="H40" s="28"/>
      <c r="I40" s="27"/>
      <c r="J40" s="5"/>
      <c r="K40" s="5"/>
      <c r="L40" s="5" t="s">
        <v>23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0" x14ac:dyDescent="0.35">
      <c r="B41" s="114" t="s">
        <v>31</v>
      </c>
      <c r="C41" s="115" t="s">
        <v>21</v>
      </c>
      <c r="D41" s="103" t="s">
        <v>91</v>
      </c>
      <c r="E41" s="54"/>
      <c r="F41" s="5">
        <f>MATCH($D41,FAC_TOTALS_APTA!$A$2:$AV$2,)</f>
        <v>12</v>
      </c>
      <c r="G41" s="28">
        <f>VLOOKUP(G39,FAC_TOTALS_APTA!$A$4:$AV$126,$F41,FALSE)</f>
        <v>4055905.8360014898</v>
      </c>
      <c r="H41" s="28">
        <f>VLOOKUP(H39,FAC_TOTALS_APTA!$A$4:$AV$126,$F41,FALSE)</f>
        <v>4980651.9330921499</v>
      </c>
      <c r="I41" s="29">
        <f>IFERROR(H41/G41-1,"-")</f>
        <v>0.22799989311446156</v>
      </c>
      <c r="J41" s="30" t="str">
        <f>IF(C41="Log","_log","")</f>
        <v>_log</v>
      </c>
      <c r="K41" s="30" t="str">
        <f>CONCATENATE(D41,J41,"_FAC")</f>
        <v>VRM_ADJ_log_FAC</v>
      </c>
      <c r="L41" s="5">
        <f>MATCH($K41,FAC_TOTALS_APTA!$A$2:$AT$2,)</f>
        <v>26</v>
      </c>
      <c r="M41" s="28">
        <f>IF(M39=0,0,VLOOKUP(M39,FAC_TOTALS_APTA!$A$4:$AV$126,$L41,FALSE))</f>
        <v>6704802.7538201697</v>
      </c>
      <c r="N41" s="28">
        <f>IF(N39=0,0,VLOOKUP(N39,FAC_TOTALS_APTA!$A$4:$AV$126,$L41,FALSE))</f>
        <v>1502332.1901932701</v>
      </c>
      <c r="O41" s="28">
        <f>IF(O39=0,0,VLOOKUP(O39,FAC_TOTALS_APTA!$A$4:$AV$126,$L41,FALSE))</f>
        <v>744806.18475305603</v>
      </c>
      <c r="P41" s="28">
        <f>IF(P39=0,0,VLOOKUP(P39,FAC_TOTALS_APTA!$A$4:$AV$126,$L41,FALSE))</f>
        <v>1814285.9615344901</v>
      </c>
      <c r="Q41" s="28">
        <f>IF(Q39=0,0,VLOOKUP(Q39,FAC_TOTALS_APTA!$A$4:$AV$126,$L41,FALSE))</f>
        <v>444992.24102407298</v>
      </c>
      <c r="R41" s="28">
        <f>IF(R39=0,0,VLOOKUP(R39,FAC_TOTALS_APTA!$A$4:$AV$126,$L41,FALSE))</f>
        <v>1899432.77759291</v>
      </c>
      <c r="S41" s="28">
        <f>IF(S39=0,0,VLOOKUP(S39,FAC_TOTALS_APTA!$A$4:$AV$126,$L41,FALSE))</f>
        <v>0</v>
      </c>
      <c r="T41" s="28">
        <f>IF(T39=0,0,VLOOKUP(T39,FAC_TOTALS_APTA!$A$4:$AV$126,$L41,FALSE))</f>
        <v>0</v>
      </c>
      <c r="U41" s="28">
        <f>IF(U39=0,0,VLOOKUP(U39,FAC_TOTALS_APTA!$A$4:$AV$126,$L41,FALSE))</f>
        <v>0</v>
      </c>
      <c r="V41" s="28">
        <f>IF(V39=0,0,VLOOKUP(V39,FAC_TOTALS_APTA!$A$4:$AV$126,$L41,FALSE))</f>
        <v>0</v>
      </c>
      <c r="W41" s="28">
        <f>IF(W39=0,0,VLOOKUP(W39,FAC_TOTALS_APTA!$A$4:$AV$126,$L41,FALSE))</f>
        <v>0</v>
      </c>
      <c r="X41" s="28">
        <f>IF(X39=0,0,VLOOKUP(X39,FAC_TOTALS_APTA!$A$4:$AV$126,$L41,FALSE))</f>
        <v>0</v>
      </c>
      <c r="Y41" s="28">
        <f>IF(Y39=0,0,VLOOKUP(Y39,FAC_TOTALS_APTA!$A$4:$AV$126,$L41,FALSE))</f>
        <v>0</v>
      </c>
      <c r="Z41" s="28">
        <f>IF(Z39=0,0,VLOOKUP(Z39,FAC_TOTALS_APTA!$A$4:$AV$126,$L41,FALSE))</f>
        <v>0</v>
      </c>
      <c r="AA41" s="28">
        <f>IF(AA39=0,0,VLOOKUP(AA39,FAC_TOTALS_APTA!$A$4:$AV$126,$L41,FALSE))</f>
        <v>0</v>
      </c>
      <c r="AB41" s="28">
        <f>IF(AB39=0,0,VLOOKUP(AB39,FAC_TOTALS_APTA!$A$4:$AV$126,$L41,FALSE))</f>
        <v>0</v>
      </c>
      <c r="AC41" s="31">
        <f>SUM(M41:AB41)</f>
        <v>13110652.10891797</v>
      </c>
      <c r="AD41" s="32">
        <f>AC41/G55</f>
        <v>0.14471847028403872</v>
      </c>
    </row>
    <row r="42" spans="2:30" x14ac:dyDescent="0.35">
      <c r="B42" s="114" t="s">
        <v>52</v>
      </c>
      <c r="C42" s="115" t="s">
        <v>21</v>
      </c>
      <c r="D42" s="103" t="s">
        <v>92</v>
      </c>
      <c r="E42" s="54"/>
      <c r="F42" s="5">
        <f>MATCH($D42,FAC_TOTALS_APTA!$A$2:$AV$2,)</f>
        <v>13</v>
      </c>
      <c r="G42" s="53">
        <f>VLOOKUP(G39,FAC_TOTALS_APTA!$A$4:$AV$126,$F42,FALSE)</f>
        <v>1.2093936588409699</v>
      </c>
      <c r="H42" s="53">
        <f>VLOOKUP(H39,FAC_TOTALS_APTA!$A$4:$AV$126,$F42,FALSE)</f>
        <v>1.3074118019554899</v>
      </c>
      <c r="I42" s="29">
        <f t="shared" ref="I42:I53" si="12">IFERROR(H42/G42-1,"-")</f>
        <v>8.1047343350928669E-2</v>
      </c>
      <c r="J42" s="30" t="str">
        <f t="shared" ref="J42:J50" si="13">IF(C42="Log","_log","")</f>
        <v>_log</v>
      </c>
      <c r="K42" s="30" t="str">
        <f t="shared" ref="K42:K53" si="14">CONCATENATE(D42,J42,"_FAC")</f>
        <v>FARE_per_UPT_cleaned_2018_log_FAC</v>
      </c>
      <c r="L42" s="5">
        <f>MATCH($K42,FAC_TOTALS_APTA!$A$2:$AT$2,)</f>
        <v>27</v>
      </c>
      <c r="M42" s="28">
        <f>IF(M39=0,0,VLOOKUP(M39,FAC_TOTALS_APTA!$A$4:$AV$126,$L42,FALSE))</f>
        <v>-1084100.18678231</v>
      </c>
      <c r="N42" s="28">
        <f>IF(N39=0,0,VLOOKUP(N39,FAC_TOTALS_APTA!$A$4:$AV$126,$L42,FALSE))</f>
        <v>55512.583336844596</v>
      </c>
      <c r="O42" s="28">
        <f>IF(O39=0,0,VLOOKUP(O39,FAC_TOTALS_APTA!$A$4:$AV$126,$L42,FALSE))</f>
        <v>-398836.30908234202</v>
      </c>
      <c r="P42" s="28">
        <f>IF(P39=0,0,VLOOKUP(P39,FAC_TOTALS_APTA!$A$4:$AV$126,$L42,FALSE))</f>
        <v>720465.71863758995</v>
      </c>
      <c r="Q42" s="28">
        <f>IF(Q39=0,0,VLOOKUP(Q39,FAC_TOTALS_APTA!$A$4:$AV$126,$L42,FALSE))</f>
        <v>-157493.82055307701</v>
      </c>
      <c r="R42" s="28">
        <f>IF(R39=0,0,VLOOKUP(R39,FAC_TOTALS_APTA!$A$4:$AV$126,$L42,FALSE))</f>
        <v>199748.07548530301</v>
      </c>
      <c r="S42" s="28">
        <f>IF(S39=0,0,VLOOKUP(S39,FAC_TOTALS_APTA!$A$4:$AV$126,$L42,FALSE))</f>
        <v>0</v>
      </c>
      <c r="T42" s="28">
        <f>IF(T39=0,0,VLOOKUP(T39,FAC_TOTALS_APTA!$A$4:$AV$126,$L42,FALSE))</f>
        <v>0</v>
      </c>
      <c r="U42" s="28">
        <f>IF(U39=0,0,VLOOKUP(U39,FAC_TOTALS_APTA!$A$4:$AV$126,$L42,FALSE))</f>
        <v>0</v>
      </c>
      <c r="V42" s="28">
        <f>IF(V39=0,0,VLOOKUP(V39,FAC_TOTALS_APTA!$A$4:$AV$126,$L42,FALSE))</f>
        <v>0</v>
      </c>
      <c r="W42" s="28">
        <f>IF(W39=0,0,VLOOKUP(W39,FAC_TOTALS_APTA!$A$4:$AV$126,$L42,FALSE))</f>
        <v>0</v>
      </c>
      <c r="X42" s="28">
        <f>IF(X39=0,0,VLOOKUP(X39,FAC_TOTALS_APTA!$A$4:$AV$126,$L42,FALSE))</f>
        <v>0</v>
      </c>
      <c r="Y42" s="28">
        <f>IF(Y39=0,0,VLOOKUP(Y39,FAC_TOTALS_APTA!$A$4:$AV$126,$L42,FALSE))</f>
        <v>0</v>
      </c>
      <c r="Z42" s="28">
        <f>IF(Z39=0,0,VLOOKUP(Z39,FAC_TOTALS_APTA!$A$4:$AV$126,$L42,FALSE))</f>
        <v>0</v>
      </c>
      <c r="AA42" s="28">
        <f>IF(AA39=0,0,VLOOKUP(AA39,FAC_TOTALS_APTA!$A$4:$AV$126,$L42,FALSE))</f>
        <v>0</v>
      </c>
      <c r="AB42" s="28">
        <f>IF(AB39=0,0,VLOOKUP(AB39,FAC_TOTALS_APTA!$A$4:$AV$126,$L42,FALSE))</f>
        <v>0</v>
      </c>
      <c r="AC42" s="31">
        <f t="shared" ref="AC42:AC53" si="15">SUM(M42:AB42)</f>
        <v>-664703.93895799154</v>
      </c>
      <c r="AD42" s="32">
        <f>AC42/G55</f>
        <v>-7.3371588566783054E-3</v>
      </c>
    </row>
    <row r="43" spans="2:30" x14ac:dyDescent="0.35">
      <c r="B43" s="114" t="s">
        <v>79</v>
      </c>
      <c r="C43" s="115"/>
      <c r="D43" s="103" t="s">
        <v>77</v>
      </c>
      <c r="E43" s="117"/>
      <c r="F43" s="103" t="e">
        <f>MATCH($D43,FAC_TOTALS_APTA!$A$2:$AV$2,)</f>
        <v>#N/A</v>
      </c>
      <c r="G43" s="116" t="e">
        <f>VLOOKUP(G39,FAC_TOTALS_APTA!$A$4:$AV$126,$F43,FALSE)</f>
        <v>#REF!</v>
      </c>
      <c r="H43" s="116" t="e">
        <f>VLOOKUP(H39,FAC_TOTALS_APTA!$A$4:$AV$126,$F43,FALSE)</f>
        <v>#REF!</v>
      </c>
      <c r="I43" s="29" t="str">
        <f>IFERROR(H43/G43-1,"-")</f>
        <v>-</v>
      </c>
      <c r="J43" s="119" t="str">
        <f t="shared" si="13"/>
        <v/>
      </c>
      <c r="K43" s="119" t="str">
        <f t="shared" si="14"/>
        <v>RESTRUCTURE_FAC</v>
      </c>
      <c r="L43" s="103" t="e">
        <f>MATCH($K43,FAC_TOTALS_APTA!$A$2:$AT$2,)</f>
        <v>#N/A</v>
      </c>
      <c r="M43" s="116" t="e">
        <f>IF(M39=0,0,VLOOKUP(M39,FAC_TOTALS_APTA!$A$4:$AV$126,$L43,FALSE))</f>
        <v>#REF!</v>
      </c>
      <c r="N43" s="116" t="e">
        <f>IF(N39=0,0,VLOOKUP(N39,FAC_TOTALS_APTA!$A$4:$AV$126,$L43,FALSE))</f>
        <v>#REF!</v>
      </c>
      <c r="O43" s="116" t="e">
        <f>IF(O39=0,0,VLOOKUP(O39,FAC_TOTALS_APTA!$A$4:$AV$126,$L43,FALSE))</f>
        <v>#REF!</v>
      </c>
      <c r="P43" s="116" t="e">
        <f>IF(P39=0,0,VLOOKUP(P39,FAC_TOTALS_APTA!$A$4:$AV$126,$L43,FALSE))</f>
        <v>#REF!</v>
      </c>
      <c r="Q43" s="116" t="e">
        <f>IF(Q39=0,0,VLOOKUP(Q39,FAC_TOTALS_APTA!$A$4:$AV$126,$L43,FALSE))</f>
        <v>#REF!</v>
      </c>
      <c r="R43" s="116" t="e">
        <f>IF(R39=0,0,VLOOKUP(R39,FAC_TOTALS_APTA!$A$4:$AV$126,$L43,FALSE))</f>
        <v>#REF!</v>
      </c>
      <c r="S43" s="116">
        <f>IF(S39=0,0,VLOOKUP(S39,FAC_TOTALS_APTA!$A$4:$AV$126,$L43,FALSE))</f>
        <v>0</v>
      </c>
      <c r="T43" s="116">
        <f>IF(T39=0,0,VLOOKUP(T39,FAC_TOTALS_APTA!$A$4:$AV$126,$L43,FALSE))</f>
        <v>0</v>
      </c>
      <c r="U43" s="116">
        <f>IF(U39=0,0,VLOOKUP(U39,FAC_TOTALS_APTA!$A$4:$AV$126,$L43,FALSE))</f>
        <v>0</v>
      </c>
      <c r="V43" s="116">
        <f>IF(V39=0,0,VLOOKUP(V39,FAC_TOTALS_APTA!$A$4:$AV$126,$L43,FALSE))</f>
        <v>0</v>
      </c>
      <c r="W43" s="116">
        <f>IF(W39=0,0,VLOOKUP(W39,FAC_TOTALS_APTA!$A$4:$AV$126,$L43,FALSE))</f>
        <v>0</v>
      </c>
      <c r="X43" s="116">
        <f>IF(X39=0,0,VLOOKUP(X39,FAC_TOTALS_APTA!$A$4:$AV$126,$L43,FALSE))</f>
        <v>0</v>
      </c>
      <c r="Y43" s="116">
        <f>IF(Y39=0,0,VLOOKUP(Y39,FAC_TOTALS_APTA!$A$4:$AV$126,$L43,FALSE))</f>
        <v>0</v>
      </c>
      <c r="Z43" s="116">
        <f>IF(Z39=0,0,VLOOKUP(Z39,FAC_TOTALS_APTA!$A$4:$AV$126,$L43,FALSE))</f>
        <v>0</v>
      </c>
      <c r="AA43" s="116">
        <f>IF(AA39=0,0,VLOOKUP(AA39,FAC_TOTALS_APTA!$A$4:$AV$126,$L43,FALSE))</f>
        <v>0</v>
      </c>
      <c r="AB43" s="116">
        <f>IF(AB39=0,0,VLOOKUP(AB39,FAC_TOTALS_APTA!$A$4:$AV$126,$L43,FALSE))</f>
        <v>0</v>
      </c>
      <c r="AC43" s="120" t="e">
        <f t="shared" si="15"/>
        <v>#REF!</v>
      </c>
      <c r="AD43" s="121" t="e">
        <f>AC43/G56</f>
        <v>#REF!</v>
      </c>
    </row>
    <row r="44" spans="2:30" x14ac:dyDescent="0.35">
      <c r="B44" s="114" t="s">
        <v>80</v>
      </c>
      <c r="C44" s="115"/>
      <c r="D44" s="103" t="s">
        <v>76</v>
      </c>
      <c r="E44" s="117"/>
      <c r="F44" s="103">
        <f>MATCH($D44,FAC_TOTALS_APTA!$A$2:$AV$2,)</f>
        <v>19</v>
      </c>
      <c r="G44" s="53">
        <f>VLOOKUP(G39,FAC_TOTALS_APTA!$A$4:$AV$126,$F44,FALSE)</f>
        <v>0</v>
      </c>
      <c r="H44" s="53">
        <f>VLOOKUP(H39,FAC_TOTALS_APTA!$A$4:$AV$126,$F44,FALSE)</f>
        <v>0</v>
      </c>
      <c r="I44" s="29" t="str">
        <f>IFERROR(H44/G44-1,"-")</f>
        <v>-</v>
      </c>
      <c r="J44" s="30" t="str">
        <f t="shared" si="13"/>
        <v/>
      </c>
      <c r="K44" s="30" t="str">
        <f t="shared" si="14"/>
        <v>MAINTENANCE_WMATA_FAC</v>
      </c>
      <c r="L44" s="5">
        <f>MATCH($K44,FAC_TOTALS_APTA!$A$2:$AT$2,)</f>
        <v>33</v>
      </c>
      <c r="M44" s="28">
        <f>IF(M40=0,0,VLOOKUP(M40,FAC_TOTALS_APTA!$A$4:$AV$126,$L44,FALSE))</f>
        <v>0</v>
      </c>
      <c r="N44" s="28">
        <f>IF(N40=0,0,VLOOKUP(N40,FAC_TOTALS_APTA!$A$4:$AV$126,$L44,FALSE))</f>
        <v>0</v>
      </c>
      <c r="O44" s="28">
        <f>IF(O40=0,0,VLOOKUP(O40,FAC_TOTALS_APTA!$A$4:$AV$126,$L44,FALSE))</f>
        <v>0</v>
      </c>
      <c r="P44" s="28">
        <f>IF(P40=0,0,VLOOKUP(P40,FAC_TOTALS_APTA!$A$4:$AV$126,$L44,FALSE))</f>
        <v>0</v>
      </c>
      <c r="Q44" s="28">
        <f>IF(Q40=0,0,VLOOKUP(Q40,FAC_TOTALS_APTA!$A$4:$AV$126,$L44,FALSE))</f>
        <v>0</v>
      </c>
      <c r="R44" s="28">
        <f>IF(R40=0,0,VLOOKUP(R40,FAC_TOTALS_APTA!$A$4:$AV$126,$L44,FALSE))</f>
        <v>0</v>
      </c>
      <c r="S44" s="28">
        <f>IF(S40=0,0,VLOOKUP(S40,FAC_TOTALS_APTA!$A$4:$AV$126,$L44,FALSE))</f>
        <v>0</v>
      </c>
      <c r="T44" s="28">
        <f>IF(T40=0,0,VLOOKUP(T40,FAC_TOTALS_APTA!$A$4:$AV$126,$L44,FALSE))</f>
        <v>0</v>
      </c>
      <c r="U44" s="28">
        <f>IF(U40=0,0,VLOOKUP(U40,FAC_TOTALS_APTA!$A$4:$AV$126,$L44,FALSE))</f>
        <v>0</v>
      </c>
      <c r="V44" s="28">
        <f>IF(V40=0,0,VLOOKUP(V40,FAC_TOTALS_APTA!$A$4:$AV$126,$L44,FALSE))</f>
        <v>0</v>
      </c>
      <c r="W44" s="28">
        <f>IF(W40=0,0,VLOOKUP(W40,FAC_TOTALS_APTA!$A$4:$AV$126,$L44,FALSE))</f>
        <v>0</v>
      </c>
      <c r="X44" s="28">
        <f>IF(X40=0,0,VLOOKUP(X40,FAC_TOTALS_APTA!$A$4:$AV$126,$L44,FALSE))</f>
        <v>0</v>
      </c>
      <c r="Y44" s="28">
        <f>IF(Y40=0,0,VLOOKUP(Y40,FAC_TOTALS_APTA!$A$4:$AV$126,$L44,FALSE))</f>
        <v>0</v>
      </c>
      <c r="Z44" s="28">
        <f>IF(Z40=0,0,VLOOKUP(Z40,FAC_TOTALS_APTA!$A$4:$AV$126,$L44,FALSE))</f>
        <v>0</v>
      </c>
      <c r="AA44" s="28">
        <f>IF(AA40=0,0,VLOOKUP(AA40,FAC_TOTALS_APTA!$A$4:$AV$126,$L44,FALSE))</f>
        <v>0</v>
      </c>
      <c r="AB44" s="28">
        <f>IF(AB40=0,0,VLOOKUP(AB40,FAC_TOTALS_APTA!$A$4:$AV$126,$L44,FALSE))</f>
        <v>0</v>
      </c>
      <c r="AC44" s="31">
        <f t="shared" si="15"/>
        <v>0</v>
      </c>
      <c r="AD44" s="32">
        <f>AC44/G56</f>
        <v>0</v>
      </c>
    </row>
    <row r="45" spans="2:30" x14ac:dyDescent="0.35">
      <c r="B45" s="114" t="s">
        <v>48</v>
      </c>
      <c r="C45" s="115" t="s">
        <v>21</v>
      </c>
      <c r="D45" s="103" t="s">
        <v>8</v>
      </c>
      <c r="E45" s="54"/>
      <c r="F45" s="5">
        <f>MATCH($D45,FAC_TOTALS_APTA!$A$2:$AV$2,)</f>
        <v>14</v>
      </c>
      <c r="G45" s="28">
        <f>VLOOKUP(G39,FAC_TOTALS_APTA!$A$4:$AV$126,$F45,FALSE)</f>
        <v>2890718.4350246098</v>
      </c>
      <c r="H45" s="28">
        <f>VLOOKUP(H39,FAC_TOTALS_APTA!$A$4:$AV$126,$F45,FALSE)</f>
        <v>3060973.7249468202</v>
      </c>
      <c r="I45" s="29">
        <f t="shared" si="12"/>
        <v>5.8897223561920731E-2</v>
      </c>
      <c r="J45" s="30" t="str">
        <f t="shared" si="13"/>
        <v>_log</v>
      </c>
      <c r="K45" s="30" t="str">
        <f t="shared" si="14"/>
        <v>POP_EMP_log_FAC</v>
      </c>
      <c r="L45" s="5">
        <f>MATCH($K45,FAC_TOTALS_APTA!$A$2:$AT$2,)</f>
        <v>28</v>
      </c>
      <c r="M45" s="28">
        <f>IF(M39=0,0,VLOOKUP(M39,FAC_TOTALS_APTA!$A$4:$AV$126,$L45,FALSE))</f>
        <v>350472.208686675</v>
      </c>
      <c r="N45" s="28">
        <f>IF(N39=0,0,VLOOKUP(N39,FAC_TOTALS_APTA!$A$4:$AV$126,$L45,FALSE))</f>
        <v>294918.08818103903</v>
      </c>
      <c r="O45" s="28">
        <f>IF(O39=0,0,VLOOKUP(O39,FAC_TOTALS_APTA!$A$4:$AV$126,$L45,FALSE))</f>
        <v>324702.02110720798</v>
      </c>
      <c r="P45" s="28">
        <f>IF(P39=0,0,VLOOKUP(P39,FAC_TOTALS_APTA!$A$4:$AV$126,$L45,FALSE))</f>
        <v>270836.16880317102</v>
      </c>
      <c r="Q45" s="28">
        <f>IF(Q39=0,0,VLOOKUP(Q39,FAC_TOTALS_APTA!$A$4:$AV$126,$L45,FALSE))</f>
        <v>281073.76596124802</v>
      </c>
      <c r="R45" s="28">
        <f>IF(R39=0,0,VLOOKUP(R39,FAC_TOTALS_APTA!$A$4:$AV$126,$L45,FALSE))</f>
        <v>245984.49085961701</v>
      </c>
      <c r="S45" s="28">
        <f>IF(S39=0,0,VLOOKUP(S39,FAC_TOTALS_APTA!$A$4:$AV$126,$L45,FALSE))</f>
        <v>0</v>
      </c>
      <c r="T45" s="28">
        <f>IF(T39=0,0,VLOOKUP(T39,FAC_TOTALS_APTA!$A$4:$AV$126,$L45,FALSE))</f>
        <v>0</v>
      </c>
      <c r="U45" s="28">
        <f>IF(U39=0,0,VLOOKUP(U39,FAC_TOTALS_APTA!$A$4:$AV$126,$L45,FALSE))</f>
        <v>0</v>
      </c>
      <c r="V45" s="28">
        <f>IF(V39=0,0,VLOOKUP(V39,FAC_TOTALS_APTA!$A$4:$AV$126,$L45,FALSE))</f>
        <v>0</v>
      </c>
      <c r="W45" s="28">
        <f>IF(W39=0,0,VLOOKUP(W39,FAC_TOTALS_APTA!$A$4:$AV$126,$L45,FALSE))</f>
        <v>0</v>
      </c>
      <c r="X45" s="28">
        <f>IF(X39=0,0,VLOOKUP(X39,FAC_TOTALS_APTA!$A$4:$AV$126,$L45,FALSE))</f>
        <v>0</v>
      </c>
      <c r="Y45" s="28">
        <f>IF(Y39=0,0,VLOOKUP(Y39,FAC_TOTALS_APTA!$A$4:$AV$126,$L45,FALSE))</f>
        <v>0</v>
      </c>
      <c r="Z45" s="28">
        <f>IF(Z39=0,0,VLOOKUP(Z39,FAC_TOTALS_APTA!$A$4:$AV$126,$L45,FALSE))</f>
        <v>0</v>
      </c>
      <c r="AA45" s="28">
        <f>IF(AA39=0,0,VLOOKUP(AA39,FAC_TOTALS_APTA!$A$4:$AV$126,$L45,FALSE))</f>
        <v>0</v>
      </c>
      <c r="AB45" s="28">
        <f>IF(AB39=0,0,VLOOKUP(AB39,FAC_TOTALS_APTA!$A$4:$AV$126,$L45,FALSE))</f>
        <v>0</v>
      </c>
      <c r="AC45" s="31">
        <f t="shared" si="15"/>
        <v>1767986.743598958</v>
      </c>
      <c r="AD45" s="32">
        <f>AC45/G55</f>
        <v>1.9515454676892995E-2</v>
      </c>
    </row>
    <row r="46" spans="2:30" x14ac:dyDescent="0.35">
      <c r="B46" s="24" t="s">
        <v>73</v>
      </c>
      <c r="C46" s="115"/>
      <c r="D46" s="103" t="s">
        <v>72</v>
      </c>
      <c r="E46" s="54"/>
      <c r="F46" s="5" t="e">
        <f>MATCH($D46,FAC_TOTALS_APTA!$A$2:$AV$2,)</f>
        <v>#N/A</v>
      </c>
      <c r="G46" s="53" t="e">
        <f>VLOOKUP(G39,FAC_TOTALS_APTA!$A$4:$AV$126,$F46,FALSE)</f>
        <v>#REF!</v>
      </c>
      <c r="H46" s="53" t="e">
        <f>VLOOKUP(H39,FAC_TOTALS_APTA!$A$4:$AV$126,$F46,FALSE)</f>
        <v>#REF!</v>
      </c>
      <c r="I46" s="29" t="str">
        <f t="shared" si="12"/>
        <v>-</v>
      </c>
      <c r="J46" s="30" t="str">
        <f t="shared" si="13"/>
        <v/>
      </c>
      <c r="K46" s="30" t="str">
        <f t="shared" si="14"/>
        <v>TSD_POP_EMP_PCT_FAC</v>
      </c>
      <c r="L46" s="5" t="e">
        <f>MATCH($K46,FAC_TOTALS_APTA!$A$2:$AT$2,)</f>
        <v>#N/A</v>
      </c>
      <c r="M46" s="28" t="e">
        <f>IF(M39=0,0,VLOOKUP(M39,FAC_TOTALS_APTA!$A$4:$AV$126,$L46,FALSE))</f>
        <v>#REF!</v>
      </c>
      <c r="N46" s="28" t="e">
        <f>IF(N39=0,0,VLOOKUP(N39,FAC_TOTALS_APTA!$A$4:$AV$126,$L46,FALSE))</f>
        <v>#REF!</v>
      </c>
      <c r="O46" s="28" t="e">
        <f>IF(O39=0,0,VLOOKUP(O39,FAC_TOTALS_APTA!$A$4:$AV$126,$L46,FALSE))</f>
        <v>#REF!</v>
      </c>
      <c r="P46" s="28" t="e">
        <f>IF(P39=0,0,VLOOKUP(P39,FAC_TOTALS_APTA!$A$4:$AV$126,$L46,FALSE))</f>
        <v>#REF!</v>
      </c>
      <c r="Q46" s="28" t="e">
        <f>IF(Q39=0,0,VLOOKUP(Q39,FAC_TOTALS_APTA!$A$4:$AV$126,$L46,FALSE))</f>
        <v>#REF!</v>
      </c>
      <c r="R46" s="28" t="e">
        <f>IF(R39=0,0,VLOOKUP(R39,FAC_TOTALS_APTA!$A$4:$AV$126,$L46,FALSE))</f>
        <v>#REF!</v>
      </c>
      <c r="S46" s="28">
        <f>IF(S39=0,0,VLOOKUP(S39,FAC_TOTALS_APTA!$A$4:$AV$126,$L46,FALSE))</f>
        <v>0</v>
      </c>
      <c r="T46" s="28">
        <f>IF(T39=0,0,VLOOKUP(T39,FAC_TOTALS_APTA!$A$4:$AV$126,$L46,FALSE))</f>
        <v>0</v>
      </c>
      <c r="U46" s="28">
        <f>IF(U39=0,0,VLOOKUP(U39,FAC_TOTALS_APTA!$A$4:$AV$126,$L46,FALSE))</f>
        <v>0</v>
      </c>
      <c r="V46" s="28">
        <f>IF(V39=0,0,VLOOKUP(V39,FAC_TOTALS_APTA!$A$4:$AV$126,$L46,FALSE))</f>
        <v>0</v>
      </c>
      <c r="W46" s="28">
        <f>IF(W39=0,0,VLOOKUP(W39,FAC_TOTALS_APTA!$A$4:$AV$126,$L46,FALSE))</f>
        <v>0</v>
      </c>
      <c r="X46" s="28">
        <f>IF(X39=0,0,VLOOKUP(X39,FAC_TOTALS_APTA!$A$4:$AV$126,$L46,FALSE))</f>
        <v>0</v>
      </c>
      <c r="Y46" s="28">
        <f>IF(Y39=0,0,VLOOKUP(Y39,FAC_TOTALS_APTA!$A$4:$AV$126,$L46,FALSE))</f>
        <v>0</v>
      </c>
      <c r="Z46" s="28">
        <f>IF(Z39=0,0,VLOOKUP(Z39,FAC_TOTALS_APTA!$A$4:$AV$126,$L46,FALSE))</f>
        <v>0</v>
      </c>
      <c r="AA46" s="28">
        <f>IF(AA39=0,0,VLOOKUP(AA39,FAC_TOTALS_APTA!$A$4:$AV$126,$L46,FALSE))</f>
        <v>0</v>
      </c>
      <c r="AB46" s="28">
        <f>IF(AB39=0,0,VLOOKUP(AB39,FAC_TOTALS_APTA!$A$4:$AV$126,$L46,FALSE))</f>
        <v>0</v>
      </c>
      <c r="AC46" s="31" t="e">
        <f t="shared" si="15"/>
        <v>#REF!</v>
      </c>
      <c r="AD46" s="32" t="e">
        <f>AC46/G55</f>
        <v>#REF!</v>
      </c>
    </row>
    <row r="47" spans="2:30" x14ac:dyDescent="0.3">
      <c r="B47" s="114" t="s">
        <v>49</v>
      </c>
      <c r="C47" s="115" t="s">
        <v>21</v>
      </c>
      <c r="D47" s="123" t="s">
        <v>81</v>
      </c>
      <c r="E47" s="54"/>
      <c r="F47" s="5">
        <f>MATCH($D47,FAC_TOTALS_APTA!$A$2:$AV$2,)</f>
        <v>15</v>
      </c>
      <c r="G47" s="33">
        <f>VLOOKUP(G39,FAC_TOTALS_APTA!$A$4:$AV$126,$F47,FALSE)</f>
        <v>4.0060224383444201</v>
      </c>
      <c r="H47" s="33">
        <f>VLOOKUP(H39,FAC_TOTALS_APTA!$A$4:$AV$126,$F47,FALSE)</f>
        <v>2.8706486977246102</v>
      </c>
      <c r="I47" s="29">
        <f t="shared" si="12"/>
        <v>-0.28341672022412057</v>
      </c>
      <c r="J47" s="30" t="str">
        <f t="shared" si="13"/>
        <v>_log</v>
      </c>
      <c r="K47" s="30" t="str">
        <f t="shared" si="14"/>
        <v>GAS_PRICE_2018_log_FAC</v>
      </c>
      <c r="L47" s="5">
        <f>MATCH($K47,FAC_TOTALS_APTA!$A$2:$AT$2,)</f>
        <v>29</v>
      </c>
      <c r="M47" s="28">
        <f>IF(M39=0,0,VLOOKUP(M39,FAC_TOTALS_APTA!$A$4:$AV$126,$L47,FALSE))</f>
        <v>-283779.633165084</v>
      </c>
      <c r="N47" s="28">
        <f>IF(N39=0,0,VLOOKUP(N39,FAC_TOTALS_APTA!$A$4:$AV$126,$L47,FALSE))</f>
        <v>-423297.838794632</v>
      </c>
      <c r="O47" s="28">
        <f>IF(O39=0,0,VLOOKUP(O39,FAC_TOTALS_APTA!$A$4:$AV$126,$L47,FALSE))</f>
        <v>-2253382.8039763798</v>
      </c>
      <c r="P47" s="28">
        <f>IF(P39=0,0,VLOOKUP(P39,FAC_TOTALS_APTA!$A$4:$AV$126,$L47,FALSE))</f>
        <v>-814949.76845949399</v>
      </c>
      <c r="Q47" s="28">
        <f>IF(Q39=0,0,VLOOKUP(Q39,FAC_TOTALS_APTA!$A$4:$AV$126,$L47,FALSE))</f>
        <v>591115.70546269801</v>
      </c>
      <c r="R47" s="28">
        <f>IF(R39=0,0,VLOOKUP(R39,FAC_TOTALS_APTA!$A$4:$AV$126,$L47,FALSE))</f>
        <v>721512.41128348804</v>
      </c>
      <c r="S47" s="28">
        <f>IF(S39=0,0,VLOOKUP(S39,FAC_TOTALS_APTA!$A$4:$AV$126,$L47,FALSE))</f>
        <v>0</v>
      </c>
      <c r="T47" s="28">
        <f>IF(T39=0,0,VLOOKUP(T39,FAC_TOTALS_APTA!$A$4:$AV$126,$L47,FALSE))</f>
        <v>0</v>
      </c>
      <c r="U47" s="28">
        <f>IF(U39=0,0,VLOOKUP(U39,FAC_TOTALS_APTA!$A$4:$AV$126,$L47,FALSE))</f>
        <v>0</v>
      </c>
      <c r="V47" s="28">
        <f>IF(V39=0,0,VLOOKUP(V39,FAC_TOTALS_APTA!$A$4:$AV$126,$L47,FALSE))</f>
        <v>0</v>
      </c>
      <c r="W47" s="28">
        <f>IF(W39=0,0,VLOOKUP(W39,FAC_TOTALS_APTA!$A$4:$AV$126,$L47,FALSE))</f>
        <v>0</v>
      </c>
      <c r="X47" s="28">
        <f>IF(X39=0,0,VLOOKUP(X39,FAC_TOTALS_APTA!$A$4:$AV$126,$L47,FALSE))</f>
        <v>0</v>
      </c>
      <c r="Y47" s="28">
        <f>IF(Y39=0,0,VLOOKUP(Y39,FAC_TOTALS_APTA!$A$4:$AV$126,$L47,FALSE))</f>
        <v>0</v>
      </c>
      <c r="Z47" s="28">
        <f>IF(Z39=0,0,VLOOKUP(Z39,FAC_TOTALS_APTA!$A$4:$AV$126,$L47,FALSE))</f>
        <v>0</v>
      </c>
      <c r="AA47" s="28">
        <f>IF(AA39=0,0,VLOOKUP(AA39,FAC_TOTALS_APTA!$A$4:$AV$126,$L47,FALSE))</f>
        <v>0</v>
      </c>
      <c r="AB47" s="28">
        <f>IF(AB39=0,0,VLOOKUP(AB39,FAC_TOTALS_APTA!$A$4:$AV$126,$L47,FALSE))</f>
        <v>0</v>
      </c>
      <c r="AC47" s="31">
        <f t="shared" si="15"/>
        <v>-2462781.9276494044</v>
      </c>
      <c r="AD47" s="32">
        <f>AC47/G55</f>
        <v>-2.7184767794285761E-2</v>
      </c>
    </row>
    <row r="48" spans="2:30" x14ac:dyDescent="0.35">
      <c r="B48" s="114" t="s">
        <v>46</v>
      </c>
      <c r="C48" s="115" t="s">
        <v>21</v>
      </c>
      <c r="D48" s="103" t="s">
        <v>14</v>
      </c>
      <c r="E48" s="54"/>
      <c r="F48" s="5">
        <f>MATCH($D48,FAC_TOTALS_APTA!$A$2:$AV$2,)</f>
        <v>16</v>
      </c>
      <c r="G48" s="53">
        <f>VLOOKUP(G39,FAC_TOTALS_APTA!$A$4:$AV$126,$F48,FALSE)</f>
        <v>29026.064510323398</v>
      </c>
      <c r="H48" s="53">
        <f>VLOOKUP(H39,FAC_TOTALS_APTA!$A$4:$AV$126,$F48,FALSE)</f>
        <v>31812.7231586532</v>
      </c>
      <c r="I48" s="29">
        <f t="shared" si="12"/>
        <v>9.6005390167127169E-2</v>
      </c>
      <c r="J48" s="30" t="str">
        <f t="shared" si="13"/>
        <v>_log</v>
      </c>
      <c r="K48" s="30" t="str">
        <f t="shared" si="14"/>
        <v>TOTAL_MED_INC_INDIV_2018_log_FAC</v>
      </c>
      <c r="L48" s="5">
        <f>MATCH($K48,FAC_TOTALS_APTA!$A$2:$AT$2,)</f>
        <v>30</v>
      </c>
      <c r="M48" s="28">
        <f>IF(M39=0,0,VLOOKUP(M39,FAC_TOTALS_APTA!$A$4:$AV$126,$L48,FALSE))</f>
        <v>-193774.219752228</v>
      </c>
      <c r="N48" s="28">
        <f>IF(N39=0,0,VLOOKUP(N39,FAC_TOTALS_APTA!$A$4:$AV$126,$L48,FALSE))</f>
        <v>-25153.9934546978</v>
      </c>
      <c r="O48" s="28">
        <f>IF(O39=0,0,VLOOKUP(O39,FAC_TOTALS_APTA!$A$4:$AV$126,$L48,FALSE))</f>
        <v>-499430.45096510299</v>
      </c>
      <c r="P48" s="28">
        <f>IF(P39=0,0,VLOOKUP(P39,FAC_TOTALS_APTA!$A$4:$AV$126,$L48,FALSE))</f>
        <v>-190172.80792974099</v>
      </c>
      <c r="Q48" s="28">
        <f>IF(Q39=0,0,VLOOKUP(Q39,FAC_TOTALS_APTA!$A$4:$AV$126,$L48,FALSE))</f>
        <v>39235.000829724697</v>
      </c>
      <c r="R48" s="28">
        <f>IF(R39=0,0,VLOOKUP(R39,FAC_TOTALS_APTA!$A$4:$AV$126,$L48,FALSE))</f>
        <v>-51371.542616042403</v>
      </c>
      <c r="S48" s="28">
        <f>IF(S39=0,0,VLOOKUP(S39,FAC_TOTALS_APTA!$A$4:$AV$126,$L48,FALSE))</f>
        <v>0</v>
      </c>
      <c r="T48" s="28">
        <f>IF(T39=0,0,VLOOKUP(T39,FAC_TOTALS_APTA!$A$4:$AV$126,$L48,FALSE))</f>
        <v>0</v>
      </c>
      <c r="U48" s="28">
        <f>IF(U39=0,0,VLOOKUP(U39,FAC_TOTALS_APTA!$A$4:$AV$126,$L48,FALSE))</f>
        <v>0</v>
      </c>
      <c r="V48" s="28">
        <f>IF(V39=0,0,VLOOKUP(V39,FAC_TOTALS_APTA!$A$4:$AV$126,$L48,FALSE))</f>
        <v>0</v>
      </c>
      <c r="W48" s="28">
        <f>IF(W39=0,0,VLOOKUP(W39,FAC_TOTALS_APTA!$A$4:$AV$126,$L48,FALSE))</f>
        <v>0</v>
      </c>
      <c r="X48" s="28">
        <f>IF(X39=0,0,VLOOKUP(X39,FAC_TOTALS_APTA!$A$4:$AV$126,$L48,FALSE))</f>
        <v>0</v>
      </c>
      <c r="Y48" s="28">
        <f>IF(Y39=0,0,VLOOKUP(Y39,FAC_TOTALS_APTA!$A$4:$AV$126,$L48,FALSE))</f>
        <v>0</v>
      </c>
      <c r="Z48" s="28">
        <f>IF(Z39=0,0,VLOOKUP(Z39,FAC_TOTALS_APTA!$A$4:$AV$126,$L48,FALSE))</f>
        <v>0</v>
      </c>
      <c r="AA48" s="28">
        <f>IF(AA39=0,0,VLOOKUP(AA39,FAC_TOTALS_APTA!$A$4:$AV$126,$L48,FALSE))</f>
        <v>0</v>
      </c>
      <c r="AB48" s="28">
        <f>IF(AB39=0,0,VLOOKUP(AB39,FAC_TOTALS_APTA!$A$4:$AV$126,$L48,FALSE))</f>
        <v>0</v>
      </c>
      <c r="AC48" s="31">
        <f t="shared" si="15"/>
        <v>-920668.01388808747</v>
      </c>
      <c r="AD48" s="32">
        <f>AC48/G55</f>
        <v>-1.0162550687978274E-2</v>
      </c>
    </row>
    <row r="49" spans="1:31" x14ac:dyDescent="0.35">
      <c r="B49" s="114" t="s">
        <v>62</v>
      </c>
      <c r="C49" s="115"/>
      <c r="D49" s="103" t="s">
        <v>9</v>
      </c>
      <c r="E49" s="54"/>
      <c r="F49" s="5">
        <f>MATCH($D49,FAC_TOTALS_APTA!$A$2:$AV$2,)</f>
        <v>17</v>
      </c>
      <c r="G49" s="28">
        <f>VLOOKUP(G39,FAC_TOTALS_APTA!$A$4:$AV$126,$F49,FALSE)</f>
        <v>8.3613680927189407</v>
      </c>
      <c r="H49" s="28">
        <f>VLOOKUP(H39,FAC_TOTALS_APTA!$A$4:$AV$126,$F49,FALSE)</f>
        <v>7.1973304570354903</v>
      </c>
      <c r="I49" s="29">
        <f t="shared" si="12"/>
        <v>-0.1392161692650622</v>
      </c>
      <c r="J49" s="30" t="str">
        <f t="shared" si="13"/>
        <v/>
      </c>
      <c r="K49" s="30" t="str">
        <f t="shared" si="14"/>
        <v>PCT_HH_NO_VEH_FAC</v>
      </c>
      <c r="L49" s="5">
        <f>MATCH($K49,FAC_TOTALS_APTA!$A$2:$AT$2,)</f>
        <v>31</v>
      </c>
      <c r="M49" s="28">
        <f>IF(M39=0,0,VLOOKUP(M39,FAC_TOTALS_APTA!$A$4:$AV$126,$L49,FALSE))</f>
        <v>-350117.73320179799</v>
      </c>
      <c r="N49" s="28">
        <f>IF(N39=0,0,VLOOKUP(N39,FAC_TOTALS_APTA!$A$4:$AV$126,$L49,FALSE))</f>
        <v>-24982.765574565201</v>
      </c>
      <c r="O49" s="28">
        <f>IF(O39=0,0,VLOOKUP(O39,FAC_TOTALS_APTA!$A$4:$AV$126,$L49,FALSE))</f>
        <v>-487349.25866684399</v>
      </c>
      <c r="P49" s="28">
        <f>IF(P39=0,0,VLOOKUP(P39,FAC_TOTALS_APTA!$A$4:$AV$126,$L49,FALSE))</f>
        <v>-701996.70010736794</v>
      </c>
      <c r="Q49" s="28">
        <f>IF(Q39=0,0,VLOOKUP(Q39,FAC_TOTALS_APTA!$A$4:$AV$126,$L49,FALSE))</f>
        <v>-550158.97943632398</v>
      </c>
      <c r="R49" s="28">
        <f>IF(R39=0,0,VLOOKUP(R39,FAC_TOTALS_APTA!$A$4:$AV$126,$L49,FALSE))</f>
        <v>-565686.98232164897</v>
      </c>
      <c r="S49" s="28">
        <f>IF(S39=0,0,VLOOKUP(S39,FAC_TOTALS_APTA!$A$4:$AV$126,$L49,FALSE))</f>
        <v>0</v>
      </c>
      <c r="T49" s="28">
        <f>IF(T39=0,0,VLOOKUP(T39,FAC_TOTALS_APTA!$A$4:$AV$126,$L49,FALSE))</f>
        <v>0</v>
      </c>
      <c r="U49" s="28">
        <f>IF(U39=0,0,VLOOKUP(U39,FAC_TOTALS_APTA!$A$4:$AV$126,$L49,FALSE))</f>
        <v>0</v>
      </c>
      <c r="V49" s="28">
        <f>IF(V39=0,0,VLOOKUP(V39,FAC_TOTALS_APTA!$A$4:$AV$126,$L49,FALSE))</f>
        <v>0</v>
      </c>
      <c r="W49" s="28">
        <f>IF(W39=0,0,VLOOKUP(W39,FAC_TOTALS_APTA!$A$4:$AV$126,$L49,FALSE))</f>
        <v>0</v>
      </c>
      <c r="X49" s="28">
        <f>IF(X39=0,0,VLOOKUP(X39,FAC_TOTALS_APTA!$A$4:$AV$126,$L49,FALSE))</f>
        <v>0</v>
      </c>
      <c r="Y49" s="28">
        <f>IF(Y39=0,0,VLOOKUP(Y39,FAC_TOTALS_APTA!$A$4:$AV$126,$L49,FALSE))</f>
        <v>0</v>
      </c>
      <c r="Z49" s="28">
        <f>IF(Z39=0,0,VLOOKUP(Z39,FAC_TOTALS_APTA!$A$4:$AV$126,$L49,FALSE))</f>
        <v>0</v>
      </c>
      <c r="AA49" s="28">
        <f>IF(AA39=0,0,VLOOKUP(AA39,FAC_TOTALS_APTA!$A$4:$AV$126,$L49,FALSE))</f>
        <v>0</v>
      </c>
      <c r="AB49" s="28">
        <f>IF(AB39=0,0,VLOOKUP(AB39,FAC_TOTALS_APTA!$A$4:$AV$126,$L49,FALSE))</f>
        <v>0</v>
      </c>
      <c r="AC49" s="31">
        <f t="shared" si="15"/>
        <v>-2680292.4193085479</v>
      </c>
      <c r="AD49" s="32">
        <f>AC49/G55</f>
        <v>-2.9585699903698456E-2</v>
      </c>
    </row>
    <row r="50" spans="1:31" x14ac:dyDescent="0.35">
      <c r="B50" s="114" t="s">
        <v>47</v>
      </c>
      <c r="C50" s="115"/>
      <c r="D50" s="103" t="s">
        <v>28</v>
      </c>
      <c r="E50" s="54"/>
      <c r="F50" s="5">
        <f>MATCH($D50,FAC_TOTALS_APTA!$A$2:$AV$2,)</f>
        <v>18</v>
      </c>
      <c r="G50" s="33">
        <f>VLOOKUP(G39,FAC_TOTALS_APTA!$A$4:$AV$126,$F50,FALSE)</f>
        <v>4.3922807079810999</v>
      </c>
      <c r="H50" s="33">
        <f>VLOOKUP(H39,FAC_TOTALS_APTA!$A$4:$AV$126,$F50,FALSE)</f>
        <v>5.7996856999101896</v>
      </c>
      <c r="I50" s="29">
        <f t="shared" si="12"/>
        <v>0.32042692293589758</v>
      </c>
      <c r="J50" s="30" t="str">
        <f t="shared" si="13"/>
        <v/>
      </c>
      <c r="K50" s="30" t="str">
        <f t="shared" si="14"/>
        <v>JTW_HOME_PCT_FAC</v>
      </c>
      <c r="L50" s="5">
        <f>MATCH($K50,FAC_TOTALS_APTA!$A$2:$AT$2,)</f>
        <v>32</v>
      </c>
      <c r="M50" s="28">
        <f>IF(M39=0,0,VLOOKUP(M39,FAC_TOTALS_APTA!$A$4:$AV$126,$L50,FALSE))</f>
        <v>-7399.24257871384</v>
      </c>
      <c r="N50" s="28">
        <f>IF(N39=0,0,VLOOKUP(N39,FAC_TOTALS_APTA!$A$4:$AV$126,$L50,FALSE))</f>
        <v>-36553.591457685703</v>
      </c>
      <c r="O50" s="28">
        <f>IF(O39=0,0,VLOOKUP(O39,FAC_TOTALS_APTA!$A$4:$AV$126,$L50,FALSE))</f>
        <v>-105753.984309348</v>
      </c>
      <c r="P50" s="28">
        <f>IF(P39=0,0,VLOOKUP(P39,FAC_TOTALS_APTA!$A$4:$AV$126,$L50,FALSE))</f>
        <v>-356206.45778003999</v>
      </c>
      <c r="Q50" s="28">
        <f>IF(Q39=0,0,VLOOKUP(Q39,FAC_TOTALS_APTA!$A$4:$AV$126,$L50,FALSE))</f>
        <v>-174688.08440462101</v>
      </c>
      <c r="R50" s="28">
        <f>IF(R39=0,0,VLOOKUP(R39,FAC_TOTALS_APTA!$A$4:$AV$126,$L50,FALSE))</f>
        <v>-215940.670729662</v>
      </c>
      <c r="S50" s="28">
        <f>IF(S39=0,0,VLOOKUP(S39,FAC_TOTALS_APTA!$A$4:$AV$126,$L50,FALSE))</f>
        <v>0</v>
      </c>
      <c r="T50" s="28">
        <f>IF(T39=0,0,VLOOKUP(T39,FAC_TOTALS_APTA!$A$4:$AV$126,$L50,FALSE))</f>
        <v>0</v>
      </c>
      <c r="U50" s="28">
        <f>IF(U39=0,0,VLOOKUP(U39,FAC_TOTALS_APTA!$A$4:$AV$126,$L50,FALSE))</f>
        <v>0</v>
      </c>
      <c r="V50" s="28">
        <f>IF(V39=0,0,VLOOKUP(V39,FAC_TOTALS_APTA!$A$4:$AV$126,$L50,FALSE))</f>
        <v>0</v>
      </c>
      <c r="W50" s="28">
        <f>IF(W39=0,0,VLOOKUP(W39,FAC_TOTALS_APTA!$A$4:$AV$126,$L50,FALSE))</f>
        <v>0</v>
      </c>
      <c r="X50" s="28">
        <f>IF(X39=0,0,VLOOKUP(X39,FAC_TOTALS_APTA!$A$4:$AV$126,$L50,FALSE))</f>
        <v>0</v>
      </c>
      <c r="Y50" s="28">
        <f>IF(Y39=0,0,VLOOKUP(Y39,FAC_TOTALS_APTA!$A$4:$AV$126,$L50,FALSE))</f>
        <v>0</v>
      </c>
      <c r="Z50" s="28">
        <f>IF(Z39=0,0,VLOOKUP(Z39,FAC_TOTALS_APTA!$A$4:$AV$126,$L50,FALSE))</f>
        <v>0</v>
      </c>
      <c r="AA50" s="28">
        <f>IF(AA39=0,0,VLOOKUP(AA39,FAC_TOTALS_APTA!$A$4:$AV$126,$L50,FALSE))</f>
        <v>0</v>
      </c>
      <c r="AB50" s="28">
        <f>IF(AB39=0,0,VLOOKUP(AB39,FAC_TOTALS_APTA!$A$4:$AV$126,$L50,FALSE))</f>
        <v>0</v>
      </c>
      <c r="AC50" s="31">
        <f t="shared" si="15"/>
        <v>-896542.03126007062</v>
      </c>
      <c r="AD50" s="32">
        <f>AC50/G55</f>
        <v>-9.8962424013255487E-3</v>
      </c>
    </row>
    <row r="51" spans="1:31" x14ac:dyDescent="0.35">
      <c r="B51" s="114" t="s">
        <v>63</v>
      </c>
      <c r="C51" s="115"/>
      <c r="D51" s="125" t="s">
        <v>69</v>
      </c>
      <c r="E51" s="54"/>
      <c r="F51" s="5">
        <f>MATCH($D51,FAC_TOTALS_APTA!$A$2:$AV$2,)</f>
        <v>23</v>
      </c>
      <c r="G51" s="33">
        <f>VLOOKUP(G39,FAC_TOTALS_APTA!$A$4:$AV$126,$F51,FALSE)</f>
        <v>0</v>
      </c>
      <c r="H51" s="33">
        <f>VLOOKUP(H39,FAC_TOTALS_APTA!$A$4:$AV$126,$F51,FALSE)</f>
        <v>4.2220682989960299</v>
      </c>
      <c r="I51" s="29" t="str">
        <f t="shared" si="12"/>
        <v>-</v>
      </c>
      <c r="J51" s="30"/>
      <c r="K51" s="30" t="str">
        <f t="shared" si="14"/>
        <v>YEARS_SINCE_TNC_RAIL_MID_FAC</v>
      </c>
      <c r="L51" s="5">
        <f>MATCH($K51,FAC_TOTALS_APTA!$A$2:$AT$2,)</f>
        <v>37</v>
      </c>
      <c r="M51" s="28">
        <f>IF(M39=0,0,VLOOKUP(M39,FAC_TOTALS_APTA!$A$4:$AV$126,$L51,FALSE))</f>
        <v>0</v>
      </c>
      <c r="N51" s="28">
        <f>IF(N39=0,0,VLOOKUP(N39,FAC_TOTALS_APTA!$A$4:$AV$126,$L51,FALSE))</f>
        <v>-892969.27035592496</v>
      </c>
      <c r="O51" s="28">
        <f>IF(O39=0,0,VLOOKUP(O39,FAC_TOTALS_APTA!$A$4:$AV$126,$L51,FALSE))</f>
        <v>-3539110.6969009801</v>
      </c>
      <c r="P51" s="28">
        <f>IF(P39=0,0,VLOOKUP(P39,FAC_TOTALS_APTA!$A$4:$AV$126,$L51,FALSE))</f>
        <v>-3814940.3485390702</v>
      </c>
      <c r="Q51" s="28">
        <f>IF(Q39=0,0,VLOOKUP(Q39,FAC_TOTALS_APTA!$A$4:$AV$126,$L51,FALSE))</f>
        <v>-3757559.5383897698</v>
      </c>
      <c r="R51" s="28">
        <f>IF(R39=0,0,VLOOKUP(R39,FAC_TOTALS_APTA!$A$4:$AV$126,$L51,FALSE))</f>
        <v>-3662265.11382506</v>
      </c>
      <c r="S51" s="28">
        <f>IF(S39=0,0,VLOOKUP(S39,FAC_TOTALS_APTA!$A$4:$AV$126,$L51,FALSE))</f>
        <v>0</v>
      </c>
      <c r="T51" s="28">
        <f>IF(T39=0,0,VLOOKUP(T39,FAC_TOTALS_APTA!$A$4:$AV$126,$L51,FALSE))</f>
        <v>0</v>
      </c>
      <c r="U51" s="28">
        <f>IF(U39=0,0,VLOOKUP(U39,FAC_TOTALS_APTA!$A$4:$AV$126,$L51,FALSE))</f>
        <v>0</v>
      </c>
      <c r="V51" s="28">
        <f>IF(V39=0,0,VLOOKUP(V39,FAC_TOTALS_APTA!$A$4:$AV$126,$L51,FALSE))</f>
        <v>0</v>
      </c>
      <c r="W51" s="28">
        <f>IF(W39=0,0,VLOOKUP(W39,FAC_TOTALS_APTA!$A$4:$AV$126,$L51,FALSE))</f>
        <v>0</v>
      </c>
      <c r="X51" s="28">
        <f>IF(X39=0,0,VLOOKUP(X39,FAC_TOTALS_APTA!$A$4:$AV$126,$L51,FALSE))</f>
        <v>0</v>
      </c>
      <c r="Y51" s="28">
        <f>IF(Y39=0,0,VLOOKUP(Y39,FAC_TOTALS_APTA!$A$4:$AV$126,$L51,FALSE))</f>
        <v>0</v>
      </c>
      <c r="Z51" s="28">
        <f>IF(Z39=0,0,VLOOKUP(Z39,FAC_TOTALS_APTA!$A$4:$AV$126,$L51,FALSE))</f>
        <v>0</v>
      </c>
      <c r="AA51" s="28">
        <f>IF(AA39=0,0,VLOOKUP(AA39,FAC_TOTALS_APTA!$A$4:$AV$126,$L51,FALSE))</f>
        <v>0</v>
      </c>
      <c r="AB51" s="28">
        <f>IF(AB39=0,0,VLOOKUP(AB39,FAC_TOTALS_APTA!$A$4:$AV$126,$L51,FALSE))</f>
        <v>0</v>
      </c>
      <c r="AC51" s="31">
        <f t="shared" si="15"/>
        <v>-15666844.968010806</v>
      </c>
      <c r="AD51" s="32">
        <f>AC51/G55</f>
        <v>-0.17293432997169456</v>
      </c>
    </row>
    <row r="52" spans="1:31" hidden="1" x14ac:dyDescent="0.35">
      <c r="B52" s="114" t="s">
        <v>64</v>
      </c>
      <c r="C52" s="115"/>
      <c r="D52" s="103" t="s">
        <v>43</v>
      </c>
      <c r="E52" s="54"/>
      <c r="F52" s="5">
        <f>MATCH($D52,FAC_TOTALS_APTA!$A$2:$AV$2,)</f>
        <v>24</v>
      </c>
      <c r="G52" s="33">
        <f>VLOOKUP(G39,FAC_TOTALS_APTA!$A$4:$AV$126,$F52,FALSE)</f>
        <v>0.33186352375429901</v>
      </c>
      <c r="H52" s="33">
        <f>VLOOKUP(H39,FAC_TOTALS_APTA!$A$4:$AV$126,$F52,FALSE)</f>
        <v>0.83356369438538902</v>
      </c>
      <c r="I52" s="29">
        <f t="shared" si="12"/>
        <v>1.5117665387128612</v>
      </c>
      <c r="J52" s="30" t="str">
        <f t="shared" ref="J52:J53" si="16">IF(C52="Log","_log","")</f>
        <v/>
      </c>
      <c r="K52" s="30" t="str">
        <f t="shared" si="14"/>
        <v>BIKE_SHARE_FAC</v>
      </c>
      <c r="L52" s="5">
        <f>MATCH($K52,FAC_TOTALS_APTA!$A$2:$AT$2,)</f>
        <v>38</v>
      </c>
      <c r="M52" s="28">
        <f>IF(M39=0,0,VLOOKUP(M39,FAC_TOTALS_APTA!$A$4:$AV$126,$L52,FALSE))</f>
        <v>-175993.405950257</v>
      </c>
      <c r="N52" s="28">
        <f>IF(N39=0,0,VLOOKUP(N39,FAC_TOTALS_APTA!$A$4:$AV$126,$L52,FALSE))</f>
        <v>-2655.0671301244902</v>
      </c>
      <c r="O52" s="28">
        <f>IF(O39=0,0,VLOOKUP(O39,FAC_TOTALS_APTA!$A$4:$AV$126,$L52,FALSE))</f>
        <v>-91964.472767581799</v>
      </c>
      <c r="P52" s="28">
        <f>IF(P39=0,0,VLOOKUP(P39,FAC_TOTALS_APTA!$A$4:$AV$126,$L52,FALSE))</f>
        <v>-68202.950694479601</v>
      </c>
      <c r="Q52" s="28">
        <f>IF(Q39=0,0,VLOOKUP(Q39,FAC_TOTALS_APTA!$A$4:$AV$126,$L52,FALSE))</f>
        <v>-72238.441565267494</v>
      </c>
      <c r="R52" s="28">
        <f>IF(R39=0,0,VLOOKUP(R39,FAC_TOTALS_APTA!$A$4:$AV$126,$L52,FALSE))</f>
        <v>-19436.222388653299</v>
      </c>
      <c r="S52" s="28">
        <f>IF(S39=0,0,VLOOKUP(S39,FAC_TOTALS_APTA!$A$4:$AV$126,$L52,FALSE))</f>
        <v>0</v>
      </c>
      <c r="T52" s="28">
        <f>IF(T39=0,0,VLOOKUP(T39,FAC_TOTALS_APTA!$A$4:$AV$126,$L52,FALSE))</f>
        <v>0</v>
      </c>
      <c r="U52" s="28">
        <f>IF(U39=0,0,VLOOKUP(U39,FAC_TOTALS_APTA!$A$4:$AV$126,$L52,FALSE))</f>
        <v>0</v>
      </c>
      <c r="V52" s="28">
        <f>IF(V39=0,0,VLOOKUP(V39,FAC_TOTALS_APTA!$A$4:$AV$126,$L52,FALSE))</f>
        <v>0</v>
      </c>
      <c r="W52" s="28">
        <f>IF(W39=0,0,VLOOKUP(W39,FAC_TOTALS_APTA!$A$4:$AV$126,$L52,FALSE))</f>
        <v>0</v>
      </c>
      <c r="X52" s="28">
        <f>IF(X39=0,0,VLOOKUP(X39,FAC_TOTALS_APTA!$A$4:$AV$126,$L52,FALSE))</f>
        <v>0</v>
      </c>
      <c r="Y52" s="28">
        <f>IF(Y39=0,0,VLOOKUP(Y39,FAC_TOTALS_APTA!$A$4:$AV$126,$L52,FALSE))</f>
        <v>0</v>
      </c>
      <c r="Z52" s="28">
        <f>IF(Z39=0,0,VLOOKUP(Z39,FAC_TOTALS_APTA!$A$4:$AV$126,$L52,FALSE))</f>
        <v>0</v>
      </c>
      <c r="AA52" s="28">
        <f>IF(AA39=0,0,VLOOKUP(AA39,FAC_TOTALS_APTA!$A$4:$AV$126,$L52,FALSE))</f>
        <v>0</v>
      </c>
      <c r="AB52" s="28">
        <f>IF(AB39=0,0,VLOOKUP(AB39,FAC_TOTALS_APTA!$A$4:$AV$126,$L52,FALSE))</f>
        <v>0</v>
      </c>
      <c r="AC52" s="31">
        <f t="shared" si="15"/>
        <v>-430490.56049636367</v>
      </c>
      <c r="AD52" s="32">
        <f>AC52/G55</f>
        <v>-4.7518563431620054E-3</v>
      </c>
    </row>
    <row r="53" spans="1:31" hidden="1" x14ac:dyDescent="0.35">
      <c r="B53" s="126" t="s">
        <v>65</v>
      </c>
      <c r="C53" s="127"/>
      <c r="D53" s="128" t="s">
        <v>44</v>
      </c>
      <c r="E53" s="55"/>
      <c r="F53" s="6">
        <f>MATCH($D53,FAC_TOTALS_APTA!$A$2:$AV$2,)</f>
        <v>25</v>
      </c>
      <c r="G53" s="34">
        <f>VLOOKUP(G39,FAC_TOTALS_APTA!$A$4:$AV$126,$F53,FALSE)</f>
        <v>0</v>
      </c>
      <c r="H53" s="34">
        <f>VLOOKUP(H39,FAC_TOTALS_APTA!$A$4:$AV$126,$F53,FALSE)</f>
        <v>0.551536879679145</v>
      </c>
      <c r="I53" s="35" t="str">
        <f t="shared" si="12"/>
        <v>-</v>
      </c>
      <c r="J53" s="36" t="str">
        <f t="shared" si="16"/>
        <v/>
      </c>
      <c r="K53" s="36" t="str">
        <f t="shared" si="14"/>
        <v>scooter_flag_FAC</v>
      </c>
      <c r="L53" s="6">
        <f>MATCH($K53,FAC_TOTALS_APTA!$A$2:$AT$2,)</f>
        <v>39</v>
      </c>
      <c r="M53" s="37">
        <f>IF(M39=0,0,VLOOKUP(M39,FAC_TOTALS_APTA!$A$4:$AV$126,$L53,FALSE))</f>
        <v>0</v>
      </c>
      <c r="N53" s="37">
        <f>IF(N39=0,0,VLOOKUP(N39,FAC_TOTALS_APTA!$A$4:$AV$126,$L53,FALSE))</f>
        <v>0</v>
      </c>
      <c r="O53" s="37">
        <f>IF(O39=0,0,VLOOKUP(O39,FAC_TOTALS_APTA!$A$4:$AV$126,$L53,FALSE))</f>
        <v>0</v>
      </c>
      <c r="P53" s="37">
        <f>IF(P39=0,0,VLOOKUP(P39,FAC_TOTALS_APTA!$A$4:$AV$126,$L53,FALSE))</f>
        <v>0</v>
      </c>
      <c r="Q53" s="37">
        <f>IF(Q39=0,0,VLOOKUP(Q39,FAC_TOTALS_APTA!$A$4:$AV$126,$L53,FALSE))</f>
        <v>0</v>
      </c>
      <c r="R53" s="37">
        <f>IF(R39=0,0,VLOOKUP(R39,FAC_TOTALS_APTA!$A$4:$AV$126,$L53,FALSE))</f>
        <v>-2506478.9731177799</v>
      </c>
      <c r="S53" s="37">
        <f>IF(S39=0,0,VLOOKUP(S39,FAC_TOTALS_APTA!$A$4:$AV$126,$L53,FALSE))</f>
        <v>0</v>
      </c>
      <c r="T53" s="37">
        <f>IF(T39=0,0,VLOOKUP(T39,FAC_TOTALS_APTA!$A$4:$AV$126,$L53,FALSE))</f>
        <v>0</v>
      </c>
      <c r="U53" s="37">
        <f>IF(U39=0,0,VLOOKUP(U39,FAC_TOTALS_APTA!$A$4:$AV$126,$L53,FALSE))</f>
        <v>0</v>
      </c>
      <c r="V53" s="37">
        <f>IF(V39=0,0,VLOOKUP(V39,FAC_TOTALS_APTA!$A$4:$AV$126,$L53,FALSE))</f>
        <v>0</v>
      </c>
      <c r="W53" s="37">
        <f>IF(W39=0,0,VLOOKUP(W39,FAC_TOTALS_APTA!$A$4:$AV$126,$L53,FALSE))</f>
        <v>0</v>
      </c>
      <c r="X53" s="37">
        <f>IF(X39=0,0,VLOOKUP(X39,FAC_TOTALS_APTA!$A$4:$AV$126,$L53,FALSE))</f>
        <v>0</v>
      </c>
      <c r="Y53" s="37">
        <f>IF(Y39=0,0,VLOOKUP(Y39,FAC_TOTALS_APTA!$A$4:$AV$126,$L53,FALSE))</f>
        <v>0</v>
      </c>
      <c r="Z53" s="37">
        <f>IF(Z39=0,0,VLOOKUP(Z39,FAC_TOTALS_APTA!$A$4:$AV$126,$L53,FALSE))</f>
        <v>0</v>
      </c>
      <c r="AA53" s="37">
        <f>IF(AA39=0,0,VLOOKUP(AA39,FAC_TOTALS_APTA!$A$4:$AV$126,$L53,FALSE))</f>
        <v>0</v>
      </c>
      <c r="AB53" s="37">
        <f>IF(AB39=0,0,VLOOKUP(AB39,FAC_TOTALS_APTA!$A$4:$AV$126,$L53,FALSE))</f>
        <v>0</v>
      </c>
      <c r="AC53" s="38">
        <f t="shared" si="15"/>
        <v>-2506478.9731177799</v>
      </c>
      <c r="AD53" s="39">
        <f>AC53/G55</f>
        <v>-2.7667106088642143E-2</v>
      </c>
    </row>
    <row r="54" spans="1:31" x14ac:dyDescent="0.35">
      <c r="B54" s="40" t="s">
        <v>53</v>
      </c>
      <c r="C54" s="41"/>
      <c r="D54" s="40" t="s">
        <v>45</v>
      </c>
      <c r="E54" s="42"/>
      <c r="F54" s="43"/>
      <c r="G54" s="44"/>
      <c r="H54" s="44"/>
      <c r="I54" s="45"/>
      <c r="J54" s="46"/>
      <c r="K54" s="46" t="str">
        <f t="shared" ref="K54" si="17">CONCATENATE(D54,J54,"_FAC")</f>
        <v>New_Reporter_FAC</v>
      </c>
      <c r="L54" s="43">
        <f>MATCH($K54,FAC_TOTALS_APTA!$A$2:$AT$2,)</f>
        <v>43</v>
      </c>
      <c r="M54" s="44">
        <f>IF(M39=0,0,VLOOKUP(M39,FAC_TOTALS_APTA!$A$4:$AV$126,$L54,FALSE))</f>
        <v>0</v>
      </c>
      <c r="N54" s="44">
        <f>IF(N39=0,0,VLOOKUP(N39,FAC_TOTALS_APTA!$A$4:$AV$126,$L54,FALSE))</f>
        <v>0</v>
      </c>
      <c r="O54" s="44">
        <f>IF(O39=0,0,VLOOKUP(O39,FAC_TOTALS_APTA!$A$4:$AV$126,$L54,FALSE))</f>
        <v>0</v>
      </c>
      <c r="P54" s="44">
        <f>IF(P39=0,0,VLOOKUP(P39,FAC_TOTALS_APTA!$A$4:$AV$126,$L54,FALSE))</f>
        <v>0</v>
      </c>
      <c r="Q54" s="44">
        <f>IF(Q39=0,0,VLOOKUP(Q39,FAC_TOTALS_APTA!$A$4:$AV$126,$L54,FALSE))</f>
        <v>0</v>
      </c>
      <c r="R54" s="44">
        <f>IF(R39=0,0,VLOOKUP(R39,FAC_TOTALS_APTA!$A$4:$AV$126,$L54,FALSE))</f>
        <v>0</v>
      </c>
      <c r="S54" s="44">
        <f>IF(S39=0,0,VLOOKUP(S39,FAC_TOTALS_APTA!$A$4:$AV$126,$L54,FALSE))</f>
        <v>0</v>
      </c>
      <c r="T54" s="44">
        <f>IF(T39=0,0,VLOOKUP(T39,FAC_TOTALS_APTA!$A$4:$AV$126,$L54,FALSE))</f>
        <v>0</v>
      </c>
      <c r="U54" s="44">
        <f>IF(U39=0,0,VLOOKUP(U39,FAC_TOTALS_APTA!$A$4:$AV$126,$L54,FALSE))</f>
        <v>0</v>
      </c>
      <c r="V54" s="44">
        <f>IF(V39=0,0,VLOOKUP(V39,FAC_TOTALS_APTA!$A$4:$AV$126,$L54,FALSE))</f>
        <v>0</v>
      </c>
      <c r="W54" s="44">
        <f>IF(W39=0,0,VLOOKUP(W39,FAC_TOTALS_APTA!$A$4:$AV$126,$L54,FALSE))</f>
        <v>0</v>
      </c>
      <c r="X54" s="44">
        <f>IF(X39=0,0,VLOOKUP(X39,FAC_TOTALS_APTA!$A$4:$AV$126,$L54,FALSE))</f>
        <v>0</v>
      </c>
      <c r="Y54" s="44">
        <f>IF(Y39=0,0,VLOOKUP(Y39,FAC_TOTALS_APTA!$A$4:$AV$126,$L54,FALSE))</f>
        <v>0</v>
      </c>
      <c r="Z54" s="44">
        <f>IF(Z39=0,0,VLOOKUP(Z39,FAC_TOTALS_APTA!$A$4:$AV$126,$L54,FALSE))</f>
        <v>0</v>
      </c>
      <c r="AA54" s="44">
        <f>IF(AA39=0,0,VLOOKUP(AA39,FAC_TOTALS_APTA!$A$4:$AV$126,$L54,FALSE))</f>
        <v>0</v>
      </c>
      <c r="AB54" s="44">
        <f>IF(AB39=0,0,VLOOKUP(AB39,FAC_TOTALS_APTA!$A$4:$AV$126,$L54,FALSE))</f>
        <v>0</v>
      </c>
      <c r="AC54" s="47">
        <f>SUM(M54:AB54)</f>
        <v>0</v>
      </c>
      <c r="AD54" s="48">
        <f>AC54/G56</f>
        <v>0</v>
      </c>
    </row>
    <row r="55" spans="1:31" s="106" customFormat="1" ht="15.75" customHeight="1" x14ac:dyDescent="0.35">
      <c r="A55" s="105"/>
      <c r="B55" s="24" t="s">
        <v>66</v>
      </c>
      <c r="C55" s="27"/>
      <c r="D55" s="5" t="s">
        <v>6</v>
      </c>
      <c r="E55" s="54"/>
      <c r="F55" s="5">
        <f>MATCH($D55,FAC_TOTALS_APTA!$A$2:$AT$2,)</f>
        <v>10</v>
      </c>
      <c r="G55" s="109">
        <f>VLOOKUP(G39,FAC_TOTALS_APTA!$A$4:$AV$126,$F55,FALSE)</f>
        <v>90594186.652095705</v>
      </c>
      <c r="H55" s="109">
        <f>VLOOKUP(H39,FAC_TOTALS_APTA!$A$4:$AT$126,$F55,FALSE)</f>
        <v>78605856.087723196</v>
      </c>
      <c r="I55" s="111">
        <f t="shared" ref="I55" si="18">H55/G55-1</f>
        <v>-0.13233002036224129</v>
      </c>
      <c r="J55" s="30"/>
      <c r="K55" s="30"/>
      <c r="L55" s="5"/>
      <c r="M55" s="28" t="e">
        <f t="shared" ref="M55:AB55" si="19">SUM(M41:M48)</f>
        <v>#REF!</v>
      </c>
      <c r="N55" s="28" t="e">
        <f t="shared" si="19"/>
        <v>#REF!</v>
      </c>
      <c r="O55" s="28" t="e">
        <f t="shared" si="19"/>
        <v>#REF!</v>
      </c>
      <c r="P55" s="28" t="e">
        <f t="shared" si="19"/>
        <v>#REF!</v>
      </c>
      <c r="Q55" s="28" t="e">
        <f t="shared" si="19"/>
        <v>#REF!</v>
      </c>
      <c r="R55" s="28" t="e">
        <f t="shared" si="19"/>
        <v>#REF!</v>
      </c>
      <c r="S55" s="28">
        <f t="shared" si="19"/>
        <v>0</v>
      </c>
      <c r="T55" s="28">
        <f t="shared" si="19"/>
        <v>0</v>
      </c>
      <c r="U55" s="28">
        <f t="shared" si="19"/>
        <v>0</v>
      </c>
      <c r="V55" s="28">
        <f t="shared" si="19"/>
        <v>0</v>
      </c>
      <c r="W55" s="28">
        <f t="shared" si="19"/>
        <v>0</v>
      </c>
      <c r="X55" s="28">
        <f t="shared" si="19"/>
        <v>0</v>
      </c>
      <c r="Y55" s="28">
        <f t="shared" si="19"/>
        <v>0</v>
      </c>
      <c r="Z55" s="28">
        <f t="shared" si="19"/>
        <v>0</v>
      </c>
      <c r="AA55" s="28">
        <f t="shared" si="19"/>
        <v>0</v>
      </c>
      <c r="AB55" s="28">
        <f t="shared" si="19"/>
        <v>0</v>
      </c>
      <c r="AC55" s="31">
        <f>H55-G55</f>
        <v>-11988330.56437251</v>
      </c>
      <c r="AD55" s="32">
        <f>I55</f>
        <v>-0.13233002036224129</v>
      </c>
      <c r="AE55" s="105"/>
    </row>
    <row r="56" spans="1:31" ht="13.5" thickBot="1" x14ac:dyDescent="0.4">
      <c r="B56" s="8" t="s">
        <v>50</v>
      </c>
      <c r="C56" s="22"/>
      <c r="D56" s="22" t="s">
        <v>4</v>
      </c>
      <c r="E56" s="22"/>
      <c r="F56" s="22">
        <f>MATCH($D56,FAC_TOTALS_APTA!$A$2:$AT$2,)</f>
        <v>8</v>
      </c>
      <c r="G56" s="110">
        <f>VLOOKUP(G39,FAC_TOTALS_APTA!$A$4:$AT$126,$F56,FALSE)</f>
        <v>85082647</v>
      </c>
      <c r="H56" s="110">
        <f>VLOOKUP(H39,FAC_TOTALS_APTA!$A$4:$AT$126,$F56,FALSE)</f>
        <v>81764133</v>
      </c>
      <c r="I56" s="112">
        <f t="shared" ref="I56" si="20">H56/G56-1</f>
        <v>-3.9003417465373391E-2</v>
      </c>
      <c r="J56" s="49"/>
      <c r="K56" s="4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50">
        <f>H56-G56</f>
        <v>-3318514</v>
      </c>
      <c r="AD56" s="51">
        <f>I56</f>
        <v>-3.9003417465373391E-2</v>
      </c>
    </row>
    <row r="57" spans="1:31" ht="14" thickTop="1" thickBot="1" x14ac:dyDescent="0.4">
      <c r="B57" s="56" t="s">
        <v>67</v>
      </c>
      <c r="C57" s="57"/>
      <c r="D57" s="57"/>
      <c r="E57" s="58"/>
      <c r="F57" s="57"/>
      <c r="G57" s="57"/>
      <c r="H57" s="57"/>
      <c r="I57" s="59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1">
        <f>AD56-AD55</f>
        <v>9.3326602896867894E-2</v>
      </c>
    </row>
    <row r="58" spans="1:31" ht="13.5" thickTop="1" x14ac:dyDescent="0.35"/>
    <row r="59" spans="1:31" s="9" customFormat="1" x14ac:dyDescent="0.35">
      <c r="B59" s="77" t="s">
        <v>25</v>
      </c>
      <c r="C59" s="75"/>
      <c r="E59" s="75"/>
      <c r="F59" s="75"/>
      <c r="G59" s="75"/>
      <c r="H59" s="75"/>
      <c r="I59" s="76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1" x14ac:dyDescent="0.35">
      <c r="B60" s="73" t="s">
        <v>16</v>
      </c>
      <c r="C60" s="74" t="s">
        <v>17</v>
      </c>
      <c r="D60" s="9"/>
      <c r="E60" s="75"/>
      <c r="F60" s="75"/>
      <c r="G60" s="75"/>
      <c r="H60" s="75"/>
      <c r="I60" s="76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1" x14ac:dyDescent="0.35">
      <c r="B61" s="73"/>
      <c r="C61" s="74"/>
      <c r="D61" s="9"/>
      <c r="E61" s="75"/>
      <c r="F61" s="75"/>
      <c r="G61" s="75"/>
      <c r="H61" s="75"/>
      <c r="I61" s="76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1" x14ac:dyDescent="0.35">
      <c r="B62" s="77" t="s">
        <v>15</v>
      </c>
      <c r="C62" s="78">
        <v>1</v>
      </c>
      <c r="D62" s="9"/>
      <c r="E62" s="75"/>
      <c r="F62" s="75"/>
      <c r="G62" s="75"/>
      <c r="H62" s="75"/>
      <c r="I62" s="76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1" ht="13.5" thickBot="1" x14ac:dyDescent="0.4">
      <c r="B63" s="79" t="s">
        <v>34</v>
      </c>
      <c r="C63" s="80">
        <v>3</v>
      </c>
      <c r="D63" s="2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ht="13.5" thickTop="1" x14ac:dyDescent="0.35">
      <c r="B64" s="73"/>
      <c r="C64" s="75"/>
      <c r="D64" s="61"/>
      <c r="E64" s="75"/>
      <c r="F64" s="75"/>
      <c r="G64" s="174" t="s">
        <v>51</v>
      </c>
      <c r="H64" s="174"/>
      <c r="I64" s="174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174" t="s">
        <v>55</v>
      </c>
      <c r="AD64" s="174"/>
    </row>
    <row r="65" spans="2:33" x14ac:dyDescent="0.35">
      <c r="B65" s="83" t="s">
        <v>18</v>
      </c>
      <c r="C65" s="84" t="s">
        <v>19</v>
      </c>
      <c r="D65" s="6" t="s">
        <v>20</v>
      </c>
      <c r="E65" s="85"/>
      <c r="F65" s="85"/>
      <c r="G65" s="84">
        <f>$C$1</f>
        <v>2012</v>
      </c>
      <c r="H65" s="84">
        <f>$C$2</f>
        <v>2018</v>
      </c>
      <c r="I65" s="84" t="s">
        <v>22</v>
      </c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 t="s">
        <v>24</v>
      </c>
      <c r="AD65" s="84" t="s">
        <v>22</v>
      </c>
    </row>
    <row r="66" spans="2:33" ht="14.15" hidden="1" customHeight="1" x14ac:dyDescent="0.35">
      <c r="B66" s="73"/>
      <c r="C66" s="76"/>
      <c r="D66" s="5"/>
      <c r="E66" s="75"/>
      <c r="F66" s="75"/>
      <c r="G66" s="75"/>
      <c r="H66" s="75"/>
      <c r="I66" s="76"/>
      <c r="J66" s="75"/>
      <c r="K66" s="75"/>
      <c r="L66" s="75"/>
      <c r="M66" s="75">
        <v>1</v>
      </c>
      <c r="N66" s="75">
        <v>2</v>
      </c>
      <c r="O66" s="75">
        <v>3</v>
      </c>
      <c r="P66" s="75">
        <v>4</v>
      </c>
      <c r="Q66" s="75">
        <v>5</v>
      </c>
      <c r="R66" s="75">
        <v>6</v>
      </c>
      <c r="S66" s="75">
        <v>7</v>
      </c>
      <c r="T66" s="75">
        <v>8</v>
      </c>
      <c r="U66" s="75">
        <v>9</v>
      </c>
      <c r="V66" s="75">
        <v>10</v>
      </c>
      <c r="W66" s="75">
        <v>11</v>
      </c>
      <c r="X66" s="75">
        <v>12</v>
      </c>
      <c r="Y66" s="75">
        <v>13</v>
      </c>
      <c r="Z66" s="75">
        <v>14</v>
      </c>
      <c r="AA66" s="75">
        <v>15</v>
      </c>
      <c r="AB66" s="75">
        <v>16</v>
      </c>
      <c r="AC66" s="75"/>
      <c r="AD66" s="75"/>
    </row>
    <row r="67" spans="2:33" ht="14.15" hidden="1" customHeight="1" x14ac:dyDescent="0.35">
      <c r="B67" s="73"/>
      <c r="C67" s="76"/>
      <c r="D67" s="5"/>
      <c r="E67" s="75"/>
      <c r="F67" s="75"/>
      <c r="G67" s="75" t="str">
        <f>CONCATENATE($C62,"_",$C63,"_",G65)</f>
        <v>1_3_2012</v>
      </c>
      <c r="H67" s="75" t="str">
        <f>CONCATENATE($C62,"_",$C63,"_",H65)</f>
        <v>1_3_2018</v>
      </c>
      <c r="I67" s="76"/>
      <c r="J67" s="75"/>
      <c r="K67" s="75"/>
      <c r="L67" s="75"/>
      <c r="M67" s="75" t="str">
        <f>IF($G65+M66&gt;$H65,0,CONCATENATE($C62,"_",$C63,"_",$G65+M66))</f>
        <v>1_3_2013</v>
      </c>
      <c r="N67" s="75" t="str">
        <f t="shared" ref="N67:AB67" si="21">IF($G65+N66&gt;$H65,0,CONCATENATE($C62,"_",$C63,"_",$G65+N66))</f>
        <v>1_3_2014</v>
      </c>
      <c r="O67" s="75" t="str">
        <f t="shared" si="21"/>
        <v>1_3_2015</v>
      </c>
      <c r="P67" s="75" t="str">
        <f t="shared" si="21"/>
        <v>1_3_2016</v>
      </c>
      <c r="Q67" s="75" t="str">
        <f t="shared" si="21"/>
        <v>1_3_2017</v>
      </c>
      <c r="R67" s="75" t="str">
        <f t="shared" si="21"/>
        <v>1_3_2018</v>
      </c>
      <c r="S67" s="75">
        <f t="shared" si="21"/>
        <v>0</v>
      </c>
      <c r="T67" s="75">
        <f t="shared" si="21"/>
        <v>0</v>
      </c>
      <c r="U67" s="75">
        <f t="shared" si="21"/>
        <v>0</v>
      </c>
      <c r="V67" s="75">
        <f t="shared" si="21"/>
        <v>0</v>
      </c>
      <c r="W67" s="75">
        <f t="shared" si="21"/>
        <v>0</v>
      </c>
      <c r="X67" s="75">
        <f t="shared" si="21"/>
        <v>0</v>
      </c>
      <c r="Y67" s="75">
        <f t="shared" si="21"/>
        <v>0</v>
      </c>
      <c r="Z67" s="75">
        <f t="shared" si="21"/>
        <v>0</v>
      </c>
      <c r="AA67" s="75">
        <f t="shared" si="21"/>
        <v>0</v>
      </c>
      <c r="AB67" s="75">
        <f t="shared" si="21"/>
        <v>0</v>
      </c>
      <c r="AC67" s="75"/>
      <c r="AD67" s="75"/>
    </row>
    <row r="68" spans="2:33" ht="14.15" hidden="1" customHeight="1" x14ac:dyDescent="0.35">
      <c r="B68" s="73"/>
      <c r="C68" s="76"/>
      <c r="D68" s="5"/>
      <c r="E68" s="75"/>
      <c r="F68" s="75" t="s">
        <v>23</v>
      </c>
      <c r="G68" s="86"/>
      <c r="H68" s="86"/>
      <c r="I68" s="76"/>
      <c r="J68" s="75"/>
      <c r="K68" s="75"/>
      <c r="L68" s="75" t="s">
        <v>23</v>
      </c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2:33" x14ac:dyDescent="0.35">
      <c r="B69" s="114" t="s">
        <v>31</v>
      </c>
      <c r="C69" s="115" t="s">
        <v>21</v>
      </c>
      <c r="D69" s="103" t="s">
        <v>91</v>
      </c>
      <c r="E69" s="87"/>
      <c r="F69" s="75">
        <f>MATCH($D69,FAC_TOTALS_APTA!$A$2:$AV$2,)</f>
        <v>12</v>
      </c>
      <c r="G69" s="86" t="e">
        <f>VLOOKUP(G67,FAC_TOTALS_APTA!$A$4:$AV$126,$F69,FALSE)</f>
        <v>#N/A</v>
      </c>
      <c r="H69" s="86" t="e">
        <f>VLOOKUP(H67,FAC_TOTALS_APTA!$A$4:$AV$126,$F69,FALSE)</f>
        <v>#N/A</v>
      </c>
      <c r="I69" s="88" t="str">
        <f>IFERROR(H69/G69-1,"-")</f>
        <v>-</v>
      </c>
      <c r="J69" s="89" t="str">
        <f>IF(C69="Log","_log","")</f>
        <v>_log</v>
      </c>
      <c r="K69" s="89" t="str">
        <f>CONCATENATE(D69,J69,"_FAC")</f>
        <v>VRM_ADJ_log_FAC</v>
      </c>
      <c r="L69" s="75">
        <f>MATCH($K69,FAC_TOTALS_APTA!$A$2:$AT$2,)</f>
        <v>26</v>
      </c>
      <c r="M69" s="86" t="e">
        <f>IF(M67=0,0,VLOOKUP(M67,FAC_TOTALS_APTA!$A$4:$AV$126,$L69,FALSE))</f>
        <v>#N/A</v>
      </c>
      <c r="N69" s="86" t="e">
        <f>IF(N67=0,0,VLOOKUP(N67,FAC_TOTALS_APTA!$A$4:$AV$126,$L69,FALSE))</f>
        <v>#N/A</v>
      </c>
      <c r="O69" s="86" t="e">
        <f>IF(O67=0,0,VLOOKUP(O67,FAC_TOTALS_APTA!$A$4:$AV$126,$L69,FALSE))</f>
        <v>#N/A</v>
      </c>
      <c r="P69" s="86" t="e">
        <f>IF(P67=0,0,VLOOKUP(P67,FAC_TOTALS_APTA!$A$4:$AV$126,$L69,FALSE))</f>
        <v>#N/A</v>
      </c>
      <c r="Q69" s="86" t="e">
        <f>IF(Q67=0,0,VLOOKUP(Q67,FAC_TOTALS_APTA!$A$4:$AV$126,$L69,FALSE))</f>
        <v>#N/A</v>
      </c>
      <c r="R69" s="86" t="e">
        <f>IF(R67=0,0,VLOOKUP(R67,FAC_TOTALS_APTA!$A$4:$AV$126,$L69,FALSE))</f>
        <v>#N/A</v>
      </c>
      <c r="S69" s="86">
        <f>IF(S67=0,0,VLOOKUP(S67,FAC_TOTALS_APTA!$A$4:$AV$126,$L69,FALSE))</f>
        <v>0</v>
      </c>
      <c r="T69" s="86">
        <f>IF(T67=0,0,VLOOKUP(T67,FAC_TOTALS_APTA!$A$4:$AV$126,$L69,FALSE))</f>
        <v>0</v>
      </c>
      <c r="U69" s="86">
        <f>IF(U67=0,0,VLOOKUP(U67,FAC_TOTALS_APTA!$A$4:$AV$126,$L69,FALSE))</f>
        <v>0</v>
      </c>
      <c r="V69" s="86">
        <f>IF(V67=0,0,VLOOKUP(V67,FAC_TOTALS_APTA!$A$4:$AV$126,$L69,FALSE))</f>
        <v>0</v>
      </c>
      <c r="W69" s="86">
        <f>IF(W67=0,0,VLOOKUP(W67,FAC_TOTALS_APTA!$A$4:$AV$126,$L69,FALSE))</f>
        <v>0</v>
      </c>
      <c r="X69" s="86">
        <f>IF(X67=0,0,VLOOKUP(X67,FAC_TOTALS_APTA!$A$4:$AV$126,$L69,FALSE))</f>
        <v>0</v>
      </c>
      <c r="Y69" s="86">
        <f>IF(Y67=0,0,VLOOKUP(Y67,FAC_TOTALS_APTA!$A$4:$AV$126,$L69,FALSE))</f>
        <v>0</v>
      </c>
      <c r="Z69" s="86">
        <f>IF(Z67=0,0,VLOOKUP(Z67,FAC_TOTALS_APTA!$A$4:$AV$126,$L69,FALSE))</f>
        <v>0</v>
      </c>
      <c r="AA69" s="86">
        <f>IF(AA67=0,0,VLOOKUP(AA67,FAC_TOTALS_APTA!$A$4:$AV$126,$L69,FALSE))</f>
        <v>0</v>
      </c>
      <c r="AB69" s="86">
        <f>IF(AB67=0,0,VLOOKUP(AB67,FAC_TOTALS_APTA!$A$4:$AV$126,$L69,FALSE))</f>
        <v>0</v>
      </c>
      <c r="AC69" s="90" t="e">
        <f>SUM(M69:AB69)</f>
        <v>#N/A</v>
      </c>
      <c r="AD69" s="91" t="e">
        <f>AC69/G83</f>
        <v>#N/A</v>
      </c>
    </row>
    <row r="70" spans="2:33" x14ac:dyDescent="0.35">
      <c r="B70" s="114" t="s">
        <v>52</v>
      </c>
      <c r="C70" s="115" t="s">
        <v>21</v>
      </c>
      <c r="D70" s="103" t="s">
        <v>92</v>
      </c>
      <c r="E70" s="87"/>
      <c r="F70" s="75">
        <f>MATCH($D70,FAC_TOTALS_APTA!$A$2:$AV$2,)</f>
        <v>13</v>
      </c>
      <c r="G70" s="92" t="e">
        <f>VLOOKUP(G67,FAC_TOTALS_APTA!$A$4:$AV$126,$F70,FALSE)</f>
        <v>#N/A</v>
      </c>
      <c r="H70" s="92" t="e">
        <f>VLOOKUP(H67,FAC_TOTALS_APTA!$A$4:$AV$126,$F70,FALSE)</f>
        <v>#N/A</v>
      </c>
      <c r="I70" s="88" t="str">
        <f t="shared" ref="I70:I81" si="22">IFERROR(H70/G70-1,"-")</f>
        <v>-</v>
      </c>
      <c r="J70" s="89" t="str">
        <f t="shared" ref="J70:J78" si="23">IF(C70="Log","_log","")</f>
        <v>_log</v>
      </c>
      <c r="K70" s="89" t="str">
        <f t="shared" ref="K70:K81" si="24">CONCATENATE(D70,J70,"_FAC")</f>
        <v>FARE_per_UPT_cleaned_2018_log_FAC</v>
      </c>
      <c r="L70" s="75">
        <f>MATCH($K70,FAC_TOTALS_APTA!$A$2:$AT$2,)</f>
        <v>27</v>
      </c>
      <c r="M70" s="86" t="e">
        <f>IF(M67=0,0,VLOOKUP(M67,FAC_TOTALS_APTA!$A$4:$AV$126,$L70,FALSE))</f>
        <v>#N/A</v>
      </c>
      <c r="N70" s="86" t="e">
        <f>IF(N67=0,0,VLOOKUP(N67,FAC_TOTALS_APTA!$A$4:$AV$126,$L70,FALSE))</f>
        <v>#N/A</v>
      </c>
      <c r="O70" s="86" t="e">
        <f>IF(O67=0,0,VLOOKUP(O67,FAC_TOTALS_APTA!$A$4:$AV$126,$L70,FALSE))</f>
        <v>#N/A</v>
      </c>
      <c r="P70" s="86" t="e">
        <f>IF(P67=0,0,VLOOKUP(P67,FAC_TOTALS_APTA!$A$4:$AV$126,$L70,FALSE))</f>
        <v>#N/A</v>
      </c>
      <c r="Q70" s="86" t="e">
        <f>IF(Q67=0,0,VLOOKUP(Q67,FAC_TOTALS_APTA!$A$4:$AV$126,$L70,FALSE))</f>
        <v>#N/A</v>
      </c>
      <c r="R70" s="86" t="e">
        <f>IF(R67=0,0,VLOOKUP(R67,FAC_TOTALS_APTA!$A$4:$AV$126,$L70,FALSE))</f>
        <v>#N/A</v>
      </c>
      <c r="S70" s="86">
        <f>IF(S67=0,0,VLOOKUP(S67,FAC_TOTALS_APTA!$A$4:$AV$126,$L70,FALSE))</f>
        <v>0</v>
      </c>
      <c r="T70" s="86">
        <f>IF(T67=0,0,VLOOKUP(T67,FAC_TOTALS_APTA!$A$4:$AV$126,$L70,FALSE))</f>
        <v>0</v>
      </c>
      <c r="U70" s="86">
        <f>IF(U67=0,0,VLOOKUP(U67,FAC_TOTALS_APTA!$A$4:$AV$126,$L70,FALSE))</f>
        <v>0</v>
      </c>
      <c r="V70" s="86">
        <f>IF(V67=0,0,VLOOKUP(V67,FAC_TOTALS_APTA!$A$4:$AV$126,$L70,FALSE))</f>
        <v>0</v>
      </c>
      <c r="W70" s="86">
        <f>IF(W67=0,0,VLOOKUP(W67,FAC_TOTALS_APTA!$A$4:$AV$126,$L70,FALSE))</f>
        <v>0</v>
      </c>
      <c r="X70" s="86">
        <f>IF(X67=0,0,VLOOKUP(X67,FAC_TOTALS_APTA!$A$4:$AV$126,$L70,FALSE))</f>
        <v>0</v>
      </c>
      <c r="Y70" s="86">
        <f>IF(Y67=0,0,VLOOKUP(Y67,FAC_TOTALS_APTA!$A$4:$AV$126,$L70,FALSE))</f>
        <v>0</v>
      </c>
      <c r="Z70" s="86">
        <f>IF(Z67=0,0,VLOOKUP(Z67,FAC_TOTALS_APTA!$A$4:$AV$126,$L70,FALSE))</f>
        <v>0</v>
      </c>
      <c r="AA70" s="86">
        <f>IF(AA67=0,0,VLOOKUP(AA67,FAC_TOTALS_APTA!$A$4:$AV$126,$L70,FALSE))</f>
        <v>0</v>
      </c>
      <c r="AB70" s="86">
        <f>IF(AB67=0,0,VLOOKUP(AB67,FAC_TOTALS_APTA!$A$4:$AV$126,$L70,FALSE))</f>
        <v>0</v>
      </c>
      <c r="AC70" s="90" t="e">
        <f t="shared" ref="AC70:AC81" si="25">SUM(M70:AB70)</f>
        <v>#N/A</v>
      </c>
      <c r="AD70" s="91" t="e">
        <f>AC70/G83</f>
        <v>#N/A</v>
      </c>
    </row>
    <row r="71" spans="2:33" x14ac:dyDescent="0.35">
      <c r="B71" s="114" t="s">
        <v>79</v>
      </c>
      <c r="C71" s="115"/>
      <c r="D71" s="103" t="s">
        <v>77</v>
      </c>
      <c r="E71" s="117"/>
      <c r="F71" s="103" t="e">
        <f>MATCH($D71,FAC_TOTALS_APTA!$A$2:$AV$2,)</f>
        <v>#N/A</v>
      </c>
      <c r="G71" s="116" t="e">
        <f>VLOOKUP(G67,FAC_TOTALS_APTA!$A$4:$AV$126,$F71,FALSE)</f>
        <v>#N/A</v>
      </c>
      <c r="H71" s="116" t="e">
        <f>VLOOKUP(H67,FAC_TOTALS_APTA!$A$4:$AV$126,$F71,FALSE)</f>
        <v>#N/A</v>
      </c>
      <c r="I71" s="29" t="str">
        <f>IFERROR(H71/G71-1,"-")</f>
        <v>-</v>
      </c>
      <c r="J71" s="119" t="str">
        <f t="shared" si="23"/>
        <v/>
      </c>
      <c r="K71" s="119" t="str">
        <f t="shared" si="24"/>
        <v>RESTRUCTURE_FAC</v>
      </c>
      <c r="L71" s="103" t="e">
        <f>MATCH($K71,FAC_TOTALS_APTA!$A$2:$AT$2,)</f>
        <v>#N/A</v>
      </c>
      <c r="M71" s="116" t="e">
        <f>IF(M67=0,0,VLOOKUP(M67,FAC_TOTALS_APTA!$A$4:$AV$126,$L71,FALSE))</f>
        <v>#N/A</v>
      </c>
      <c r="N71" s="116" t="e">
        <f>IF(N67=0,0,VLOOKUP(N67,FAC_TOTALS_APTA!$A$4:$AV$126,$L71,FALSE))</f>
        <v>#N/A</v>
      </c>
      <c r="O71" s="116" t="e">
        <f>IF(O67=0,0,VLOOKUP(O67,FAC_TOTALS_APTA!$A$4:$AV$126,$L71,FALSE))</f>
        <v>#N/A</v>
      </c>
      <c r="P71" s="116" t="e">
        <f>IF(P67=0,0,VLOOKUP(P67,FAC_TOTALS_APTA!$A$4:$AV$126,$L71,FALSE))</f>
        <v>#N/A</v>
      </c>
      <c r="Q71" s="116" t="e">
        <f>IF(Q67=0,0,VLOOKUP(Q67,FAC_TOTALS_APTA!$A$4:$AV$126,$L71,FALSE))</f>
        <v>#N/A</v>
      </c>
      <c r="R71" s="116" t="e">
        <f>IF(R67=0,0,VLOOKUP(R67,FAC_TOTALS_APTA!$A$4:$AV$126,$L71,FALSE))</f>
        <v>#N/A</v>
      </c>
      <c r="S71" s="116">
        <f>IF(S67=0,0,VLOOKUP(S67,FAC_TOTALS_APTA!$A$4:$AV$126,$L71,FALSE))</f>
        <v>0</v>
      </c>
      <c r="T71" s="116">
        <f>IF(T67=0,0,VLOOKUP(T67,FAC_TOTALS_APTA!$A$4:$AV$126,$L71,FALSE))</f>
        <v>0</v>
      </c>
      <c r="U71" s="116">
        <f>IF(U67=0,0,VLOOKUP(U67,FAC_TOTALS_APTA!$A$4:$AV$126,$L71,FALSE))</f>
        <v>0</v>
      </c>
      <c r="V71" s="116">
        <f>IF(V67=0,0,VLOOKUP(V67,FAC_TOTALS_APTA!$A$4:$AV$126,$L71,FALSE))</f>
        <v>0</v>
      </c>
      <c r="W71" s="116">
        <f>IF(W67=0,0,VLOOKUP(W67,FAC_TOTALS_APTA!$A$4:$AV$126,$L71,FALSE))</f>
        <v>0</v>
      </c>
      <c r="X71" s="116">
        <f>IF(X67=0,0,VLOOKUP(X67,FAC_TOTALS_APTA!$A$4:$AV$126,$L71,FALSE))</f>
        <v>0</v>
      </c>
      <c r="Y71" s="116">
        <f>IF(Y67=0,0,VLOOKUP(Y67,FAC_TOTALS_APTA!$A$4:$AV$126,$L71,FALSE))</f>
        <v>0</v>
      </c>
      <c r="Z71" s="116">
        <f>IF(Z67=0,0,VLOOKUP(Z67,FAC_TOTALS_APTA!$A$4:$AV$126,$L71,FALSE))</f>
        <v>0</v>
      </c>
      <c r="AA71" s="116">
        <f>IF(AA67=0,0,VLOOKUP(AA67,FAC_TOTALS_APTA!$A$4:$AV$126,$L71,FALSE))</f>
        <v>0</v>
      </c>
      <c r="AB71" s="116">
        <f>IF(AB67=0,0,VLOOKUP(AB67,FAC_TOTALS_APTA!$A$4:$AV$126,$L71,FALSE))</f>
        <v>0</v>
      </c>
      <c r="AC71" s="120" t="e">
        <f t="shared" si="25"/>
        <v>#N/A</v>
      </c>
      <c r="AD71" s="121" t="e">
        <f>AC71/G84</f>
        <v>#N/A</v>
      </c>
    </row>
    <row r="72" spans="2:33" x14ac:dyDescent="0.35">
      <c r="B72" s="114" t="s">
        <v>80</v>
      </c>
      <c r="C72" s="115"/>
      <c r="D72" s="103" t="s">
        <v>76</v>
      </c>
      <c r="E72" s="117"/>
      <c r="F72" s="103">
        <f>MATCH($D72,FAC_TOTALS_APTA!$A$2:$AV$2,)</f>
        <v>19</v>
      </c>
      <c r="G72" s="53" t="e">
        <f>VLOOKUP(G67,FAC_TOTALS_APTA!$A$4:$AV$126,$F72,FALSE)</f>
        <v>#N/A</v>
      </c>
      <c r="H72" s="53" t="e">
        <f>VLOOKUP(H67,FAC_TOTALS_APTA!$A$4:$AV$126,$F72,FALSE)</f>
        <v>#N/A</v>
      </c>
      <c r="I72" s="29" t="str">
        <f>IFERROR(H72/G72-1,"-")</f>
        <v>-</v>
      </c>
      <c r="J72" s="30" t="str">
        <f t="shared" si="23"/>
        <v/>
      </c>
      <c r="K72" s="30" t="str">
        <f t="shared" si="24"/>
        <v>MAINTENANCE_WMATA_FAC</v>
      </c>
      <c r="L72" s="5">
        <f>MATCH($K72,FAC_TOTALS_APTA!$A$2:$AT$2,)</f>
        <v>33</v>
      </c>
      <c r="M72" s="28">
        <f>IF(M68=0,0,VLOOKUP(M68,FAC_TOTALS_APTA!$A$4:$AV$126,$L72,FALSE))</f>
        <v>0</v>
      </c>
      <c r="N72" s="28">
        <f>IF(N68=0,0,VLOOKUP(N68,FAC_TOTALS_APTA!$A$4:$AV$126,$L72,FALSE))</f>
        <v>0</v>
      </c>
      <c r="O72" s="28">
        <f>IF(O68=0,0,VLOOKUP(O68,FAC_TOTALS_APTA!$A$4:$AV$126,$L72,FALSE))</f>
        <v>0</v>
      </c>
      <c r="P72" s="28">
        <f>IF(P68=0,0,VLOOKUP(P68,FAC_TOTALS_APTA!$A$4:$AV$126,$L72,FALSE))</f>
        <v>0</v>
      </c>
      <c r="Q72" s="28">
        <f>IF(Q68=0,0,VLOOKUP(Q68,FAC_TOTALS_APTA!$A$4:$AV$126,$L72,FALSE))</f>
        <v>0</v>
      </c>
      <c r="R72" s="28">
        <f>IF(R68=0,0,VLOOKUP(R68,FAC_TOTALS_APTA!$A$4:$AV$126,$L72,FALSE))</f>
        <v>0</v>
      </c>
      <c r="S72" s="28">
        <f>IF(S68=0,0,VLOOKUP(S68,FAC_TOTALS_APTA!$A$4:$AV$126,$L72,FALSE))</f>
        <v>0</v>
      </c>
      <c r="T72" s="28">
        <f>IF(T68=0,0,VLOOKUP(T68,FAC_TOTALS_APTA!$A$4:$AV$126,$L72,FALSE))</f>
        <v>0</v>
      </c>
      <c r="U72" s="28">
        <f>IF(U68=0,0,VLOOKUP(U68,FAC_TOTALS_APTA!$A$4:$AV$126,$L72,FALSE))</f>
        <v>0</v>
      </c>
      <c r="V72" s="28">
        <f>IF(V68=0,0,VLOOKUP(V68,FAC_TOTALS_APTA!$A$4:$AV$126,$L72,FALSE))</f>
        <v>0</v>
      </c>
      <c r="W72" s="28">
        <f>IF(W68=0,0,VLOOKUP(W68,FAC_TOTALS_APTA!$A$4:$AV$126,$L72,FALSE))</f>
        <v>0</v>
      </c>
      <c r="X72" s="28">
        <f>IF(X68=0,0,VLOOKUP(X68,FAC_TOTALS_APTA!$A$4:$AV$126,$L72,FALSE))</f>
        <v>0</v>
      </c>
      <c r="Y72" s="28">
        <f>IF(Y68=0,0,VLOOKUP(Y68,FAC_TOTALS_APTA!$A$4:$AV$126,$L72,FALSE))</f>
        <v>0</v>
      </c>
      <c r="Z72" s="28">
        <f>IF(Z68=0,0,VLOOKUP(Z68,FAC_TOTALS_APTA!$A$4:$AV$126,$L72,FALSE))</f>
        <v>0</v>
      </c>
      <c r="AA72" s="28">
        <f>IF(AA68=0,0,VLOOKUP(AA68,FAC_TOTALS_APTA!$A$4:$AV$126,$L72,FALSE))</f>
        <v>0</v>
      </c>
      <c r="AB72" s="28">
        <f>IF(AB68=0,0,VLOOKUP(AB68,FAC_TOTALS_APTA!$A$4:$AV$126,$L72,FALSE))</f>
        <v>0</v>
      </c>
      <c r="AC72" s="31">
        <f t="shared" si="25"/>
        <v>0</v>
      </c>
      <c r="AD72" s="32" t="e">
        <f>AC72/G84</f>
        <v>#N/A</v>
      </c>
    </row>
    <row r="73" spans="2:33" x14ac:dyDescent="0.35">
      <c r="B73" s="114" t="s">
        <v>48</v>
      </c>
      <c r="C73" s="115" t="s">
        <v>21</v>
      </c>
      <c r="D73" s="103" t="s">
        <v>8</v>
      </c>
      <c r="E73" s="87"/>
      <c r="F73" s="75">
        <f>MATCH($D73,FAC_TOTALS_APTA!$A$2:$AV$2,)</f>
        <v>14</v>
      </c>
      <c r="G73" s="86" t="e">
        <f>VLOOKUP(G67,FAC_TOTALS_APTA!$A$4:$AV$126,$F73,FALSE)</f>
        <v>#N/A</v>
      </c>
      <c r="H73" s="86" t="e">
        <f>VLOOKUP(H67,FAC_TOTALS_APTA!$A$4:$AV$126,$F73,FALSE)</f>
        <v>#N/A</v>
      </c>
      <c r="I73" s="88" t="str">
        <f t="shared" si="22"/>
        <v>-</v>
      </c>
      <c r="J73" s="89" t="str">
        <f t="shared" si="23"/>
        <v>_log</v>
      </c>
      <c r="K73" s="89" t="str">
        <f t="shared" si="24"/>
        <v>POP_EMP_log_FAC</v>
      </c>
      <c r="L73" s="75">
        <f>MATCH($K73,FAC_TOTALS_APTA!$A$2:$AT$2,)</f>
        <v>28</v>
      </c>
      <c r="M73" s="86" t="e">
        <f>IF(M67=0,0,VLOOKUP(M67,FAC_TOTALS_APTA!$A$4:$AV$126,$L73,FALSE))</f>
        <v>#N/A</v>
      </c>
      <c r="N73" s="86" t="e">
        <f>IF(N67=0,0,VLOOKUP(N67,FAC_TOTALS_APTA!$A$4:$AV$126,$L73,FALSE))</f>
        <v>#N/A</v>
      </c>
      <c r="O73" s="86" t="e">
        <f>IF(O67=0,0,VLOOKUP(O67,FAC_TOTALS_APTA!$A$4:$AV$126,$L73,FALSE))</f>
        <v>#N/A</v>
      </c>
      <c r="P73" s="86" t="e">
        <f>IF(P67=0,0,VLOOKUP(P67,FAC_TOTALS_APTA!$A$4:$AV$126,$L73,FALSE))</f>
        <v>#N/A</v>
      </c>
      <c r="Q73" s="86" t="e">
        <f>IF(Q67=0,0,VLOOKUP(Q67,FAC_TOTALS_APTA!$A$4:$AV$126,$L73,FALSE))</f>
        <v>#N/A</v>
      </c>
      <c r="R73" s="86" t="e">
        <f>IF(R67=0,0,VLOOKUP(R67,FAC_TOTALS_APTA!$A$4:$AV$126,$L73,FALSE))</f>
        <v>#N/A</v>
      </c>
      <c r="S73" s="86">
        <f>IF(S67=0,0,VLOOKUP(S67,FAC_TOTALS_APTA!$A$4:$AV$126,$L73,FALSE))</f>
        <v>0</v>
      </c>
      <c r="T73" s="86">
        <f>IF(T67=0,0,VLOOKUP(T67,FAC_TOTALS_APTA!$A$4:$AV$126,$L73,FALSE))</f>
        <v>0</v>
      </c>
      <c r="U73" s="86">
        <f>IF(U67=0,0,VLOOKUP(U67,FAC_TOTALS_APTA!$A$4:$AV$126,$L73,FALSE))</f>
        <v>0</v>
      </c>
      <c r="V73" s="86">
        <f>IF(V67=0,0,VLOOKUP(V67,FAC_TOTALS_APTA!$A$4:$AV$126,$L73,FALSE))</f>
        <v>0</v>
      </c>
      <c r="W73" s="86">
        <f>IF(W67=0,0,VLOOKUP(W67,FAC_TOTALS_APTA!$A$4:$AV$126,$L73,FALSE))</f>
        <v>0</v>
      </c>
      <c r="X73" s="86">
        <f>IF(X67=0,0,VLOOKUP(X67,FAC_TOTALS_APTA!$A$4:$AV$126,$L73,FALSE))</f>
        <v>0</v>
      </c>
      <c r="Y73" s="86">
        <f>IF(Y67=0,0,VLOOKUP(Y67,FAC_TOTALS_APTA!$A$4:$AV$126,$L73,FALSE))</f>
        <v>0</v>
      </c>
      <c r="Z73" s="86">
        <f>IF(Z67=0,0,VLOOKUP(Z67,FAC_TOTALS_APTA!$A$4:$AV$126,$L73,FALSE))</f>
        <v>0</v>
      </c>
      <c r="AA73" s="86">
        <f>IF(AA67=0,0,VLOOKUP(AA67,FAC_TOTALS_APTA!$A$4:$AV$126,$L73,FALSE))</f>
        <v>0</v>
      </c>
      <c r="AB73" s="86">
        <f>IF(AB67=0,0,VLOOKUP(AB67,FAC_TOTALS_APTA!$A$4:$AV$126,$L73,FALSE))</f>
        <v>0</v>
      </c>
      <c r="AC73" s="90" t="e">
        <f t="shared" si="25"/>
        <v>#N/A</v>
      </c>
      <c r="AD73" s="91" t="e">
        <f>AC73/G83</f>
        <v>#N/A</v>
      </c>
    </row>
    <row r="74" spans="2:33" x14ac:dyDescent="0.35">
      <c r="B74" s="24" t="s">
        <v>73</v>
      </c>
      <c r="C74" s="115"/>
      <c r="D74" s="103" t="s">
        <v>72</v>
      </c>
      <c r="E74" s="87"/>
      <c r="F74" s="75" t="e">
        <f>MATCH($D74,FAC_TOTALS_APTA!$A$2:$AV$2,)</f>
        <v>#N/A</v>
      </c>
      <c r="G74" s="92" t="e">
        <f>VLOOKUP(G67,FAC_TOTALS_APTA!$A$4:$AV$126,$F74,FALSE)</f>
        <v>#N/A</v>
      </c>
      <c r="H74" s="92" t="e">
        <f>VLOOKUP(H67,FAC_TOTALS_APTA!$A$4:$AV$126,$F74,FALSE)</f>
        <v>#N/A</v>
      </c>
      <c r="I74" s="88" t="str">
        <f t="shared" si="22"/>
        <v>-</v>
      </c>
      <c r="J74" s="89" t="str">
        <f t="shared" si="23"/>
        <v/>
      </c>
      <c r="K74" s="89" t="str">
        <f t="shared" si="24"/>
        <v>TSD_POP_EMP_PCT_FAC</v>
      </c>
      <c r="L74" s="75" t="e">
        <f>MATCH($K74,FAC_TOTALS_APTA!$A$2:$AT$2,)</f>
        <v>#N/A</v>
      </c>
      <c r="M74" s="86" t="e">
        <f>IF(M67=0,0,VLOOKUP(M67,FAC_TOTALS_APTA!$A$4:$AV$126,$L74,FALSE))</f>
        <v>#N/A</v>
      </c>
      <c r="N74" s="86" t="e">
        <f>IF(N67=0,0,VLOOKUP(N67,FAC_TOTALS_APTA!$A$4:$AV$126,$L74,FALSE))</f>
        <v>#N/A</v>
      </c>
      <c r="O74" s="86" t="e">
        <f>IF(O67=0,0,VLOOKUP(O67,FAC_TOTALS_APTA!$A$4:$AV$126,$L74,FALSE))</f>
        <v>#N/A</v>
      </c>
      <c r="P74" s="86" t="e">
        <f>IF(P67=0,0,VLOOKUP(P67,FAC_TOTALS_APTA!$A$4:$AV$126,$L74,FALSE))</f>
        <v>#N/A</v>
      </c>
      <c r="Q74" s="86" t="e">
        <f>IF(Q67=0,0,VLOOKUP(Q67,FAC_TOTALS_APTA!$A$4:$AV$126,$L74,FALSE))</f>
        <v>#N/A</v>
      </c>
      <c r="R74" s="86" t="e">
        <f>IF(R67=0,0,VLOOKUP(R67,FAC_TOTALS_APTA!$A$4:$AV$126,$L74,FALSE))</f>
        <v>#N/A</v>
      </c>
      <c r="S74" s="86">
        <f>IF(S67=0,0,VLOOKUP(S67,FAC_TOTALS_APTA!$A$4:$AV$126,$L74,FALSE))</f>
        <v>0</v>
      </c>
      <c r="T74" s="86">
        <f>IF(T67=0,0,VLOOKUP(T67,FAC_TOTALS_APTA!$A$4:$AV$126,$L74,FALSE))</f>
        <v>0</v>
      </c>
      <c r="U74" s="86">
        <f>IF(U67=0,0,VLOOKUP(U67,FAC_TOTALS_APTA!$A$4:$AV$126,$L74,FALSE))</f>
        <v>0</v>
      </c>
      <c r="V74" s="86">
        <f>IF(V67=0,0,VLOOKUP(V67,FAC_TOTALS_APTA!$A$4:$AV$126,$L74,FALSE))</f>
        <v>0</v>
      </c>
      <c r="W74" s="86">
        <f>IF(W67=0,0,VLOOKUP(W67,FAC_TOTALS_APTA!$A$4:$AV$126,$L74,FALSE))</f>
        <v>0</v>
      </c>
      <c r="X74" s="86">
        <f>IF(X67=0,0,VLOOKUP(X67,FAC_TOTALS_APTA!$A$4:$AV$126,$L74,FALSE))</f>
        <v>0</v>
      </c>
      <c r="Y74" s="86">
        <f>IF(Y67=0,0,VLOOKUP(Y67,FAC_TOTALS_APTA!$A$4:$AV$126,$L74,FALSE))</f>
        <v>0</v>
      </c>
      <c r="Z74" s="86">
        <f>IF(Z67=0,0,VLOOKUP(Z67,FAC_TOTALS_APTA!$A$4:$AV$126,$L74,FALSE))</f>
        <v>0</v>
      </c>
      <c r="AA74" s="86">
        <f>IF(AA67=0,0,VLOOKUP(AA67,FAC_TOTALS_APTA!$A$4:$AV$126,$L74,FALSE))</f>
        <v>0</v>
      </c>
      <c r="AB74" s="86">
        <f>IF(AB67=0,0,VLOOKUP(AB67,FAC_TOTALS_APTA!$A$4:$AV$126,$L74,FALSE))</f>
        <v>0</v>
      </c>
      <c r="AC74" s="90" t="e">
        <f t="shared" si="25"/>
        <v>#N/A</v>
      </c>
      <c r="AD74" s="91" t="e">
        <f>AC74/G83</f>
        <v>#N/A</v>
      </c>
    </row>
    <row r="75" spans="2:33" x14ac:dyDescent="0.3">
      <c r="B75" s="114" t="s">
        <v>49</v>
      </c>
      <c r="C75" s="115" t="s">
        <v>21</v>
      </c>
      <c r="D75" s="123" t="s">
        <v>81</v>
      </c>
      <c r="E75" s="87"/>
      <c r="F75" s="75">
        <f>MATCH($D75,FAC_TOTALS_APTA!$A$2:$AV$2,)</f>
        <v>15</v>
      </c>
      <c r="G75" s="93" t="e">
        <f>VLOOKUP(G67,FAC_TOTALS_APTA!$A$4:$AV$126,$F75,FALSE)</f>
        <v>#N/A</v>
      </c>
      <c r="H75" s="93" t="e">
        <f>VLOOKUP(H67,FAC_TOTALS_APTA!$A$4:$AV$126,$F75,FALSE)</f>
        <v>#N/A</v>
      </c>
      <c r="I75" s="88" t="str">
        <f t="shared" si="22"/>
        <v>-</v>
      </c>
      <c r="J75" s="89" t="str">
        <f t="shared" si="23"/>
        <v>_log</v>
      </c>
      <c r="K75" s="89" t="str">
        <f t="shared" si="24"/>
        <v>GAS_PRICE_2018_log_FAC</v>
      </c>
      <c r="L75" s="75">
        <f>MATCH($K75,FAC_TOTALS_APTA!$A$2:$AT$2,)</f>
        <v>29</v>
      </c>
      <c r="M75" s="86" t="e">
        <f>IF(M67=0,0,VLOOKUP(M67,FAC_TOTALS_APTA!$A$4:$AV$126,$L75,FALSE))</f>
        <v>#N/A</v>
      </c>
      <c r="N75" s="86" t="e">
        <f>IF(N67=0,0,VLOOKUP(N67,FAC_TOTALS_APTA!$A$4:$AV$126,$L75,FALSE))</f>
        <v>#N/A</v>
      </c>
      <c r="O75" s="86" t="e">
        <f>IF(O67=0,0,VLOOKUP(O67,FAC_TOTALS_APTA!$A$4:$AV$126,$L75,FALSE))</f>
        <v>#N/A</v>
      </c>
      <c r="P75" s="86" t="e">
        <f>IF(P67=0,0,VLOOKUP(P67,FAC_TOTALS_APTA!$A$4:$AV$126,$L75,FALSE))</f>
        <v>#N/A</v>
      </c>
      <c r="Q75" s="86" t="e">
        <f>IF(Q67=0,0,VLOOKUP(Q67,FAC_TOTALS_APTA!$A$4:$AV$126,$L75,FALSE))</f>
        <v>#N/A</v>
      </c>
      <c r="R75" s="86" t="e">
        <f>IF(R67=0,0,VLOOKUP(R67,FAC_TOTALS_APTA!$A$4:$AV$126,$L75,FALSE))</f>
        <v>#N/A</v>
      </c>
      <c r="S75" s="86">
        <f>IF(S67=0,0,VLOOKUP(S67,FAC_TOTALS_APTA!$A$4:$AV$126,$L75,FALSE))</f>
        <v>0</v>
      </c>
      <c r="T75" s="86">
        <f>IF(T67=0,0,VLOOKUP(T67,FAC_TOTALS_APTA!$A$4:$AV$126,$L75,FALSE))</f>
        <v>0</v>
      </c>
      <c r="U75" s="86">
        <f>IF(U67=0,0,VLOOKUP(U67,FAC_TOTALS_APTA!$A$4:$AV$126,$L75,FALSE))</f>
        <v>0</v>
      </c>
      <c r="V75" s="86">
        <f>IF(V67=0,0,VLOOKUP(V67,FAC_TOTALS_APTA!$A$4:$AV$126,$L75,FALSE))</f>
        <v>0</v>
      </c>
      <c r="W75" s="86">
        <f>IF(W67=0,0,VLOOKUP(W67,FAC_TOTALS_APTA!$A$4:$AV$126,$L75,FALSE))</f>
        <v>0</v>
      </c>
      <c r="X75" s="86">
        <f>IF(X67=0,0,VLOOKUP(X67,FAC_TOTALS_APTA!$A$4:$AV$126,$L75,FALSE))</f>
        <v>0</v>
      </c>
      <c r="Y75" s="86">
        <f>IF(Y67=0,0,VLOOKUP(Y67,FAC_TOTALS_APTA!$A$4:$AV$126,$L75,FALSE))</f>
        <v>0</v>
      </c>
      <c r="Z75" s="86">
        <f>IF(Z67=0,0,VLOOKUP(Z67,FAC_TOTALS_APTA!$A$4:$AV$126,$L75,FALSE))</f>
        <v>0</v>
      </c>
      <c r="AA75" s="86">
        <f>IF(AA67=0,0,VLOOKUP(AA67,FAC_TOTALS_APTA!$A$4:$AV$126,$L75,FALSE))</f>
        <v>0</v>
      </c>
      <c r="AB75" s="86">
        <f>IF(AB67=0,0,VLOOKUP(AB67,FAC_TOTALS_APTA!$A$4:$AV$126,$L75,FALSE))</f>
        <v>0</v>
      </c>
      <c r="AC75" s="90" t="e">
        <f t="shared" si="25"/>
        <v>#N/A</v>
      </c>
      <c r="AD75" s="91" t="e">
        <f>AC75/G83</f>
        <v>#N/A</v>
      </c>
    </row>
    <row r="76" spans="2:33" x14ac:dyDescent="0.35">
      <c r="B76" s="114" t="s">
        <v>46</v>
      </c>
      <c r="C76" s="115" t="s">
        <v>21</v>
      </c>
      <c r="D76" s="103" t="s">
        <v>14</v>
      </c>
      <c r="E76" s="87"/>
      <c r="F76" s="75">
        <f>MATCH($D76,FAC_TOTALS_APTA!$A$2:$AV$2,)</f>
        <v>16</v>
      </c>
      <c r="G76" s="92" t="e">
        <f>VLOOKUP(G67,FAC_TOTALS_APTA!$A$4:$AV$126,$F76,FALSE)</f>
        <v>#N/A</v>
      </c>
      <c r="H76" s="92" t="e">
        <f>VLOOKUP(H67,FAC_TOTALS_APTA!$A$4:$AV$126,$F76,FALSE)</f>
        <v>#N/A</v>
      </c>
      <c r="I76" s="88" t="str">
        <f t="shared" si="22"/>
        <v>-</v>
      </c>
      <c r="J76" s="89" t="str">
        <f t="shared" si="23"/>
        <v>_log</v>
      </c>
      <c r="K76" s="89" t="str">
        <f t="shared" si="24"/>
        <v>TOTAL_MED_INC_INDIV_2018_log_FAC</v>
      </c>
      <c r="L76" s="75">
        <f>MATCH($K76,FAC_TOTALS_APTA!$A$2:$AT$2,)</f>
        <v>30</v>
      </c>
      <c r="M76" s="86" t="e">
        <f>IF(M67=0,0,VLOOKUP(M67,FAC_TOTALS_APTA!$A$4:$AV$126,$L76,FALSE))</f>
        <v>#N/A</v>
      </c>
      <c r="N76" s="86" t="e">
        <f>IF(N67=0,0,VLOOKUP(N67,FAC_TOTALS_APTA!$A$4:$AV$126,$L76,FALSE))</f>
        <v>#N/A</v>
      </c>
      <c r="O76" s="86" t="e">
        <f>IF(O67=0,0,VLOOKUP(O67,FAC_TOTALS_APTA!$A$4:$AV$126,$L76,FALSE))</f>
        <v>#N/A</v>
      </c>
      <c r="P76" s="86" t="e">
        <f>IF(P67=0,0,VLOOKUP(P67,FAC_TOTALS_APTA!$A$4:$AV$126,$L76,FALSE))</f>
        <v>#N/A</v>
      </c>
      <c r="Q76" s="86" t="e">
        <f>IF(Q67=0,0,VLOOKUP(Q67,FAC_TOTALS_APTA!$A$4:$AV$126,$L76,FALSE))</f>
        <v>#N/A</v>
      </c>
      <c r="R76" s="86" t="e">
        <f>IF(R67=0,0,VLOOKUP(R67,FAC_TOTALS_APTA!$A$4:$AV$126,$L76,FALSE))</f>
        <v>#N/A</v>
      </c>
      <c r="S76" s="86">
        <f>IF(S67=0,0,VLOOKUP(S67,FAC_TOTALS_APTA!$A$4:$AV$126,$L76,FALSE))</f>
        <v>0</v>
      </c>
      <c r="T76" s="86">
        <f>IF(T67=0,0,VLOOKUP(T67,FAC_TOTALS_APTA!$A$4:$AV$126,$L76,FALSE))</f>
        <v>0</v>
      </c>
      <c r="U76" s="86">
        <f>IF(U67=0,0,VLOOKUP(U67,FAC_TOTALS_APTA!$A$4:$AV$126,$L76,FALSE))</f>
        <v>0</v>
      </c>
      <c r="V76" s="86">
        <f>IF(V67=0,0,VLOOKUP(V67,FAC_TOTALS_APTA!$A$4:$AV$126,$L76,FALSE))</f>
        <v>0</v>
      </c>
      <c r="W76" s="86">
        <f>IF(W67=0,0,VLOOKUP(W67,FAC_TOTALS_APTA!$A$4:$AV$126,$L76,FALSE))</f>
        <v>0</v>
      </c>
      <c r="X76" s="86">
        <f>IF(X67=0,0,VLOOKUP(X67,FAC_TOTALS_APTA!$A$4:$AV$126,$L76,FALSE))</f>
        <v>0</v>
      </c>
      <c r="Y76" s="86">
        <f>IF(Y67=0,0,VLOOKUP(Y67,FAC_TOTALS_APTA!$A$4:$AV$126,$L76,FALSE))</f>
        <v>0</v>
      </c>
      <c r="Z76" s="86">
        <f>IF(Z67=0,0,VLOOKUP(Z67,FAC_TOTALS_APTA!$A$4:$AV$126,$L76,FALSE))</f>
        <v>0</v>
      </c>
      <c r="AA76" s="86">
        <f>IF(AA67=0,0,VLOOKUP(AA67,FAC_TOTALS_APTA!$A$4:$AV$126,$L76,FALSE))</f>
        <v>0</v>
      </c>
      <c r="AB76" s="86">
        <f>IF(AB67=0,0,VLOOKUP(AB67,FAC_TOTALS_APTA!$A$4:$AV$126,$L76,FALSE))</f>
        <v>0</v>
      </c>
      <c r="AC76" s="90" t="e">
        <f t="shared" si="25"/>
        <v>#N/A</v>
      </c>
      <c r="AD76" s="91" t="e">
        <f>AC76/G83</f>
        <v>#N/A</v>
      </c>
    </row>
    <row r="77" spans="2:33" x14ac:dyDescent="0.35">
      <c r="B77" s="114" t="s">
        <v>62</v>
      </c>
      <c r="C77" s="115"/>
      <c r="D77" s="103" t="s">
        <v>9</v>
      </c>
      <c r="E77" s="87"/>
      <c r="F77" s="75">
        <f>MATCH($D77,FAC_TOTALS_APTA!$A$2:$AV$2,)</f>
        <v>17</v>
      </c>
      <c r="G77" s="86" t="e">
        <f>VLOOKUP(G67,FAC_TOTALS_APTA!$A$4:$AV$126,$F77,FALSE)</f>
        <v>#N/A</v>
      </c>
      <c r="H77" s="86" t="e">
        <f>VLOOKUP(H67,FAC_TOTALS_APTA!$A$4:$AV$126,$F77,FALSE)</f>
        <v>#N/A</v>
      </c>
      <c r="I77" s="88" t="str">
        <f t="shared" si="22"/>
        <v>-</v>
      </c>
      <c r="J77" s="89" t="str">
        <f t="shared" si="23"/>
        <v/>
      </c>
      <c r="K77" s="89" t="str">
        <f t="shared" si="24"/>
        <v>PCT_HH_NO_VEH_FAC</v>
      </c>
      <c r="L77" s="75">
        <f>MATCH($K77,FAC_TOTALS_APTA!$A$2:$AT$2,)</f>
        <v>31</v>
      </c>
      <c r="M77" s="86" t="e">
        <f>IF(M67=0,0,VLOOKUP(M67,FAC_TOTALS_APTA!$A$4:$AV$126,$L77,FALSE))</f>
        <v>#N/A</v>
      </c>
      <c r="N77" s="86" t="e">
        <f>IF(N67=0,0,VLOOKUP(N67,FAC_TOTALS_APTA!$A$4:$AV$126,$L77,FALSE))</f>
        <v>#N/A</v>
      </c>
      <c r="O77" s="86" t="e">
        <f>IF(O67=0,0,VLOOKUP(O67,FAC_TOTALS_APTA!$A$4:$AV$126,$L77,FALSE))</f>
        <v>#N/A</v>
      </c>
      <c r="P77" s="86" t="e">
        <f>IF(P67=0,0,VLOOKUP(P67,FAC_TOTALS_APTA!$A$4:$AV$126,$L77,FALSE))</f>
        <v>#N/A</v>
      </c>
      <c r="Q77" s="86" t="e">
        <f>IF(Q67=0,0,VLOOKUP(Q67,FAC_TOTALS_APTA!$A$4:$AV$126,$L77,FALSE))</f>
        <v>#N/A</v>
      </c>
      <c r="R77" s="86" t="e">
        <f>IF(R67=0,0,VLOOKUP(R67,FAC_TOTALS_APTA!$A$4:$AV$126,$L77,FALSE))</f>
        <v>#N/A</v>
      </c>
      <c r="S77" s="86">
        <f>IF(S67=0,0,VLOOKUP(S67,FAC_TOTALS_APTA!$A$4:$AV$126,$L77,FALSE))</f>
        <v>0</v>
      </c>
      <c r="T77" s="86">
        <f>IF(T67=0,0,VLOOKUP(T67,FAC_TOTALS_APTA!$A$4:$AV$126,$L77,FALSE))</f>
        <v>0</v>
      </c>
      <c r="U77" s="86">
        <f>IF(U67=0,0,VLOOKUP(U67,FAC_TOTALS_APTA!$A$4:$AV$126,$L77,FALSE))</f>
        <v>0</v>
      </c>
      <c r="V77" s="86">
        <f>IF(V67=0,0,VLOOKUP(V67,FAC_TOTALS_APTA!$A$4:$AV$126,$L77,FALSE))</f>
        <v>0</v>
      </c>
      <c r="W77" s="86">
        <f>IF(W67=0,0,VLOOKUP(W67,FAC_TOTALS_APTA!$A$4:$AV$126,$L77,FALSE))</f>
        <v>0</v>
      </c>
      <c r="X77" s="86">
        <f>IF(X67=0,0,VLOOKUP(X67,FAC_TOTALS_APTA!$A$4:$AV$126,$L77,FALSE))</f>
        <v>0</v>
      </c>
      <c r="Y77" s="86">
        <f>IF(Y67=0,0,VLOOKUP(Y67,FAC_TOTALS_APTA!$A$4:$AV$126,$L77,FALSE))</f>
        <v>0</v>
      </c>
      <c r="Z77" s="86">
        <f>IF(Z67=0,0,VLOOKUP(Z67,FAC_TOTALS_APTA!$A$4:$AV$126,$L77,FALSE))</f>
        <v>0</v>
      </c>
      <c r="AA77" s="86">
        <f>IF(AA67=0,0,VLOOKUP(AA67,FAC_TOTALS_APTA!$A$4:$AV$126,$L77,FALSE))</f>
        <v>0</v>
      </c>
      <c r="AB77" s="86">
        <f>IF(AB67=0,0,VLOOKUP(AB67,FAC_TOTALS_APTA!$A$4:$AV$126,$L77,FALSE))</f>
        <v>0</v>
      </c>
      <c r="AC77" s="90" t="e">
        <f t="shared" si="25"/>
        <v>#N/A</v>
      </c>
      <c r="AD77" s="91" t="e">
        <f>AC77/G83</f>
        <v>#N/A</v>
      </c>
    </row>
    <row r="78" spans="2:33" x14ac:dyDescent="0.35">
      <c r="B78" s="114" t="s">
        <v>47</v>
      </c>
      <c r="C78" s="115"/>
      <c r="D78" s="103" t="s">
        <v>28</v>
      </c>
      <c r="E78" s="87"/>
      <c r="F78" s="75">
        <f>MATCH($D78,FAC_TOTALS_APTA!$A$2:$AV$2,)</f>
        <v>18</v>
      </c>
      <c r="G78" s="93" t="e">
        <f>VLOOKUP(G67,FAC_TOTALS_APTA!$A$4:$AV$126,$F78,FALSE)</f>
        <v>#N/A</v>
      </c>
      <c r="H78" s="93" t="e">
        <f>VLOOKUP(H67,FAC_TOTALS_APTA!$A$4:$AV$126,$F78,FALSE)</f>
        <v>#N/A</v>
      </c>
      <c r="I78" s="88" t="str">
        <f t="shared" si="22"/>
        <v>-</v>
      </c>
      <c r="J78" s="89" t="str">
        <f t="shared" si="23"/>
        <v/>
      </c>
      <c r="K78" s="89" t="str">
        <f t="shared" si="24"/>
        <v>JTW_HOME_PCT_FAC</v>
      </c>
      <c r="L78" s="75">
        <f>MATCH($K78,FAC_TOTALS_APTA!$A$2:$AT$2,)</f>
        <v>32</v>
      </c>
      <c r="M78" s="86" t="e">
        <f>IF(M67=0,0,VLOOKUP(M67,FAC_TOTALS_APTA!$A$4:$AV$126,$L78,FALSE))</f>
        <v>#N/A</v>
      </c>
      <c r="N78" s="86" t="e">
        <f>IF(N67=0,0,VLOOKUP(N67,FAC_TOTALS_APTA!$A$4:$AV$126,$L78,FALSE))</f>
        <v>#N/A</v>
      </c>
      <c r="O78" s="86" t="e">
        <f>IF(O67=0,0,VLOOKUP(O67,FAC_TOTALS_APTA!$A$4:$AV$126,$L78,FALSE))</f>
        <v>#N/A</v>
      </c>
      <c r="P78" s="86" t="e">
        <f>IF(P67=0,0,VLOOKUP(P67,FAC_TOTALS_APTA!$A$4:$AV$126,$L78,FALSE))</f>
        <v>#N/A</v>
      </c>
      <c r="Q78" s="86" t="e">
        <f>IF(Q67=0,0,VLOOKUP(Q67,FAC_TOTALS_APTA!$A$4:$AV$126,$L78,FALSE))</f>
        <v>#N/A</v>
      </c>
      <c r="R78" s="86" t="e">
        <f>IF(R67=0,0,VLOOKUP(R67,FAC_TOTALS_APTA!$A$4:$AV$126,$L78,FALSE))</f>
        <v>#N/A</v>
      </c>
      <c r="S78" s="86">
        <f>IF(S67=0,0,VLOOKUP(S67,FAC_TOTALS_APTA!$A$4:$AV$126,$L78,FALSE))</f>
        <v>0</v>
      </c>
      <c r="T78" s="86">
        <f>IF(T67=0,0,VLOOKUP(T67,FAC_TOTALS_APTA!$A$4:$AV$126,$L78,FALSE))</f>
        <v>0</v>
      </c>
      <c r="U78" s="86">
        <f>IF(U67=0,0,VLOOKUP(U67,FAC_TOTALS_APTA!$A$4:$AV$126,$L78,FALSE))</f>
        <v>0</v>
      </c>
      <c r="V78" s="86">
        <f>IF(V67=0,0,VLOOKUP(V67,FAC_TOTALS_APTA!$A$4:$AV$126,$L78,FALSE))</f>
        <v>0</v>
      </c>
      <c r="W78" s="86">
        <f>IF(W67=0,0,VLOOKUP(W67,FAC_TOTALS_APTA!$A$4:$AV$126,$L78,FALSE))</f>
        <v>0</v>
      </c>
      <c r="X78" s="86">
        <f>IF(X67=0,0,VLOOKUP(X67,FAC_TOTALS_APTA!$A$4:$AV$126,$L78,FALSE))</f>
        <v>0</v>
      </c>
      <c r="Y78" s="86">
        <f>IF(Y67=0,0,VLOOKUP(Y67,FAC_TOTALS_APTA!$A$4:$AV$126,$L78,FALSE))</f>
        <v>0</v>
      </c>
      <c r="Z78" s="86">
        <f>IF(Z67=0,0,VLOOKUP(Z67,FAC_TOTALS_APTA!$A$4:$AV$126,$L78,FALSE))</f>
        <v>0</v>
      </c>
      <c r="AA78" s="86">
        <f>IF(AA67=0,0,VLOOKUP(AA67,FAC_TOTALS_APTA!$A$4:$AV$126,$L78,FALSE))</f>
        <v>0</v>
      </c>
      <c r="AB78" s="86">
        <f>IF(AB67=0,0,VLOOKUP(AB67,FAC_TOTALS_APTA!$A$4:$AV$126,$L78,FALSE))</f>
        <v>0</v>
      </c>
      <c r="AC78" s="90" t="e">
        <f t="shared" si="25"/>
        <v>#N/A</v>
      </c>
      <c r="AD78" s="91" t="e">
        <f>AC78/G83</f>
        <v>#N/A</v>
      </c>
    </row>
    <row r="79" spans="2:33" x14ac:dyDescent="0.35">
      <c r="B79" s="114" t="s">
        <v>63</v>
      </c>
      <c r="C79" s="115"/>
      <c r="D79" s="125" t="s">
        <v>69</v>
      </c>
      <c r="E79" s="87"/>
      <c r="F79" s="75">
        <f>MATCH($D79,FAC_TOTALS_APTA!$A$2:$AV$2,)</f>
        <v>23</v>
      </c>
      <c r="G79" s="93" t="e">
        <f>VLOOKUP(G67,FAC_TOTALS_APTA!$A$4:$AV$126,$F79,FALSE)</f>
        <v>#N/A</v>
      </c>
      <c r="H79" s="93" t="e">
        <f>VLOOKUP(H67,FAC_TOTALS_APTA!$A$4:$AV$126,$F79,FALSE)</f>
        <v>#N/A</v>
      </c>
      <c r="I79" s="88" t="str">
        <f t="shared" si="22"/>
        <v>-</v>
      </c>
      <c r="J79" s="89"/>
      <c r="K79" s="89" t="str">
        <f t="shared" si="24"/>
        <v>YEARS_SINCE_TNC_RAIL_MID_FAC</v>
      </c>
      <c r="L79" s="75">
        <f>MATCH($K79,FAC_TOTALS_APTA!$A$2:$AT$2,)</f>
        <v>37</v>
      </c>
      <c r="M79" s="86" t="e">
        <f>IF(M67=0,0,VLOOKUP(M67,FAC_TOTALS_APTA!$A$4:$AV$126,$L79,FALSE))</f>
        <v>#N/A</v>
      </c>
      <c r="N79" s="86" t="e">
        <f>IF(N67=0,0,VLOOKUP(N67,FAC_TOTALS_APTA!$A$4:$AV$126,$L79,FALSE))</f>
        <v>#N/A</v>
      </c>
      <c r="O79" s="86" t="e">
        <f>IF(O67=0,0,VLOOKUP(O67,FAC_TOTALS_APTA!$A$4:$AV$126,$L79,FALSE))</f>
        <v>#N/A</v>
      </c>
      <c r="P79" s="86" t="e">
        <f>IF(P67=0,0,VLOOKUP(P67,FAC_TOTALS_APTA!$A$4:$AV$126,$L79,FALSE))</f>
        <v>#N/A</v>
      </c>
      <c r="Q79" s="86" t="e">
        <f>IF(Q67=0,0,VLOOKUP(Q67,FAC_TOTALS_APTA!$A$4:$AV$126,$L79,FALSE))</f>
        <v>#N/A</v>
      </c>
      <c r="R79" s="86" t="e">
        <f>IF(R67=0,0,VLOOKUP(R67,FAC_TOTALS_APTA!$A$4:$AV$126,$L79,FALSE))</f>
        <v>#N/A</v>
      </c>
      <c r="S79" s="86">
        <f>IF(S67=0,0,VLOOKUP(S67,FAC_TOTALS_APTA!$A$4:$AV$126,$L79,FALSE))</f>
        <v>0</v>
      </c>
      <c r="T79" s="86">
        <f>IF(T67=0,0,VLOOKUP(T67,FAC_TOTALS_APTA!$A$4:$AV$126,$L79,FALSE))</f>
        <v>0</v>
      </c>
      <c r="U79" s="86">
        <f>IF(U67=0,0,VLOOKUP(U67,FAC_TOTALS_APTA!$A$4:$AV$126,$L79,FALSE))</f>
        <v>0</v>
      </c>
      <c r="V79" s="86">
        <f>IF(V67=0,0,VLOOKUP(V67,FAC_TOTALS_APTA!$A$4:$AV$126,$L79,FALSE))</f>
        <v>0</v>
      </c>
      <c r="W79" s="86">
        <f>IF(W67=0,0,VLOOKUP(W67,FAC_TOTALS_APTA!$A$4:$AV$126,$L79,FALSE))</f>
        <v>0</v>
      </c>
      <c r="X79" s="86">
        <f>IF(X67=0,0,VLOOKUP(X67,FAC_TOTALS_APTA!$A$4:$AV$126,$L79,FALSE))</f>
        <v>0</v>
      </c>
      <c r="Y79" s="86">
        <f>IF(Y67=0,0,VLOOKUP(Y67,FAC_TOTALS_APTA!$A$4:$AV$126,$L79,FALSE))</f>
        <v>0</v>
      </c>
      <c r="Z79" s="86">
        <f>IF(Z67=0,0,VLOOKUP(Z67,FAC_TOTALS_APTA!$A$4:$AV$126,$L79,FALSE))</f>
        <v>0</v>
      </c>
      <c r="AA79" s="86">
        <f>IF(AA67=0,0,VLOOKUP(AA67,FAC_TOTALS_APTA!$A$4:$AV$126,$L79,FALSE))</f>
        <v>0</v>
      </c>
      <c r="AB79" s="86">
        <f>IF(AB67=0,0,VLOOKUP(AB67,FAC_TOTALS_APTA!$A$4:$AV$126,$L79,FALSE))</f>
        <v>0</v>
      </c>
      <c r="AC79" s="90" t="e">
        <f t="shared" si="25"/>
        <v>#N/A</v>
      </c>
      <c r="AD79" s="91" t="e">
        <f>AC79/G83</f>
        <v>#N/A</v>
      </c>
      <c r="AG79" s="52"/>
    </row>
    <row r="80" spans="2:33" x14ac:dyDescent="0.35">
      <c r="B80" s="114" t="s">
        <v>64</v>
      </c>
      <c r="C80" s="115"/>
      <c r="D80" s="103" t="s">
        <v>43</v>
      </c>
      <c r="E80" s="87"/>
      <c r="F80" s="75">
        <f>MATCH($D80,FAC_TOTALS_APTA!$A$2:$AV$2,)</f>
        <v>24</v>
      </c>
      <c r="G80" s="93" t="e">
        <f>VLOOKUP(G67,FAC_TOTALS_APTA!$A$4:$AV$126,$F80,FALSE)</f>
        <v>#N/A</v>
      </c>
      <c r="H80" s="93" t="e">
        <f>VLOOKUP(H67,FAC_TOTALS_APTA!$A$4:$AV$126,$F80,FALSE)</f>
        <v>#N/A</v>
      </c>
      <c r="I80" s="88" t="str">
        <f t="shared" si="22"/>
        <v>-</v>
      </c>
      <c r="J80" s="89" t="str">
        <f t="shared" ref="J80:J81" si="26">IF(C80="Log","_log","")</f>
        <v/>
      </c>
      <c r="K80" s="89" t="str">
        <f t="shared" si="24"/>
        <v>BIKE_SHARE_FAC</v>
      </c>
      <c r="L80" s="75">
        <f>MATCH($K80,FAC_TOTALS_APTA!$A$2:$AT$2,)</f>
        <v>38</v>
      </c>
      <c r="M80" s="86" t="e">
        <f>IF(M67=0,0,VLOOKUP(M67,FAC_TOTALS_APTA!$A$4:$AV$126,$L80,FALSE))</f>
        <v>#N/A</v>
      </c>
      <c r="N80" s="86" t="e">
        <f>IF(N67=0,0,VLOOKUP(N67,FAC_TOTALS_APTA!$A$4:$AV$126,$L80,FALSE))</f>
        <v>#N/A</v>
      </c>
      <c r="O80" s="86" t="e">
        <f>IF(O67=0,0,VLOOKUP(O67,FAC_TOTALS_APTA!$A$4:$AV$126,$L80,FALSE))</f>
        <v>#N/A</v>
      </c>
      <c r="P80" s="86" t="e">
        <f>IF(P67=0,0,VLOOKUP(P67,FAC_TOTALS_APTA!$A$4:$AV$126,$L80,FALSE))</f>
        <v>#N/A</v>
      </c>
      <c r="Q80" s="86" t="e">
        <f>IF(Q67=0,0,VLOOKUP(Q67,FAC_TOTALS_APTA!$A$4:$AV$126,$L80,FALSE))</f>
        <v>#N/A</v>
      </c>
      <c r="R80" s="86" t="e">
        <f>IF(R67=0,0,VLOOKUP(R67,FAC_TOTALS_APTA!$A$4:$AV$126,$L80,FALSE))</f>
        <v>#N/A</v>
      </c>
      <c r="S80" s="86">
        <f>IF(S67=0,0,VLOOKUP(S67,FAC_TOTALS_APTA!$A$4:$AV$126,$L80,FALSE))</f>
        <v>0</v>
      </c>
      <c r="T80" s="86">
        <f>IF(T67=0,0,VLOOKUP(T67,FAC_TOTALS_APTA!$A$4:$AV$126,$L80,FALSE))</f>
        <v>0</v>
      </c>
      <c r="U80" s="86">
        <f>IF(U67=0,0,VLOOKUP(U67,FAC_TOTALS_APTA!$A$4:$AV$126,$L80,FALSE))</f>
        <v>0</v>
      </c>
      <c r="V80" s="86">
        <f>IF(V67=0,0,VLOOKUP(V67,FAC_TOTALS_APTA!$A$4:$AV$126,$L80,FALSE))</f>
        <v>0</v>
      </c>
      <c r="W80" s="86">
        <f>IF(W67=0,0,VLOOKUP(W67,FAC_TOTALS_APTA!$A$4:$AV$126,$L80,FALSE))</f>
        <v>0</v>
      </c>
      <c r="X80" s="86">
        <f>IF(X67=0,0,VLOOKUP(X67,FAC_TOTALS_APTA!$A$4:$AV$126,$L80,FALSE))</f>
        <v>0</v>
      </c>
      <c r="Y80" s="86">
        <f>IF(Y67=0,0,VLOOKUP(Y67,FAC_TOTALS_APTA!$A$4:$AV$126,$L80,FALSE))</f>
        <v>0</v>
      </c>
      <c r="Z80" s="86">
        <f>IF(Z67=0,0,VLOOKUP(Z67,FAC_TOTALS_APTA!$A$4:$AV$126,$L80,FALSE))</f>
        <v>0</v>
      </c>
      <c r="AA80" s="86">
        <f>IF(AA67=0,0,VLOOKUP(AA67,FAC_TOTALS_APTA!$A$4:$AV$126,$L80,FALSE))</f>
        <v>0</v>
      </c>
      <c r="AB80" s="86">
        <f>IF(AB67=0,0,VLOOKUP(AB67,FAC_TOTALS_APTA!$A$4:$AV$126,$L80,FALSE))</f>
        <v>0</v>
      </c>
      <c r="AC80" s="90" t="e">
        <f t="shared" si="25"/>
        <v>#N/A</v>
      </c>
      <c r="AD80" s="91" t="e">
        <f>AC80/G83</f>
        <v>#N/A</v>
      </c>
      <c r="AG80" s="52"/>
    </row>
    <row r="81" spans="2:33" x14ac:dyDescent="0.35">
      <c r="B81" s="126" t="s">
        <v>65</v>
      </c>
      <c r="C81" s="127"/>
      <c r="D81" s="128" t="s">
        <v>44</v>
      </c>
      <c r="E81" s="94"/>
      <c r="F81" s="85">
        <f>MATCH($D81,FAC_TOTALS_APTA!$A$2:$AV$2,)</f>
        <v>25</v>
      </c>
      <c r="G81" s="95" t="e">
        <f>VLOOKUP(G67,FAC_TOTALS_APTA!$A$4:$AV$126,$F81,FALSE)</f>
        <v>#N/A</v>
      </c>
      <c r="H81" s="95" t="e">
        <f>VLOOKUP(H67,FAC_TOTALS_APTA!$A$4:$AV$126,$F81,FALSE)</f>
        <v>#N/A</v>
      </c>
      <c r="I81" s="96" t="str">
        <f t="shared" si="22"/>
        <v>-</v>
      </c>
      <c r="J81" s="97" t="str">
        <f t="shared" si="26"/>
        <v/>
      </c>
      <c r="K81" s="97" t="str">
        <f t="shared" si="24"/>
        <v>scooter_flag_FAC</v>
      </c>
      <c r="L81" s="85">
        <f>MATCH($K81,FAC_TOTALS_APTA!$A$2:$AT$2,)</f>
        <v>39</v>
      </c>
      <c r="M81" s="98" t="e">
        <f>IF(M67=0,0,VLOOKUP(M67,FAC_TOTALS_APTA!$A$4:$AV$126,$L81,FALSE))</f>
        <v>#N/A</v>
      </c>
      <c r="N81" s="98" t="e">
        <f>IF(N67=0,0,VLOOKUP(N67,FAC_TOTALS_APTA!$A$4:$AV$126,$L81,FALSE))</f>
        <v>#N/A</v>
      </c>
      <c r="O81" s="98" t="e">
        <f>IF(O67=0,0,VLOOKUP(O67,FAC_TOTALS_APTA!$A$4:$AV$126,$L81,FALSE))</f>
        <v>#N/A</v>
      </c>
      <c r="P81" s="98" t="e">
        <f>IF(P67=0,0,VLOOKUP(P67,FAC_TOTALS_APTA!$A$4:$AV$126,$L81,FALSE))</f>
        <v>#N/A</v>
      </c>
      <c r="Q81" s="98" t="e">
        <f>IF(Q67=0,0,VLOOKUP(Q67,FAC_TOTALS_APTA!$A$4:$AV$126,$L81,FALSE))</f>
        <v>#N/A</v>
      </c>
      <c r="R81" s="98" t="e">
        <f>IF(R67=0,0,VLOOKUP(R67,FAC_TOTALS_APTA!$A$4:$AV$126,$L81,FALSE))</f>
        <v>#N/A</v>
      </c>
      <c r="S81" s="98">
        <f>IF(S67=0,0,VLOOKUP(S67,FAC_TOTALS_APTA!$A$4:$AV$126,$L81,FALSE))</f>
        <v>0</v>
      </c>
      <c r="T81" s="98">
        <f>IF(T67=0,0,VLOOKUP(T67,FAC_TOTALS_APTA!$A$4:$AV$126,$L81,FALSE))</f>
        <v>0</v>
      </c>
      <c r="U81" s="98">
        <f>IF(U67=0,0,VLOOKUP(U67,FAC_TOTALS_APTA!$A$4:$AV$126,$L81,FALSE))</f>
        <v>0</v>
      </c>
      <c r="V81" s="98">
        <f>IF(V67=0,0,VLOOKUP(V67,FAC_TOTALS_APTA!$A$4:$AV$126,$L81,FALSE))</f>
        <v>0</v>
      </c>
      <c r="W81" s="98">
        <f>IF(W67=0,0,VLOOKUP(W67,FAC_TOTALS_APTA!$A$4:$AV$126,$L81,FALSE))</f>
        <v>0</v>
      </c>
      <c r="X81" s="98">
        <f>IF(X67=0,0,VLOOKUP(X67,FAC_TOTALS_APTA!$A$4:$AV$126,$L81,FALSE))</f>
        <v>0</v>
      </c>
      <c r="Y81" s="98">
        <f>IF(Y67=0,0,VLOOKUP(Y67,FAC_TOTALS_APTA!$A$4:$AV$126,$L81,FALSE))</f>
        <v>0</v>
      </c>
      <c r="Z81" s="98">
        <f>IF(Z67=0,0,VLOOKUP(Z67,FAC_TOTALS_APTA!$A$4:$AV$126,$L81,FALSE))</f>
        <v>0</v>
      </c>
      <c r="AA81" s="98">
        <f>IF(AA67=0,0,VLOOKUP(AA67,FAC_TOTALS_APTA!$A$4:$AV$126,$L81,FALSE))</f>
        <v>0</v>
      </c>
      <c r="AB81" s="98">
        <f>IF(AB67=0,0,VLOOKUP(AB67,FAC_TOTALS_APTA!$A$4:$AV$126,$L81,FALSE))</f>
        <v>0</v>
      </c>
      <c r="AC81" s="99" t="e">
        <f t="shared" si="25"/>
        <v>#N/A</v>
      </c>
      <c r="AD81" s="100" t="e">
        <f>AC81/G83</f>
        <v>#N/A</v>
      </c>
      <c r="AG81" s="52"/>
    </row>
    <row r="82" spans="2:33" x14ac:dyDescent="0.35">
      <c r="B82" s="40" t="s">
        <v>53</v>
      </c>
      <c r="C82" s="41"/>
      <c r="D82" s="40" t="s">
        <v>45</v>
      </c>
      <c r="E82" s="42"/>
      <c r="F82" s="43"/>
      <c r="G82" s="44"/>
      <c r="H82" s="44"/>
      <c r="I82" s="45"/>
      <c r="J82" s="46"/>
      <c r="K82" s="46" t="str">
        <f t="shared" ref="K82" si="27">CONCATENATE(D82,J82,"_FAC")</f>
        <v>New_Reporter_FAC</v>
      </c>
      <c r="L82" s="43">
        <f>MATCH($K82,FAC_TOTALS_APTA!$A$2:$AT$2,)</f>
        <v>43</v>
      </c>
      <c r="M82" s="44" t="e">
        <f>IF(M67=0,0,VLOOKUP(M67,FAC_TOTALS_APTA!$A$4:$AV$126,$L82,FALSE))</f>
        <v>#N/A</v>
      </c>
      <c r="N82" s="44" t="e">
        <f>IF(N67=0,0,VLOOKUP(N67,FAC_TOTALS_APTA!$A$4:$AV$126,$L82,FALSE))</f>
        <v>#N/A</v>
      </c>
      <c r="O82" s="44" t="e">
        <f>IF(O67=0,0,VLOOKUP(O67,FAC_TOTALS_APTA!$A$4:$AV$126,$L82,FALSE))</f>
        <v>#N/A</v>
      </c>
      <c r="P82" s="44" t="e">
        <f>IF(P67=0,0,VLOOKUP(P67,FAC_TOTALS_APTA!$A$4:$AV$126,$L82,FALSE))</f>
        <v>#N/A</v>
      </c>
      <c r="Q82" s="44" t="e">
        <f>IF(Q67=0,0,VLOOKUP(Q67,FAC_TOTALS_APTA!$A$4:$AV$126,$L82,FALSE))</f>
        <v>#N/A</v>
      </c>
      <c r="R82" s="44" t="e">
        <f>IF(R67=0,0,VLOOKUP(R67,FAC_TOTALS_APTA!$A$4:$AV$126,$L82,FALSE))</f>
        <v>#N/A</v>
      </c>
      <c r="S82" s="44">
        <f>IF(S67=0,0,VLOOKUP(S67,FAC_TOTALS_APTA!$A$4:$AV$126,$L82,FALSE))</f>
        <v>0</v>
      </c>
      <c r="T82" s="44">
        <f>IF(T67=0,0,VLOOKUP(T67,FAC_TOTALS_APTA!$A$4:$AV$126,$L82,FALSE))</f>
        <v>0</v>
      </c>
      <c r="U82" s="44">
        <f>IF(U67=0,0,VLOOKUP(U67,FAC_TOTALS_APTA!$A$4:$AV$126,$L82,FALSE))</f>
        <v>0</v>
      </c>
      <c r="V82" s="44">
        <f>IF(V67=0,0,VLOOKUP(V67,FAC_TOTALS_APTA!$A$4:$AV$126,$L82,FALSE))</f>
        <v>0</v>
      </c>
      <c r="W82" s="44">
        <f>IF(W67=0,0,VLOOKUP(W67,FAC_TOTALS_APTA!$A$4:$AV$126,$L82,FALSE))</f>
        <v>0</v>
      </c>
      <c r="X82" s="44">
        <f>IF(X67=0,0,VLOOKUP(X67,FAC_TOTALS_APTA!$A$4:$AV$126,$L82,FALSE))</f>
        <v>0</v>
      </c>
      <c r="Y82" s="44">
        <f>IF(Y67=0,0,VLOOKUP(Y67,FAC_TOTALS_APTA!$A$4:$AV$126,$L82,FALSE))</f>
        <v>0</v>
      </c>
      <c r="Z82" s="44">
        <f>IF(Z67=0,0,VLOOKUP(Z67,FAC_TOTALS_APTA!$A$4:$AV$126,$L82,FALSE))</f>
        <v>0</v>
      </c>
      <c r="AA82" s="44">
        <f>IF(AA67=0,0,VLOOKUP(AA67,FAC_TOTALS_APTA!$A$4:$AV$126,$L82,FALSE))</f>
        <v>0</v>
      </c>
      <c r="AB82" s="44">
        <f>IF(AB67=0,0,VLOOKUP(AB67,FAC_TOTALS_APTA!$A$4:$AV$126,$L82,FALSE))</f>
        <v>0</v>
      </c>
      <c r="AC82" s="47" t="e">
        <f>SUM(M82:AB82)</f>
        <v>#N/A</v>
      </c>
      <c r="AD82" s="48" t="e">
        <f>AC82/G84</f>
        <v>#N/A</v>
      </c>
    </row>
    <row r="83" spans="2:33" x14ac:dyDescent="0.35">
      <c r="B83" s="24" t="s">
        <v>66</v>
      </c>
      <c r="C83" s="27"/>
      <c r="D83" s="5" t="s">
        <v>6</v>
      </c>
      <c r="E83" s="54"/>
      <c r="F83" s="5">
        <f>MATCH($D83,FAC_TOTALS_APTA!$A$2:$AT$2,)</f>
        <v>10</v>
      </c>
      <c r="G83" s="109" t="e">
        <f>VLOOKUP(G67,FAC_TOTALS_APTA!$A$4:$AV$126,$F83,FALSE)</f>
        <v>#N/A</v>
      </c>
      <c r="H83" s="109" t="e">
        <f>VLOOKUP(H67,FAC_TOTALS_APTA!$A$4:$AT$126,$F83,FALSE)</f>
        <v>#N/A</v>
      </c>
      <c r="I83" s="111" t="e">
        <f t="shared" ref="I83" si="28">H83/G83-1</f>
        <v>#N/A</v>
      </c>
      <c r="J83" s="30"/>
      <c r="K83" s="30"/>
      <c r="L83" s="5"/>
      <c r="M83" s="28" t="e">
        <f t="shared" ref="M83:AB83" si="29">SUM(M69:M76)</f>
        <v>#N/A</v>
      </c>
      <c r="N83" s="28" t="e">
        <f t="shared" si="29"/>
        <v>#N/A</v>
      </c>
      <c r="O83" s="28" t="e">
        <f t="shared" si="29"/>
        <v>#N/A</v>
      </c>
      <c r="P83" s="28" t="e">
        <f t="shared" si="29"/>
        <v>#N/A</v>
      </c>
      <c r="Q83" s="28" t="e">
        <f t="shared" si="29"/>
        <v>#N/A</v>
      </c>
      <c r="R83" s="28" t="e">
        <f t="shared" si="29"/>
        <v>#N/A</v>
      </c>
      <c r="S83" s="28">
        <f t="shared" si="29"/>
        <v>0</v>
      </c>
      <c r="T83" s="28">
        <f t="shared" si="29"/>
        <v>0</v>
      </c>
      <c r="U83" s="28">
        <f t="shared" si="29"/>
        <v>0</v>
      </c>
      <c r="V83" s="28">
        <f t="shared" si="29"/>
        <v>0</v>
      </c>
      <c r="W83" s="28">
        <f t="shared" si="29"/>
        <v>0</v>
      </c>
      <c r="X83" s="28">
        <f t="shared" si="29"/>
        <v>0</v>
      </c>
      <c r="Y83" s="28">
        <f t="shared" si="29"/>
        <v>0</v>
      </c>
      <c r="Z83" s="28">
        <f t="shared" si="29"/>
        <v>0</v>
      </c>
      <c r="AA83" s="28">
        <f t="shared" si="29"/>
        <v>0</v>
      </c>
      <c r="AB83" s="28">
        <f t="shared" si="29"/>
        <v>0</v>
      </c>
      <c r="AC83" s="31" t="e">
        <f>H83-G83</f>
        <v>#N/A</v>
      </c>
      <c r="AD83" s="32" t="e">
        <f>I83</f>
        <v>#N/A</v>
      </c>
    </row>
    <row r="84" spans="2:33" ht="13.5" thickBot="1" x14ac:dyDescent="0.4">
      <c r="B84" s="8" t="s">
        <v>50</v>
      </c>
      <c r="C84" s="22"/>
      <c r="D84" s="22" t="s">
        <v>4</v>
      </c>
      <c r="E84" s="22"/>
      <c r="F84" s="22">
        <f>MATCH($D84,FAC_TOTALS_APTA!$A$2:$AT$2,)</f>
        <v>8</v>
      </c>
      <c r="G84" s="110" t="e">
        <f>VLOOKUP(G67,FAC_TOTALS_APTA!$A$4:$AT$126,$F84,FALSE)</f>
        <v>#N/A</v>
      </c>
      <c r="H84" s="110" t="e">
        <f>VLOOKUP(H67,FAC_TOTALS_APTA!$A$4:$AT$126,$F84,FALSE)</f>
        <v>#N/A</v>
      </c>
      <c r="I84" s="112" t="e">
        <f t="shared" ref="I84" si="30">H84/G84-1</f>
        <v>#N/A</v>
      </c>
      <c r="J84" s="49"/>
      <c r="K84" s="49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50" t="e">
        <f>H84-G84</f>
        <v>#N/A</v>
      </c>
      <c r="AD84" s="51" t="e">
        <f>I84</f>
        <v>#N/A</v>
      </c>
    </row>
    <row r="85" spans="2:33" ht="14" thickTop="1" thickBot="1" x14ac:dyDescent="0.4">
      <c r="B85" s="56" t="s">
        <v>67</v>
      </c>
      <c r="C85" s="57"/>
      <c r="D85" s="57"/>
      <c r="E85" s="58"/>
      <c r="F85" s="57"/>
      <c r="G85" s="57"/>
      <c r="H85" s="57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1" t="e">
        <f>AD84-AD83</f>
        <v>#N/A</v>
      </c>
    </row>
    <row r="86" spans="2:33" ht="13.5" thickTop="1" x14ac:dyDescent="0.35"/>
    <row r="87" spans="2:33" s="9" customFormat="1" x14ac:dyDescent="0.35">
      <c r="B87" s="17" t="s">
        <v>25</v>
      </c>
      <c r="E87" s="5"/>
      <c r="I87" s="16"/>
    </row>
    <row r="88" spans="2:33" x14ac:dyDescent="0.35">
      <c r="B88" s="14" t="s">
        <v>16</v>
      </c>
      <c r="C88" s="15" t="s">
        <v>17</v>
      </c>
      <c r="D88" s="9"/>
      <c r="E88" s="5"/>
      <c r="F88" s="9"/>
      <c r="G88" s="9"/>
      <c r="H88" s="9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2:33" x14ac:dyDescent="0.35">
      <c r="B89" s="14"/>
      <c r="C89" s="15"/>
      <c r="D89" s="9"/>
      <c r="E89" s="5"/>
      <c r="F89" s="9"/>
      <c r="G89" s="9"/>
      <c r="H89" s="9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2:33" x14ac:dyDescent="0.35">
      <c r="B90" s="17" t="s">
        <v>15</v>
      </c>
      <c r="C90" s="18">
        <v>1</v>
      </c>
      <c r="D90" s="9"/>
      <c r="E90" s="5"/>
      <c r="F90" s="9"/>
      <c r="G90" s="9"/>
      <c r="H90" s="9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3" ht="13.5" thickBot="1" x14ac:dyDescent="0.4">
      <c r="B91" s="19" t="s">
        <v>35</v>
      </c>
      <c r="C91" s="20">
        <v>10</v>
      </c>
      <c r="D91" s="21"/>
      <c r="E91" s="22"/>
      <c r="F91" s="21"/>
      <c r="G91" s="21"/>
      <c r="H91" s="21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2:33" ht="13.5" thickTop="1" x14ac:dyDescent="0.35">
      <c r="B92" s="24"/>
      <c r="C92" s="5"/>
      <c r="D92" s="61"/>
      <c r="E92" s="5"/>
      <c r="F92" s="5"/>
      <c r="G92" s="173" t="s">
        <v>51</v>
      </c>
      <c r="H92" s="173"/>
      <c r="I92" s="173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73" t="s">
        <v>55</v>
      </c>
      <c r="AD92" s="173"/>
    </row>
    <row r="93" spans="2:33" x14ac:dyDescent="0.35">
      <c r="B93" s="7" t="s">
        <v>18</v>
      </c>
      <c r="C93" s="26" t="s">
        <v>19</v>
      </c>
      <c r="D93" s="6" t="s">
        <v>20</v>
      </c>
      <c r="E93" s="6"/>
      <c r="F93" s="6"/>
      <c r="G93" s="26">
        <f>$C$1</f>
        <v>2012</v>
      </c>
      <c r="H93" s="26">
        <f>$C$2</f>
        <v>2018</v>
      </c>
      <c r="I93" s="26" t="s">
        <v>22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 t="s">
        <v>24</v>
      </c>
      <c r="AD93" s="26" t="s">
        <v>22</v>
      </c>
    </row>
    <row r="94" spans="2:33" hidden="1" x14ac:dyDescent="0.35">
      <c r="B94" s="24"/>
      <c r="C94" s="27"/>
      <c r="D94" s="5"/>
      <c r="E94" s="5"/>
      <c r="F94" s="5"/>
      <c r="G94" s="5"/>
      <c r="H94" s="5"/>
      <c r="I94" s="27"/>
      <c r="J94" s="5"/>
      <c r="K94" s="5"/>
      <c r="L94" s="5"/>
      <c r="M94" s="5">
        <v>1</v>
      </c>
      <c r="N94" s="5">
        <v>2</v>
      </c>
      <c r="O94" s="5">
        <v>3</v>
      </c>
      <c r="P94" s="5">
        <v>4</v>
      </c>
      <c r="Q94" s="5">
        <v>5</v>
      </c>
      <c r="R94" s="5">
        <v>6</v>
      </c>
      <c r="S94" s="5">
        <v>7</v>
      </c>
      <c r="T94" s="5">
        <v>8</v>
      </c>
      <c r="U94" s="5">
        <v>9</v>
      </c>
      <c r="V94" s="5">
        <v>10</v>
      </c>
      <c r="W94" s="5">
        <v>11</v>
      </c>
      <c r="X94" s="5">
        <v>12</v>
      </c>
      <c r="Y94" s="5">
        <v>13</v>
      </c>
      <c r="Z94" s="5">
        <v>14</v>
      </c>
      <c r="AA94" s="5">
        <v>15</v>
      </c>
      <c r="AB94" s="5">
        <v>16</v>
      </c>
      <c r="AC94" s="5"/>
      <c r="AD94" s="5"/>
    </row>
    <row r="95" spans="2:33" hidden="1" x14ac:dyDescent="0.35">
      <c r="B95" s="24"/>
      <c r="C95" s="27"/>
      <c r="D95" s="5"/>
      <c r="E95" s="5"/>
      <c r="F95" s="5"/>
      <c r="G95" s="5" t="str">
        <f>CONCATENATE($C90,"_",$C91,"_",G93)</f>
        <v>1_10_2012</v>
      </c>
      <c r="H95" s="5" t="str">
        <f>CONCATENATE($C90,"_",$C91,"_",H93)</f>
        <v>1_10_2018</v>
      </c>
      <c r="I95" s="27"/>
      <c r="J95" s="5"/>
      <c r="K95" s="5"/>
      <c r="L95" s="5"/>
      <c r="M95" s="5" t="str">
        <f>IF($G93+M94&gt;$H93,0,CONCATENATE($C90,"_",$C91,"_",$G93+M94))</f>
        <v>1_10_2013</v>
      </c>
      <c r="N95" s="5" t="str">
        <f t="shared" ref="N95:AB95" si="31">IF($G93+N94&gt;$H93,0,CONCATENATE($C90,"_",$C91,"_",$G93+N94))</f>
        <v>1_10_2014</v>
      </c>
      <c r="O95" s="5" t="str">
        <f t="shared" si="31"/>
        <v>1_10_2015</v>
      </c>
      <c r="P95" s="5" t="str">
        <f t="shared" si="31"/>
        <v>1_10_2016</v>
      </c>
      <c r="Q95" s="5" t="str">
        <f t="shared" si="31"/>
        <v>1_10_2017</v>
      </c>
      <c r="R95" s="5" t="str">
        <f t="shared" si="31"/>
        <v>1_10_2018</v>
      </c>
      <c r="S95" s="5">
        <f t="shared" si="31"/>
        <v>0</v>
      </c>
      <c r="T95" s="5">
        <f t="shared" si="31"/>
        <v>0</v>
      </c>
      <c r="U95" s="5">
        <f t="shared" si="31"/>
        <v>0</v>
      </c>
      <c r="V95" s="5">
        <f t="shared" si="31"/>
        <v>0</v>
      </c>
      <c r="W95" s="5">
        <f t="shared" si="31"/>
        <v>0</v>
      </c>
      <c r="X95" s="5">
        <f t="shared" si="31"/>
        <v>0</v>
      </c>
      <c r="Y95" s="5">
        <f t="shared" si="31"/>
        <v>0</v>
      </c>
      <c r="Z95" s="5">
        <f t="shared" si="31"/>
        <v>0</v>
      </c>
      <c r="AA95" s="5">
        <f t="shared" si="31"/>
        <v>0</v>
      </c>
      <c r="AB95" s="5">
        <f t="shared" si="31"/>
        <v>0</v>
      </c>
      <c r="AC95" s="5"/>
      <c r="AD95" s="5"/>
    </row>
    <row r="96" spans="2:33" hidden="1" x14ac:dyDescent="0.35">
      <c r="B96" s="24"/>
      <c r="C96" s="27"/>
      <c r="D96" s="5"/>
      <c r="E96" s="5"/>
      <c r="F96" s="5" t="s">
        <v>23</v>
      </c>
      <c r="G96" s="28"/>
      <c r="H96" s="28"/>
      <c r="I96" s="27"/>
      <c r="J96" s="5"/>
      <c r="K96" s="5"/>
      <c r="L96" s="5" t="s">
        <v>23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1" x14ac:dyDescent="0.35">
      <c r="B97" s="114" t="s">
        <v>31</v>
      </c>
      <c r="C97" s="115" t="s">
        <v>21</v>
      </c>
      <c r="D97" s="103" t="s">
        <v>91</v>
      </c>
      <c r="E97" s="54"/>
      <c r="F97" s="5">
        <f>MATCH($D97,FAC_TOTALS_APTA!$A$2:$AV$2,)</f>
        <v>12</v>
      </c>
      <c r="G97" s="28">
        <f>VLOOKUP(G95,FAC_TOTALS_APTA!$A$4:$AV$126,$F97,FALSE)</f>
        <v>0</v>
      </c>
      <c r="H97" s="28">
        <f>VLOOKUP(H95,FAC_TOTALS_APTA!$A$4:$AV$126,$F97,FALSE)</f>
        <v>0</v>
      </c>
      <c r="I97" s="29" t="str">
        <f>IFERROR(H97/G97-1,"-")</f>
        <v>-</v>
      </c>
      <c r="J97" s="30" t="str">
        <f>IF(C97="Log","_log","")</f>
        <v>_log</v>
      </c>
      <c r="K97" s="30" t="str">
        <f>CONCATENATE(D97,J97,"_FAC")</f>
        <v>VRM_ADJ_log_FAC</v>
      </c>
      <c r="L97" s="5">
        <f>MATCH($K97,FAC_TOTALS_APTA!$A$2:$AT$2,)</f>
        <v>26</v>
      </c>
      <c r="M97" s="28">
        <f>IF(M95=0,0,VLOOKUP(M95,FAC_TOTALS_APTA!$A$4:$AV$126,$L97,FALSE))</f>
        <v>0</v>
      </c>
      <c r="N97" s="28">
        <f>IF(N95=0,0,VLOOKUP(N95,FAC_TOTALS_APTA!$A$4:$AV$126,$L97,FALSE))</f>
        <v>0</v>
      </c>
      <c r="O97" s="28">
        <f>IF(O95=0,0,VLOOKUP(O95,FAC_TOTALS_APTA!$A$4:$AV$126,$L97,FALSE))</f>
        <v>0</v>
      </c>
      <c r="P97" s="28">
        <f>IF(P95=0,0,VLOOKUP(P95,FAC_TOTALS_APTA!$A$4:$AV$126,$L97,FALSE))</f>
        <v>0</v>
      </c>
      <c r="Q97" s="28">
        <f>IF(Q95=0,0,VLOOKUP(Q95,FAC_TOTALS_APTA!$A$4:$AV$126,$L97,FALSE))</f>
        <v>0</v>
      </c>
      <c r="R97" s="28">
        <f>IF(R95=0,0,VLOOKUP(R95,FAC_TOTALS_APTA!$A$4:$AV$126,$L97,FALSE))</f>
        <v>0</v>
      </c>
      <c r="S97" s="28">
        <f>IF(S95=0,0,VLOOKUP(S95,FAC_TOTALS_APTA!$A$4:$AV$126,$L97,FALSE))</f>
        <v>0</v>
      </c>
      <c r="T97" s="28">
        <f>IF(T95=0,0,VLOOKUP(T95,FAC_TOTALS_APTA!$A$4:$AV$126,$L97,FALSE))</f>
        <v>0</v>
      </c>
      <c r="U97" s="28">
        <f>IF(U95=0,0,VLOOKUP(U95,FAC_TOTALS_APTA!$A$4:$AV$126,$L97,FALSE))</f>
        <v>0</v>
      </c>
      <c r="V97" s="28">
        <f>IF(V95=0,0,VLOOKUP(V95,FAC_TOTALS_APTA!$A$4:$AV$126,$L97,FALSE))</f>
        <v>0</v>
      </c>
      <c r="W97" s="28">
        <f>IF(W95=0,0,VLOOKUP(W95,FAC_TOTALS_APTA!$A$4:$AV$126,$L97,FALSE))</f>
        <v>0</v>
      </c>
      <c r="X97" s="28">
        <f>IF(X95=0,0,VLOOKUP(X95,FAC_TOTALS_APTA!$A$4:$AV$126,$L97,FALSE))</f>
        <v>0</v>
      </c>
      <c r="Y97" s="28">
        <f>IF(Y95=0,0,VLOOKUP(Y95,FAC_TOTALS_APTA!$A$4:$AV$126,$L97,FALSE))</f>
        <v>0</v>
      </c>
      <c r="Z97" s="28">
        <f>IF(Z95=0,0,VLOOKUP(Z95,FAC_TOTALS_APTA!$A$4:$AV$126,$L97,FALSE))</f>
        <v>0</v>
      </c>
      <c r="AA97" s="28">
        <f>IF(AA95=0,0,VLOOKUP(AA95,FAC_TOTALS_APTA!$A$4:$AV$126,$L97,FALSE))</f>
        <v>0</v>
      </c>
      <c r="AB97" s="28">
        <f>IF(AB95=0,0,VLOOKUP(AB95,FAC_TOTALS_APTA!$A$4:$AV$126,$L97,FALSE))</f>
        <v>0</v>
      </c>
      <c r="AC97" s="31">
        <f>SUM(M97:AB97)</f>
        <v>0</v>
      </c>
      <c r="AD97" s="32" t="e">
        <f>AC97/G111</f>
        <v>#DIV/0!</v>
      </c>
    </row>
    <row r="98" spans="1:31" x14ac:dyDescent="0.35">
      <c r="B98" s="114" t="s">
        <v>52</v>
      </c>
      <c r="C98" s="115" t="s">
        <v>21</v>
      </c>
      <c r="D98" s="103" t="s">
        <v>92</v>
      </c>
      <c r="E98" s="54"/>
      <c r="F98" s="5">
        <f>MATCH($D98,FAC_TOTALS_APTA!$A$2:$AV$2,)</f>
        <v>13</v>
      </c>
      <c r="G98" s="53">
        <f>VLOOKUP(G95,FAC_TOTALS_APTA!$A$4:$AV$126,$F98,FALSE)</f>
        <v>0</v>
      </c>
      <c r="H98" s="53">
        <f>VLOOKUP(H95,FAC_TOTALS_APTA!$A$4:$AV$126,$F98,FALSE)</f>
        <v>0</v>
      </c>
      <c r="I98" s="29" t="str">
        <f t="shared" ref="I98:I109" si="32">IFERROR(H98/G98-1,"-")</f>
        <v>-</v>
      </c>
      <c r="J98" s="30" t="str">
        <f t="shared" ref="J98:J106" si="33">IF(C98="Log","_log","")</f>
        <v>_log</v>
      </c>
      <c r="K98" s="30" t="str">
        <f t="shared" ref="K98:K109" si="34">CONCATENATE(D98,J98,"_FAC")</f>
        <v>FARE_per_UPT_cleaned_2018_log_FAC</v>
      </c>
      <c r="L98" s="5">
        <f>MATCH($K98,FAC_TOTALS_APTA!$A$2:$AT$2,)</f>
        <v>27</v>
      </c>
      <c r="M98" s="28">
        <f>IF(M95=0,0,VLOOKUP(M95,FAC_TOTALS_APTA!$A$4:$AV$126,$L98,FALSE))</f>
        <v>0</v>
      </c>
      <c r="N98" s="28">
        <f>IF(N95=0,0,VLOOKUP(N95,FAC_TOTALS_APTA!$A$4:$AV$126,$L98,FALSE))</f>
        <v>0</v>
      </c>
      <c r="O98" s="28">
        <f>IF(O95=0,0,VLOOKUP(O95,FAC_TOTALS_APTA!$A$4:$AV$126,$L98,FALSE))</f>
        <v>0</v>
      </c>
      <c r="P98" s="28">
        <f>IF(P95=0,0,VLOOKUP(P95,FAC_TOTALS_APTA!$A$4:$AV$126,$L98,FALSE))</f>
        <v>0</v>
      </c>
      <c r="Q98" s="28">
        <f>IF(Q95=0,0,VLOOKUP(Q95,FAC_TOTALS_APTA!$A$4:$AV$126,$L98,FALSE))</f>
        <v>0</v>
      </c>
      <c r="R98" s="28">
        <f>IF(R95=0,0,VLOOKUP(R95,FAC_TOTALS_APTA!$A$4:$AV$126,$L98,FALSE))</f>
        <v>0</v>
      </c>
      <c r="S98" s="28">
        <f>IF(S95=0,0,VLOOKUP(S95,FAC_TOTALS_APTA!$A$4:$AV$126,$L98,FALSE))</f>
        <v>0</v>
      </c>
      <c r="T98" s="28">
        <f>IF(T95=0,0,VLOOKUP(T95,FAC_TOTALS_APTA!$A$4:$AV$126,$L98,FALSE))</f>
        <v>0</v>
      </c>
      <c r="U98" s="28">
        <f>IF(U95=0,0,VLOOKUP(U95,FAC_TOTALS_APTA!$A$4:$AV$126,$L98,FALSE))</f>
        <v>0</v>
      </c>
      <c r="V98" s="28">
        <f>IF(V95=0,0,VLOOKUP(V95,FAC_TOTALS_APTA!$A$4:$AV$126,$L98,FALSE))</f>
        <v>0</v>
      </c>
      <c r="W98" s="28">
        <f>IF(W95=0,0,VLOOKUP(W95,FAC_TOTALS_APTA!$A$4:$AV$126,$L98,FALSE))</f>
        <v>0</v>
      </c>
      <c r="X98" s="28">
        <f>IF(X95=0,0,VLOOKUP(X95,FAC_TOTALS_APTA!$A$4:$AV$126,$L98,FALSE))</f>
        <v>0</v>
      </c>
      <c r="Y98" s="28">
        <f>IF(Y95=0,0,VLOOKUP(Y95,FAC_TOTALS_APTA!$A$4:$AV$126,$L98,FALSE))</f>
        <v>0</v>
      </c>
      <c r="Z98" s="28">
        <f>IF(Z95=0,0,VLOOKUP(Z95,FAC_TOTALS_APTA!$A$4:$AV$126,$L98,FALSE))</f>
        <v>0</v>
      </c>
      <c r="AA98" s="28">
        <f>IF(AA95=0,0,VLOOKUP(AA95,FAC_TOTALS_APTA!$A$4:$AV$126,$L98,FALSE))</f>
        <v>0</v>
      </c>
      <c r="AB98" s="28">
        <f>IF(AB95=0,0,VLOOKUP(AB95,FAC_TOTALS_APTA!$A$4:$AV$126,$L98,FALSE))</f>
        <v>0</v>
      </c>
      <c r="AC98" s="31">
        <f t="shared" ref="AC98:AC109" si="35">SUM(M98:AB98)</f>
        <v>0</v>
      </c>
      <c r="AD98" s="32" t="e">
        <f>AC98/G111</f>
        <v>#DIV/0!</v>
      </c>
    </row>
    <row r="99" spans="1:31" x14ac:dyDescent="0.35">
      <c r="B99" s="114" t="s">
        <v>79</v>
      </c>
      <c r="C99" s="115"/>
      <c r="D99" s="103" t="s">
        <v>77</v>
      </c>
      <c r="E99" s="117"/>
      <c r="F99" s="103" t="e">
        <f>MATCH($D99,FAC_TOTALS_APTA!$A$2:$AV$2,)</f>
        <v>#N/A</v>
      </c>
      <c r="G99" s="116" t="e">
        <f>VLOOKUP(G95,FAC_TOTALS_APTA!$A$4:$AV$126,$F99,FALSE)</f>
        <v>#REF!</v>
      </c>
      <c r="H99" s="116" t="e">
        <f>VLOOKUP(H95,FAC_TOTALS_APTA!$A$4:$AV$126,$F99,FALSE)</f>
        <v>#REF!</v>
      </c>
      <c r="I99" s="29" t="str">
        <f>IFERROR(H99/G99-1,"-")</f>
        <v>-</v>
      </c>
      <c r="J99" s="119" t="str">
        <f t="shared" si="33"/>
        <v/>
      </c>
      <c r="K99" s="119" t="str">
        <f t="shared" si="34"/>
        <v>RESTRUCTURE_FAC</v>
      </c>
      <c r="L99" s="103" t="e">
        <f>MATCH($K99,FAC_TOTALS_APTA!$A$2:$AT$2,)</f>
        <v>#N/A</v>
      </c>
      <c r="M99" s="116" t="e">
        <f>IF(M95=0,0,VLOOKUP(M95,FAC_TOTALS_APTA!$A$4:$AV$126,$L99,FALSE))</f>
        <v>#REF!</v>
      </c>
      <c r="N99" s="116" t="e">
        <f>IF(N95=0,0,VLOOKUP(N95,FAC_TOTALS_APTA!$A$4:$AV$126,$L99,FALSE))</f>
        <v>#REF!</v>
      </c>
      <c r="O99" s="116" t="e">
        <f>IF(O95=0,0,VLOOKUP(O95,FAC_TOTALS_APTA!$A$4:$AV$126,$L99,FALSE))</f>
        <v>#REF!</v>
      </c>
      <c r="P99" s="116" t="e">
        <f>IF(P95=0,0,VLOOKUP(P95,FAC_TOTALS_APTA!$A$4:$AV$126,$L99,FALSE))</f>
        <v>#REF!</v>
      </c>
      <c r="Q99" s="116" t="e">
        <f>IF(Q95=0,0,VLOOKUP(Q95,FAC_TOTALS_APTA!$A$4:$AV$126,$L99,FALSE))</f>
        <v>#REF!</v>
      </c>
      <c r="R99" s="116" t="e">
        <f>IF(R95=0,0,VLOOKUP(R95,FAC_TOTALS_APTA!$A$4:$AV$126,$L99,FALSE))</f>
        <v>#REF!</v>
      </c>
      <c r="S99" s="116">
        <f>IF(S95=0,0,VLOOKUP(S95,FAC_TOTALS_APTA!$A$4:$AV$126,$L99,FALSE))</f>
        <v>0</v>
      </c>
      <c r="T99" s="116">
        <f>IF(T95=0,0,VLOOKUP(T95,FAC_TOTALS_APTA!$A$4:$AV$126,$L99,FALSE))</f>
        <v>0</v>
      </c>
      <c r="U99" s="116">
        <f>IF(U95=0,0,VLOOKUP(U95,FAC_TOTALS_APTA!$A$4:$AV$126,$L99,FALSE))</f>
        <v>0</v>
      </c>
      <c r="V99" s="116">
        <f>IF(V95=0,0,VLOOKUP(V95,FAC_TOTALS_APTA!$A$4:$AV$126,$L99,FALSE))</f>
        <v>0</v>
      </c>
      <c r="W99" s="116">
        <f>IF(W95=0,0,VLOOKUP(W95,FAC_TOTALS_APTA!$A$4:$AV$126,$L99,FALSE))</f>
        <v>0</v>
      </c>
      <c r="X99" s="116">
        <f>IF(X95=0,0,VLOOKUP(X95,FAC_TOTALS_APTA!$A$4:$AV$126,$L99,FALSE))</f>
        <v>0</v>
      </c>
      <c r="Y99" s="116">
        <f>IF(Y95=0,0,VLOOKUP(Y95,FAC_TOTALS_APTA!$A$4:$AV$126,$L99,FALSE))</f>
        <v>0</v>
      </c>
      <c r="Z99" s="116">
        <f>IF(Z95=0,0,VLOOKUP(Z95,FAC_TOTALS_APTA!$A$4:$AV$126,$L99,FALSE))</f>
        <v>0</v>
      </c>
      <c r="AA99" s="116">
        <f>IF(AA95=0,0,VLOOKUP(AA95,FAC_TOTALS_APTA!$A$4:$AV$126,$L99,FALSE))</f>
        <v>0</v>
      </c>
      <c r="AB99" s="116">
        <f>IF(AB95=0,0,VLOOKUP(AB95,FAC_TOTALS_APTA!$A$4:$AV$126,$L99,FALSE))</f>
        <v>0</v>
      </c>
      <c r="AC99" s="120" t="e">
        <f t="shared" si="35"/>
        <v>#REF!</v>
      </c>
      <c r="AD99" s="121" t="e">
        <f>AC99/G112</f>
        <v>#REF!</v>
      </c>
    </row>
    <row r="100" spans="1:31" x14ac:dyDescent="0.35">
      <c r="B100" s="114" t="s">
        <v>80</v>
      </c>
      <c r="C100" s="115"/>
      <c r="D100" s="103" t="s">
        <v>76</v>
      </c>
      <c r="E100" s="117"/>
      <c r="F100" s="103">
        <f>MATCH($D100,FAC_TOTALS_APTA!$A$2:$AV$2,)</f>
        <v>19</v>
      </c>
      <c r="G100" s="53">
        <f>VLOOKUP(G95,FAC_TOTALS_APTA!$A$4:$AV$126,$F100,FALSE)</f>
        <v>0</v>
      </c>
      <c r="H100" s="53">
        <f>VLOOKUP(H95,FAC_TOTALS_APTA!$A$4:$AV$126,$F100,FALSE)</f>
        <v>0</v>
      </c>
      <c r="I100" s="29" t="str">
        <f>IFERROR(H100/G100-1,"-")</f>
        <v>-</v>
      </c>
      <c r="J100" s="30" t="str">
        <f t="shared" si="33"/>
        <v/>
      </c>
      <c r="K100" s="30" t="str">
        <f t="shared" si="34"/>
        <v>MAINTENANCE_WMATA_FAC</v>
      </c>
      <c r="L100" s="5">
        <f>MATCH($K100,FAC_TOTALS_APTA!$A$2:$AT$2,)</f>
        <v>33</v>
      </c>
      <c r="M100" s="28">
        <f>IF(M96=0,0,VLOOKUP(M96,FAC_TOTALS_APTA!$A$4:$AV$126,$L100,FALSE))</f>
        <v>0</v>
      </c>
      <c r="N100" s="28">
        <f>IF(N96=0,0,VLOOKUP(N96,FAC_TOTALS_APTA!$A$4:$AV$126,$L100,FALSE))</f>
        <v>0</v>
      </c>
      <c r="O100" s="28">
        <f>IF(O96=0,0,VLOOKUP(O96,FAC_TOTALS_APTA!$A$4:$AV$126,$L100,FALSE))</f>
        <v>0</v>
      </c>
      <c r="P100" s="28">
        <f>IF(P96=0,0,VLOOKUP(P96,FAC_TOTALS_APTA!$A$4:$AV$126,$L100,FALSE))</f>
        <v>0</v>
      </c>
      <c r="Q100" s="28">
        <f>IF(Q96=0,0,VLOOKUP(Q96,FAC_TOTALS_APTA!$A$4:$AV$126,$L100,FALSE))</f>
        <v>0</v>
      </c>
      <c r="R100" s="28">
        <f>IF(R96=0,0,VLOOKUP(R96,FAC_TOTALS_APTA!$A$4:$AV$126,$L100,FALSE))</f>
        <v>0</v>
      </c>
      <c r="S100" s="28">
        <f>IF(S96=0,0,VLOOKUP(S96,FAC_TOTALS_APTA!$A$4:$AV$126,$L100,FALSE))</f>
        <v>0</v>
      </c>
      <c r="T100" s="28">
        <f>IF(T96=0,0,VLOOKUP(T96,FAC_TOTALS_APTA!$A$4:$AV$126,$L100,FALSE))</f>
        <v>0</v>
      </c>
      <c r="U100" s="28">
        <f>IF(U96=0,0,VLOOKUP(U96,FAC_TOTALS_APTA!$A$4:$AV$126,$L100,FALSE))</f>
        <v>0</v>
      </c>
      <c r="V100" s="28">
        <f>IF(V96=0,0,VLOOKUP(V96,FAC_TOTALS_APTA!$A$4:$AV$126,$L100,FALSE))</f>
        <v>0</v>
      </c>
      <c r="W100" s="28">
        <f>IF(W96=0,0,VLOOKUP(W96,FAC_TOTALS_APTA!$A$4:$AV$126,$L100,FALSE))</f>
        <v>0</v>
      </c>
      <c r="X100" s="28">
        <f>IF(X96=0,0,VLOOKUP(X96,FAC_TOTALS_APTA!$A$4:$AV$126,$L100,FALSE))</f>
        <v>0</v>
      </c>
      <c r="Y100" s="28">
        <f>IF(Y96=0,0,VLOOKUP(Y96,FAC_TOTALS_APTA!$A$4:$AV$126,$L100,FALSE))</f>
        <v>0</v>
      </c>
      <c r="Z100" s="28">
        <f>IF(Z96=0,0,VLOOKUP(Z96,FAC_TOTALS_APTA!$A$4:$AV$126,$L100,FALSE))</f>
        <v>0</v>
      </c>
      <c r="AA100" s="28">
        <f>IF(AA96=0,0,VLOOKUP(AA96,FAC_TOTALS_APTA!$A$4:$AV$126,$L100,FALSE))</f>
        <v>0</v>
      </c>
      <c r="AB100" s="28">
        <f>IF(AB96=0,0,VLOOKUP(AB96,FAC_TOTALS_APTA!$A$4:$AV$126,$L100,FALSE))</f>
        <v>0</v>
      </c>
      <c r="AC100" s="31">
        <f t="shared" si="35"/>
        <v>0</v>
      </c>
      <c r="AD100" s="32" t="e">
        <f>AC100/G112</f>
        <v>#DIV/0!</v>
      </c>
    </row>
    <row r="101" spans="1:31" x14ac:dyDescent="0.35">
      <c r="B101" s="114" t="s">
        <v>48</v>
      </c>
      <c r="C101" s="115" t="s">
        <v>21</v>
      </c>
      <c r="D101" s="103" t="s">
        <v>8</v>
      </c>
      <c r="E101" s="54"/>
      <c r="F101" s="5">
        <f>MATCH($D101,FAC_TOTALS_APTA!$A$2:$AV$2,)</f>
        <v>14</v>
      </c>
      <c r="G101" s="28">
        <f>VLOOKUP(G95,FAC_TOTALS_APTA!$A$4:$AV$126,$F101,FALSE)</f>
        <v>0</v>
      </c>
      <c r="H101" s="28">
        <f>VLOOKUP(H95,FAC_TOTALS_APTA!$A$4:$AV$126,$F101,FALSE)</f>
        <v>0</v>
      </c>
      <c r="I101" s="29" t="str">
        <f t="shared" si="32"/>
        <v>-</v>
      </c>
      <c r="J101" s="30" t="str">
        <f t="shared" si="33"/>
        <v>_log</v>
      </c>
      <c r="K101" s="30" t="str">
        <f t="shared" si="34"/>
        <v>POP_EMP_log_FAC</v>
      </c>
      <c r="L101" s="5">
        <f>MATCH($K101,FAC_TOTALS_APTA!$A$2:$AT$2,)</f>
        <v>28</v>
      </c>
      <c r="M101" s="28">
        <f>IF(M95=0,0,VLOOKUP(M95,FAC_TOTALS_APTA!$A$4:$AV$126,$L101,FALSE))</f>
        <v>0</v>
      </c>
      <c r="N101" s="28">
        <f>IF(N95=0,0,VLOOKUP(N95,FAC_TOTALS_APTA!$A$4:$AV$126,$L101,FALSE))</f>
        <v>0</v>
      </c>
      <c r="O101" s="28">
        <f>IF(O95=0,0,VLOOKUP(O95,FAC_TOTALS_APTA!$A$4:$AV$126,$L101,FALSE))</f>
        <v>0</v>
      </c>
      <c r="P101" s="28">
        <f>IF(P95=0,0,VLOOKUP(P95,FAC_TOTALS_APTA!$A$4:$AV$126,$L101,FALSE))</f>
        <v>0</v>
      </c>
      <c r="Q101" s="28">
        <f>IF(Q95=0,0,VLOOKUP(Q95,FAC_TOTALS_APTA!$A$4:$AV$126,$L101,FALSE))</f>
        <v>0</v>
      </c>
      <c r="R101" s="28">
        <f>IF(R95=0,0,VLOOKUP(R95,FAC_TOTALS_APTA!$A$4:$AV$126,$L101,FALSE))</f>
        <v>0</v>
      </c>
      <c r="S101" s="28">
        <f>IF(S95=0,0,VLOOKUP(S95,FAC_TOTALS_APTA!$A$4:$AV$126,$L101,FALSE))</f>
        <v>0</v>
      </c>
      <c r="T101" s="28">
        <f>IF(T95=0,0,VLOOKUP(T95,FAC_TOTALS_APTA!$A$4:$AV$126,$L101,FALSE))</f>
        <v>0</v>
      </c>
      <c r="U101" s="28">
        <f>IF(U95=0,0,VLOOKUP(U95,FAC_TOTALS_APTA!$A$4:$AV$126,$L101,FALSE))</f>
        <v>0</v>
      </c>
      <c r="V101" s="28">
        <f>IF(V95=0,0,VLOOKUP(V95,FAC_TOTALS_APTA!$A$4:$AV$126,$L101,FALSE))</f>
        <v>0</v>
      </c>
      <c r="W101" s="28">
        <f>IF(W95=0,0,VLOOKUP(W95,FAC_TOTALS_APTA!$A$4:$AV$126,$L101,FALSE))</f>
        <v>0</v>
      </c>
      <c r="X101" s="28">
        <f>IF(X95=0,0,VLOOKUP(X95,FAC_TOTALS_APTA!$A$4:$AV$126,$L101,FALSE))</f>
        <v>0</v>
      </c>
      <c r="Y101" s="28">
        <f>IF(Y95=0,0,VLOOKUP(Y95,FAC_TOTALS_APTA!$A$4:$AV$126,$L101,FALSE))</f>
        <v>0</v>
      </c>
      <c r="Z101" s="28">
        <f>IF(Z95=0,0,VLOOKUP(Z95,FAC_TOTALS_APTA!$A$4:$AV$126,$L101,FALSE))</f>
        <v>0</v>
      </c>
      <c r="AA101" s="28">
        <f>IF(AA95=0,0,VLOOKUP(AA95,FAC_TOTALS_APTA!$A$4:$AV$126,$L101,FALSE))</f>
        <v>0</v>
      </c>
      <c r="AB101" s="28">
        <f>IF(AB95=0,0,VLOOKUP(AB95,FAC_TOTALS_APTA!$A$4:$AV$126,$L101,FALSE))</f>
        <v>0</v>
      </c>
      <c r="AC101" s="31">
        <f t="shared" si="35"/>
        <v>0</v>
      </c>
      <c r="AD101" s="32" t="e">
        <f>AC101/G111</f>
        <v>#DIV/0!</v>
      </c>
    </row>
    <row r="102" spans="1:31" x14ac:dyDescent="0.35">
      <c r="B102" s="24" t="s">
        <v>73</v>
      </c>
      <c r="C102" s="115"/>
      <c r="D102" s="103" t="s">
        <v>72</v>
      </c>
      <c r="E102" s="54"/>
      <c r="F102" s="5" t="e">
        <f>MATCH($D102,FAC_TOTALS_APTA!$A$2:$AV$2,)</f>
        <v>#N/A</v>
      </c>
      <c r="G102" s="53" t="e">
        <f>VLOOKUP(G95,FAC_TOTALS_APTA!$A$4:$AV$126,$F102,FALSE)</f>
        <v>#REF!</v>
      </c>
      <c r="H102" s="53" t="e">
        <f>VLOOKUP(H95,FAC_TOTALS_APTA!$A$4:$AV$126,$F102,FALSE)</f>
        <v>#REF!</v>
      </c>
      <c r="I102" s="29" t="str">
        <f t="shared" si="32"/>
        <v>-</v>
      </c>
      <c r="J102" s="30" t="str">
        <f t="shared" si="33"/>
        <v/>
      </c>
      <c r="K102" s="30" t="str">
        <f t="shared" si="34"/>
        <v>TSD_POP_EMP_PCT_FAC</v>
      </c>
      <c r="L102" s="5" t="e">
        <f>MATCH($K102,FAC_TOTALS_APTA!$A$2:$AT$2,)</f>
        <v>#N/A</v>
      </c>
      <c r="M102" s="28" t="e">
        <f>IF(M95=0,0,VLOOKUP(M95,FAC_TOTALS_APTA!$A$4:$AV$126,$L102,FALSE))</f>
        <v>#REF!</v>
      </c>
      <c r="N102" s="28" t="e">
        <f>IF(N95=0,0,VLOOKUP(N95,FAC_TOTALS_APTA!$A$4:$AV$126,$L102,FALSE))</f>
        <v>#REF!</v>
      </c>
      <c r="O102" s="28" t="e">
        <f>IF(O95=0,0,VLOOKUP(O95,FAC_TOTALS_APTA!$A$4:$AV$126,$L102,FALSE))</f>
        <v>#REF!</v>
      </c>
      <c r="P102" s="28" t="e">
        <f>IF(P95=0,0,VLOOKUP(P95,FAC_TOTALS_APTA!$A$4:$AV$126,$L102,FALSE))</f>
        <v>#REF!</v>
      </c>
      <c r="Q102" s="28" t="e">
        <f>IF(Q95=0,0,VLOOKUP(Q95,FAC_TOTALS_APTA!$A$4:$AV$126,$L102,FALSE))</f>
        <v>#REF!</v>
      </c>
      <c r="R102" s="28" t="e">
        <f>IF(R95=0,0,VLOOKUP(R95,FAC_TOTALS_APTA!$A$4:$AV$126,$L102,FALSE))</f>
        <v>#REF!</v>
      </c>
      <c r="S102" s="28">
        <f>IF(S95=0,0,VLOOKUP(S95,FAC_TOTALS_APTA!$A$4:$AV$126,$L102,FALSE))</f>
        <v>0</v>
      </c>
      <c r="T102" s="28">
        <f>IF(T95=0,0,VLOOKUP(T95,FAC_TOTALS_APTA!$A$4:$AV$126,$L102,FALSE))</f>
        <v>0</v>
      </c>
      <c r="U102" s="28">
        <f>IF(U95=0,0,VLOOKUP(U95,FAC_TOTALS_APTA!$A$4:$AV$126,$L102,FALSE))</f>
        <v>0</v>
      </c>
      <c r="V102" s="28">
        <f>IF(V95=0,0,VLOOKUP(V95,FAC_TOTALS_APTA!$A$4:$AV$126,$L102,FALSE))</f>
        <v>0</v>
      </c>
      <c r="W102" s="28">
        <f>IF(W95=0,0,VLOOKUP(W95,FAC_TOTALS_APTA!$A$4:$AV$126,$L102,FALSE))</f>
        <v>0</v>
      </c>
      <c r="X102" s="28">
        <f>IF(X95=0,0,VLOOKUP(X95,FAC_TOTALS_APTA!$A$4:$AV$126,$L102,FALSE))</f>
        <v>0</v>
      </c>
      <c r="Y102" s="28">
        <f>IF(Y95=0,0,VLOOKUP(Y95,FAC_TOTALS_APTA!$A$4:$AV$126,$L102,FALSE))</f>
        <v>0</v>
      </c>
      <c r="Z102" s="28">
        <f>IF(Z95=0,0,VLOOKUP(Z95,FAC_TOTALS_APTA!$A$4:$AV$126,$L102,FALSE))</f>
        <v>0</v>
      </c>
      <c r="AA102" s="28">
        <f>IF(AA95=0,0,VLOOKUP(AA95,FAC_TOTALS_APTA!$A$4:$AV$126,$L102,FALSE))</f>
        <v>0</v>
      </c>
      <c r="AB102" s="28">
        <f>IF(AB95=0,0,VLOOKUP(AB95,FAC_TOTALS_APTA!$A$4:$AV$126,$L102,FALSE))</f>
        <v>0</v>
      </c>
      <c r="AC102" s="31" t="e">
        <f t="shared" si="35"/>
        <v>#REF!</v>
      </c>
      <c r="AD102" s="32" t="e">
        <f>AC102/G111</f>
        <v>#REF!</v>
      </c>
    </row>
    <row r="103" spans="1:31" x14ac:dyDescent="0.3">
      <c r="B103" s="114" t="s">
        <v>49</v>
      </c>
      <c r="C103" s="115" t="s">
        <v>21</v>
      </c>
      <c r="D103" s="123" t="s">
        <v>81</v>
      </c>
      <c r="E103" s="54"/>
      <c r="F103" s="5">
        <f>MATCH($D103,FAC_TOTALS_APTA!$A$2:$AV$2,)</f>
        <v>15</v>
      </c>
      <c r="G103" s="33">
        <f>VLOOKUP(G95,FAC_TOTALS_APTA!$A$4:$AV$126,$F103,FALSE)</f>
        <v>0</v>
      </c>
      <c r="H103" s="33">
        <f>VLOOKUP(H95,FAC_TOTALS_APTA!$A$4:$AV$126,$F103,FALSE)</f>
        <v>0</v>
      </c>
      <c r="I103" s="29" t="str">
        <f t="shared" si="32"/>
        <v>-</v>
      </c>
      <c r="J103" s="30" t="str">
        <f t="shared" si="33"/>
        <v>_log</v>
      </c>
      <c r="K103" s="30" t="str">
        <f t="shared" si="34"/>
        <v>GAS_PRICE_2018_log_FAC</v>
      </c>
      <c r="L103" s="5">
        <f>MATCH($K103,FAC_TOTALS_APTA!$A$2:$AT$2,)</f>
        <v>29</v>
      </c>
      <c r="M103" s="28">
        <f>IF(M95=0,0,VLOOKUP(M95,FAC_TOTALS_APTA!$A$4:$AV$126,$L103,FALSE))</f>
        <v>0</v>
      </c>
      <c r="N103" s="28">
        <f>IF(N95=0,0,VLOOKUP(N95,FAC_TOTALS_APTA!$A$4:$AV$126,$L103,FALSE))</f>
        <v>0</v>
      </c>
      <c r="O103" s="28">
        <f>IF(O95=0,0,VLOOKUP(O95,FAC_TOTALS_APTA!$A$4:$AV$126,$L103,FALSE))</f>
        <v>0</v>
      </c>
      <c r="P103" s="28">
        <f>IF(P95=0,0,VLOOKUP(P95,FAC_TOTALS_APTA!$A$4:$AV$126,$L103,FALSE))</f>
        <v>0</v>
      </c>
      <c r="Q103" s="28">
        <f>IF(Q95=0,0,VLOOKUP(Q95,FAC_TOTALS_APTA!$A$4:$AV$126,$L103,FALSE))</f>
        <v>0</v>
      </c>
      <c r="R103" s="28">
        <f>IF(R95=0,0,VLOOKUP(R95,FAC_TOTALS_APTA!$A$4:$AV$126,$L103,FALSE))</f>
        <v>0</v>
      </c>
      <c r="S103" s="28">
        <f>IF(S95=0,0,VLOOKUP(S95,FAC_TOTALS_APTA!$A$4:$AV$126,$L103,FALSE))</f>
        <v>0</v>
      </c>
      <c r="T103" s="28">
        <f>IF(T95=0,0,VLOOKUP(T95,FAC_TOTALS_APTA!$A$4:$AV$126,$L103,FALSE))</f>
        <v>0</v>
      </c>
      <c r="U103" s="28">
        <f>IF(U95=0,0,VLOOKUP(U95,FAC_TOTALS_APTA!$A$4:$AV$126,$L103,FALSE))</f>
        <v>0</v>
      </c>
      <c r="V103" s="28">
        <f>IF(V95=0,0,VLOOKUP(V95,FAC_TOTALS_APTA!$A$4:$AV$126,$L103,FALSE))</f>
        <v>0</v>
      </c>
      <c r="W103" s="28">
        <f>IF(W95=0,0,VLOOKUP(W95,FAC_TOTALS_APTA!$A$4:$AV$126,$L103,FALSE))</f>
        <v>0</v>
      </c>
      <c r="X103" s="28">
        <f>IF(X95=0,0,VLOOKUP(X95,FAC_TOTALS_APTA!$A$4:$AV$126,$L103,FALSE))</f>
        <v>0</v>
      </c>
      <c r="Y103" s="28">
        <f>IF(Y95=0,0,VLOOKUP(Y95,FAC_TOTALS_APTA!$A$4:$AV$126,$L103,FALSE))</f>
        <v>0</v>
      </c>
      <c r="Z103" s="28">
        <f>IF(Z95=0,0,VLOOKUP(Z95,FAC_TOTALS_APTA!$A$4:$AV$126,$L103,FALSE))</f>
        <v>0</v>
      </c>
      <c r="AA103" s="28">
        <f>IF(AA95=0,0,VLOOKUP(AA95,FAC_TOTALS_APTA!$A$4:$AV$126,$L103,FALSE))</f>
        <v>0</v>
      </c>
      <c r="AB103" s="28">
        <f>IF(AB95=0,0,VLOOKUP(AB95,FAC_TOTALS_APTA!$A$4:$AV$126,$L103,FALSE))</f>
        <v>0</v>
      </c>
      <c r="AC103" s="31">
        <f t="shared" si="35"/>
        <v>0</v>
      </c>
      <c r="AD103" s="32" t="e">
        <f>AC103/G111</f>
        <v>#DIV/0!</v>
      </c>
    </row>
    <row r="104" spans="1:31" x14ac:dyDescent="0.35">
      <c r="B104" s="114" t="s">
        <v>46</v>
      </c>
      <c r="C104" s="115" t="s">
        <v>21</v>
      </c>
      <c r="D104" s="103" t="s">
        <v>14</v>
      </c>
      <c r="E104" s="54"/>
      <c r="F104" s="5">
        <f>MATCH($D104,FAC_TOTALS_APTA!$A$2:$AV$2,)</f>
        <v>16</v>
      </c>
      <c r="G104" s="53">
        <f>VLOOKUP(G95,FAC_TOTALS_APTA!$A$4:$AV$126,$F104,FALSE)</f>
        <v>0</v>
      </c>
      <c r="H104" s="53">
        <f>VLOOKUP(H95,FAC_TOTALS_APTA!$A$4:$AV$126,$F104,FALSE)</f>
        <v>0</v>
      </c>
      <c r="I104" s="29" t="str">
        <f t="shared" si="32"/>
        <v>-</v>
      </c>
      <c r="J104" s="30" t="str">
        <f t="shared" si="33"/>
        <v>_log</v>
      </c>
      <c r="K104" s="30" t="str">
        <f t="shared" si="34"/>
        <v>TOTAL_MED_INC_INDIV_2018_log_FAC</v>
      </c>
      <c r="L104" s="5">
        <f>MATCH($K104,FAC_TOTALS_APTA!$A$2:$AT$2,)</f>
        <v>30</v>
      </c>
      <c r="M104" s="28">
        <f>IF(M95=0,0,VLOOKUP(M95,FAC_TOTALS_APTA!$A$4:$AV$126,$L104,FALSE))</f>
        <v>0</v>
      </c>
      <c r="N104" s="28">
        <f>IF(N95=0,0,VLOOKUP(N95,FAC_TOTALS_APTA!$A$4:$AV$126,$L104,FALSE))</f>
        <v>0</v>
      </c>
      <c r="O104" s="28">
        <f>IF(O95=0,0,VLOOKUP(O95,FAC_TOTALS_APTA!$A$4:$AV$126,$L104,FALSE))</f>
        <v>0</v>
      </c>
      <c r="P104" s="28">
        <f>IF(P95=0,0,VLOOKUP(P95,FAC_TOTALS_APTA!$A$4:$AV$126,$L104,FALSE))</f>
        <v>0</v>
      </c>
      <c r="Q104" s="28">
        <f>IF(Q95=0,0,VLOOKUP(Q95,FAC_TOTALS_APTA!$A$4:$AV$126,$L104,FALSE))</f>
        <v>0</v>
      </c>
      <c r="R104" s="28">
        <f>IF(R95=0,0,VLOOKUP(R95,FAC_TOTALS_APTA!$A$4:$AV$126,$L104,FALSE))</f>
        <v>0</v>
      </c>
      <c r="S104" s="28">
        <f>IF(S95=0,0,VLOOKUP(S95,FAC_TOTALS_APTA!$A$4:$AV$126,$L104,FALSE))</f>
        <v>0</v>
      </c>
      <c r="T104" s="28">
        <f>IF(T95=0,0,VLOOKUP(T95,FAC_TOTALS_APTA!$A$4:$AV$126,$L104,FALSE))</f>
        <v>0</v>
      </c>
      <c r="U104" s="28">
        <f>IF(U95=0,0,VLOOKUP(U95,FAC_TOTALS_APTA!$A$4:$AV$126,$L104,FALSE))</f>
        <v>0</v>
      </c>
      <c r="V104" s="28">
        <f>IF(V95=0,0,VLOOKUP(V95,FAC_TOTALS_APTA!$A$4:$AV$126,$L104,FALSE))</f>
        <v>0</v>
      </c>
      <c r="W104" s="28">
        <f>IF(W95=0,0,VLOOKUP(W95,FAC_TOTALS_APTA!$A$4:$AV$126,$L104,FALSE))</f>
        <v>0</v>
      </c>
      <c r="X104" s="28">
        <f>IF(X95=0,0,VLOOKUP(X95,FAC_TOTALS_APTA!$A$4:$AV$126,$L104,FALSE))</f>
        <v>0</v>
      </c>
      <c r="Y104" s="28">
        <f>IF(Y95=0,0,VLOOKUP(Y95,FAC_TOTALS_APTA!$A$4:$AV$126,$L104,FALSE))</f>
        <v>0</v>
      </c>
      <c r="Z104" s="28">
        <f>IF(Z95=0,0,VLOOKUP(Z95,FAC_TOTALS_APTA!$A$4:$AV$126,$L104,FALSE))</f>
        <v>0</v>
      </c>
      <c r="AA104" s="28">
        <f>IF(AA95=0,0,VLOOKUP(AA95,FAC_TOTALS_APTA!$A$4:$AV$126,$L104,FALSE))</f>
        <v>0</v>
      </c>
      <c r="AB104" s="28">
        <f>IF(AB95=0,0,VLOOKUP(AB95,FAC_TOTALS_APTA!$A$4:$AV$126,$L104,FALSE))</f>
        <v>0</v>
      </c>
      <c r="AC104" s="31">
        <f t="shared" si="35"/>
        <v>0</v>
      </c>
      <c r="AD104" s="32" t="e">
        <f>AC104/G111</f>
        <v>#DIV/0!</v>
      </c>
    </row>
    <row r="105" spans="1:31" x14ac:dyDescent="0.35">
      <c r="B105" s="114" t="s">
        <v>62</v>
      </c>
      <c r="C105" s="115"/>
      <c r="D105" s="103" t="s">
        <v>9</v>
      </c>
      <c r="E105" s="54"/>
      <c r="F105" s="5">
        <f>MATCH($D105,FAC_TOTALS_APTA!$A$2:$AV$2,)</f>
        <v>17</v>
      </c>
      <c r="G105" s="28">
        <f>VLOOKUP(G95,FAC_TOTALS_APTA!$A$4:$AV$126,$F105,FALSE)</f>
        <v>0</v>
      </c>
      <c r="H105" s="28">
        <f>VLOOKUP(H95,FAC_TOTALS_APTA!$A$4:$AV$126,$F105,FALSE)</f>
        <v>0</v>
      </c>
      <c r="I105" s="29" t="str">
        <f t="shared" si="32"/>
        <v>-</v>
      </c>
      <c r="J105" s="30" t="str">
        <f t="shared" si="33"/>
        <v/>
      </c>
      <c r="K105" s="30" t="str">
        <f t="shared" si="34"/>
        <v>PCT_HH_NO_VEH_FAC</v>
      </c>
      <c r="L105" s="5">
        <f>MATCH($K105,FAC_TOTALS_APTA!$A$2:$AT$2,)</f>
        <v>31</v>
      </c>
      <c r="M105" s="28">
        <f>IF(M95=0,0,VLOOKUP(M95,FAC_TOTALS_APTA!$A$4:$AV$126,$L105,FALSE))</f>
        <v>0</v>
      </c>
      <c r="N105" s="28">
        <f>IF(N95=0,0,VLOOKUP(N95,FAC_TOTALS_APTA!$A$4:$AV$126,$L105,FALSE))</f>
        <v>0</v>
      </c>
      <c r="O105" s="28">
        <f>IF(O95=0,0,VLOOKUP(O95,FAC_TOTALS_APTA!$A$4:$AV$126,$L105,FALSE))</f>
        <v>0</v>
      </c>
      <c r="P105" s="28">
        <f>IF(P95=0,0,VLOOKUP(P95,FAC_TOTALS_APTA!$A$4:$AV$126,$L105,FALSE))</f>
        <v>0</v>
      </c>
      <c r="Q105" s="28">
        <f>IF(Q95=0,0,VLOOKUP(Q95,FAC_TOTALS_APTA!$A$4:$AV$126,$L105,FALSE))</f>
        <v>0</v>
      </c>
      <c r="R105" s="28">
        <f>IF(R95=0,0,VLOOKUP(R95,FAC_TOTALS_APTA!$A$4:$AV$126,$L105,FALSE))</f>
        <v>0</v>
      </c>
      <c r="S105" s="28">
        <f>IF(S95=0,0,VLOOKUP(S95,FAC_TOTALS_APTA!$A$4:$AV$126,$L105,FALSE))</f>
        <v>0</v>
      </c>
      <c r="T105" s="28">
        <f>IF(T95=0,0,VLOOKUP(T95,FAC_TOTALS_APTA!$A$4:$AV$126,$L105,FALSE))</f>
        <v>0</v>
      </c>
      <c r="U105" s="28">
        <f>IF(U95=0,0,VLOOKUP(U95,FAC_TOTALS_APTA!$A$4:$AV$126,$L105,FALSE))</f>
        <v>0</v>
      </c>
      <c r="V105" s="28">
        <f>IF(V95=0,0,VLOOKUP(V95,FAC_TOTALS_APTA!$A$4:$AV$126,$L105,FALSE))</f>
        <v>0</v>
      </c>
      <c r="W105" s="28">
        <f>IF(W95=0,0,VLOOKUP(W95,FAC_TOTALS_APTA!$A$4:$AV$126,$L105,FALSE))</f>
        <v>0</v>
      </c>
      <c r="X105" s="28">
        <f>IF(X95=0,0,VLOOKUP(X95,FAC_TOTALS_APTA!$A$4:$AV$126,$L105,FALSE))</f>
        <v>0</v>
      </c>
      <c r="Y105" s="28">
        <f>IF(Y95=0,0,VLOOKUP(Y95,FAC_TOTALS_APTA!$A$4:$AV$126,$L105,FALSE))</f>
        <v>0</v>
      </c>
      <c r="Z105" s="28">
        <f>IF(Z95=0,0,VLOOKUP(Z95,FAC_TOTALS_APTA!$A$4:$AV$126,$L105,FALSE))</f>
        <v>0</v>
      </c>
      <c r="AA105" s="28">
        <f>IF(AA95=0,0,VLOOKUP(AA95,FAC_TOTALS_APTA!$A$4:$AV$126,$L105,FALSE))</f>
        <v>0</v>
      </c>
      <c r="AB105" s="28">
        <f>IF(AB95=0,0,VLOOKUP(AB95,FAC_TOTALS_APTA!$A$4:$AV$126,$L105,FALSE))</f>
        <v>0</v>
      </c>
      <c r="AC105" s="31">
        <f t="shared" si="35"/>
        <v>0</v>
      </c>
      <c r="AD105" s="32" t="e">
        <f>AC105/G111</f>
        <v>#DIV/0!</v>
      </c>
    </row>
    <row r="106" spans="1:31" x14ac:dyDescent="0.35">
      <c r="B106" s="114" t="s">
        <v>47</v>
      </c>
      <c r="C106" s="115"/>
      <c r="D106" s="103" t="s">
        <v>28</v>
      </c>
      <c r="E106" s="54"/>
      <c r="F106" s="5">
        <f>MATCH($D106,FAC_TOTALS_APTA!$A$2:$AV$2,)</f>
        <v>18</v>
      </c>
      <c r="G106" s="33">
        <f>VLOOKUP(G95,FAC_TOTALS_APTA!$A$4:$AV$126,$F106,FALSE)</f>
        <v>0</v>
      </c>
      <c r="H106" s="33">
        <f>VLOOKUP(H95,FAC_TOTALS_APTA!$A$4:$AV$126,$F106,FALSE)</f>
        <v>0</v>
      </c>
      <c r="I106" s="29" t="str">
        <f t="shared" si="32"/>
        <v>-</v>
      </c>
      <c r="J106" s="30" t="str">
        <f t="shared" si="33"/>
        <v/>
      </c>
      <c r="K106" s="30" t="str">
        <f t="shared" si="34"/>
        <v>JTW_HOME_PCT_FAC</v>
      </c>
      <c r="L106" s="5">
        <f>MATCH($K106,FAC_TOTALS_APTA!$A$2:$AT$2,)</f>
        <v>32</v>
      </c>
      <c r="M106" s="28">
        <f>IF(M95=0,0,VLOOKUP(M95,FAC_TOTALS_APTA!$A$4:$AV$126,$L106,FALSE))</f>
        <v>0</v>
      </c>
      <c r="N106" s="28">
        <f>IF(N95=0,0,VLOOKUP(N95,FAC_TOTALS_APTA!$A$4:$AV$126,$L106,FALSE))</f>
        <v>0</v>
      </c>
      <c r="O106" s="28">
        <f>IF(O95=0,0,VLOOKUP(O95,FAC_TOTALS_APTA!$A$4:$AV$126,$L106,FALSE))</f>
        <v>0</v>
      </c>
      <c r="P106" s="28">
        <f>IF(P95=0,0,VLOOKUP(P95,FAC_TOTALS_APTA!$A$4:$AV$126,$L106,FALSE))</f>
        <v>0</v>
      </c>
      <c r="Q106" s="28">
        <f>IF(Q95=0,0,VLOOKUP(Q95,FAC_TOTALS_APTA!$A$4:$AV$126,$L106,FALSE))</f>
        <v>0</v>
      </c>
      <c r="R106" s="28">
        <f>IF(R95=0,0,VLOOKUP(R95,FAC_TOTALS_APTA!$A$4:$AV$126,$L106,FALSE))</f>
        <v>0</v>
      </c>
      <c r="S106" s="28">
        <f>IF(S95=0,0,VLOOKUP(S95,FAC_TOTALS_APTA!$A$4:$AV$126,$L106,FALSE))</f>
        <v>0</v>
      </c>
      <c r="T106" s="28">
        <f>IF(T95=0,0,VLOOKUP(T95,FAC_TOTALS_APTA!$A$4:$AV$126,$L106,FALSE))</f>
        <v>0</v>
      </c>
      <c r="U106" s="28">
        <f>IF(U95=0,0,VLOOKUP(U95,FAC_TOTALS_APTA!$A$4:$AV$126,$L106,FALSE))</f>
        <v>0</v>
      </c>
      <c r="V106" s="28">
        <f>IF(V95=0,0,VLOOKUP(V95,FAC_TOTALS_APTA!$A$4:$AV$126,$L106,FALSE))</f>
        <v>0</v>
      </c>
      <c r="W106" s="28">
        <f>IF(W95=0,0,VLOOKUP(W95,FAC_TOTALS_APTA!$A$4:$AV$126,$L106,FALSE))</f>
        <v>0</v>
      </c>
      <c r="X106" s="28">
        <f>IF(X95=0,0,VLOOKUP(X95,FAC_TOTALS_APTA!$A$4:$AV$126,$L106,FALSE))</f>
        <v>0</v>
      </c>
      <c r="Y106" s="28">
        <f>IF(Y95=0,0,VLOOKUP(Y95,FAC_TOTALS_APTA!$A$4:$AV$126,$L106,FALSE))</f>
        <v>0</v>
      </c>
      <c r="Z106" s="28">
        <f>IF(Z95=0,0,VLOOKUP(Z95,FAC_TOTALS_APTA!$A$4:$AV$126,$L106,FALSE))</f>
        <v>0</v>
      </c>
      <c r="AA106" s="28">
        <f>IF(AA95=0,0,VLOOKUP(AA95,FAC_TOTALS_APTA!$A$4:$AV$126,$L106,FALSE))</f>
        <v>0</v>
      </c>
      <c r="AB106" s="28">
        <f>IF(AB95=0,0,VLOOKUP(AB95,FAC_TOTALS_APTA!$A$4:$AV$126,$L106,FALSE))</f>
        <v>0</v>
      </c>
      <c r="AC106" s="31">
        <f t="shared" si="35"/>
        <v>0</v>
      </c>
      <c r="AD106" s="32" t="e">
        <f>AC106/G111</f>
        <v>#DIV/0!</v>
      </c>
    </row>
    <row r="107" spans="1:31" x14ac:dyDescent="0.35">
      <c r="B107" s="114" t="s">
        <v>63</v>
      </c>
      <c r="C107" s="115"/>
      <c r="D107" s="125" t="s">
        <v>87</v>
      </c>
      <c r="E107" s="54"/>
      <c r="F107" s="5">
        <f>MATCH($D107,FAC_TOTALS_APTA!$A$2:$AV$2,)</f>
        <v>22</v>
      </c>
      <c r="G107" s="33">
        <f>VLOOKUP(G95,FAC_TOTALS_APTA!$A$4:$AV$126,$F107,FALSE)</f>
        <v>0</v>
      </c>
      <c r="H107" s="33">
        <f>VLOOKUP(H95,FAC_TOTALS_APTA!$A$4:$AV$126,$F107,FALSE)</f>
        <v>0</v>
      </c>
      <c r="I107" s="29" t="str">
        <f t="shared" si="32"/>
        <v>-</v>
      </c>
      <c r="J107" s="30"/>
      <c r="K107" s="30" t="str">
        <f t="shared" si="34"/>
        <v>YEARS_SINCE_TNC_RAIL_HINY_FAC</v>
      </c>
      <c r="L107" s="5">
        <f>MATCH($K107,FAC_TOTALS_APTA!$A$2:$AT$2,)</f>
        <v>36</v>
      </c>
      <c r="M107" s="28">
        <f>IF(M95=0,0,VLOOKUP(M95,FAC_TOTALS_APTA!$A$4:$AV$126,$L107,FALSE))</f>
        <v>0</v>
      </c>
      <c r="N107" s="28">
        <f>IF(N95=0,0,VLOOKUP(N95,FAC_TOTALS_APTA!$A$4:$AV$126,$L107,FALSE))</f>
        <v>0</v>
      </c>
      <c r="O107" s="28">
        <f>IF(O95=0,0,VLOOKUP(O95,FAC_TOTALS_APTA!$A$4:$AV$126,$L107,FALSE))</f>
        <v>0</v>
      </c>
      <c r="P107" s="28">
        <f>IF(P95=0,0,VLOOKUP(P95,FAC_TOTALS_APTA!$A$4:$AV$126,$L107,FALSE))</f>
        <v>0</v>
      </c>
      <c r="Q107" s="28">
        <f>IF(Q95=0,0,VLOOKUP(Q95,FAC_TOTALS_APTA!$A$4:$AV$126,$L107,FALSE))</f>
        <v>0</v>
      </c>
      <c r="R107" s="28">
        <f>IF(R95=0,0,VLOOKUP(R95,FAC_TOTALS_APTA!$A$4:$AV$126,$L107,FALSE))</f>
        <v>0</v>
      </c>
      <c r="S107" s="28">
        <f>IF(S95=0,0,VLOOKUP(S95,FAC_TOTALS_APTA!$A$4:$AV$126,$L107,FALSE))</f>
        <v>0</v>
      </c>
      <c r="T107" s="28">
        <f>IF(T95=0,0,VLOOKUP(T95,FAC_TOTALS_APTA!$A$4:$AV$126,$L107,FALSE))</f>
        <v>0</v>
      </c>
      <c r="U107" s="28">
        <f>IF(U95=0,0,VLOOKUP(U95,FAC_TOTALS_APTA!$A$4:$AV$126,$L107,FALSE))</f>
        <v>0</v>
      </c>
      <c r="V107" s="28">
        <f>IF(V95=0,0,VLOOKUP(V95,FAC_TOTALS_APTA!$A$4:$AV$126,$L107,FALSE))</f>
        <v>0</v>
      </c>
      <c r="W107" s="28">
        <f>IF(W95=0,0,VLOOKUP(W95,FAC_TOTALS_APTA!$A$4:$AV$126,$L107,FALSE))</f>
        <v>0</v>
      </c>
      <c r="X107" s="28">
        <f>IF(X95=0,0,VLOOKUP(X95,FAC_TOTALS_APTA!$A$4:$AV$126,$L107,FALSE))</f>
        <v>0</v>
      </c>
      <c r="Y107" s="28">
        <f>IF(Y95=0,0,VLOOKUP(Y95,FAC_TOTALS_APTA!$A$4:$AV$126,$L107,FALSE))</f>
        <v>0</v>
      </c>
      <c r="Z107" s="28">
        <f>IF(Z95=0,0,VLOOKUP(Z95,FAC_TOTALS_APTA!$A$4:$AV$126,$L107,FALSE))</f>
        <v>0</v>
      </c>
      <c r="AA107" s="28">
        <f>IF(AA95=0,0,VLOOKUP(AA95,FAC_TOTALS_APTA!$A$4:$AV$126,$L107,FALSE))</f>
        <v>0</v>
      </c>
      <c r="AB107" s="28">
        <f>IF(AB95=0,0,VLOOKUP(AB95,FAC_TOTALS_APTA!$A$4:$AV$126,$L107,FALSE))</f>
        <v>0</v>
      </c>
      <c r="AC107" s="31">
        <f t="shared" si="35"/>
        <v>0</v>
      </c>
      <c r="AD107" s="32" t="e">
        <f>AC107/G111</f>
        <v>#DIV/0!</v>
      </c>
    </row>
    <row r="108" spans="1:31" hidden="1" x14ac:dyDescent="0.35">
      <c r="B108" s="114" t="s">
        <v>64</v>
      </c>
      <c r="C108" s="115"/>
      <c r="D108" s="103" t="s">
        <v>43</v>
      </c>
      <c r="E108" s="54"/>
      <c r="F108" s="5">
        <f>MATCH($D108,FAC_TOTALS_APTA!$A$2:$AV$2,)</f>
        <v>24</v>
      </c>
      <c r="G108" s="33">
        <f>VLOOKUP(G95,FAC_TOTALS_APTA!$A$4:$AV$126,$F108,FALSE)</f>
        <v>0</v>
      </c>
      <c r="H108" s="33">
        <f>VLOOKUP(H95,FAC_TOTALS_APTA!$A$4:$AV$126,$F108,FALSE)</f>
        <v>0</v>
      </c>
      <c r="I108" s="29" t="str">
        <f t="shared" si="32"/>
        <v>-</v>
      </c>
      <c r="J108" s="30" t="str">
        <f t="shared" ref="J108:J109" si="36">IF(C108="Log","_log","")</f>
        <v/>
      </c>
      <c r="K108" s="30" t="str">
        <f t="shared" si="34"/>
        <v>BIKE_SHARE_FAC</v>
      </c>
      <c r="L108" s="5">
        <f>MATCH($K108,FAC_TOTALS_APTA!$A$2:$AT$2,)</f>
        <v>38</v>
      </c>
      <c r="M108" s="28">
        <f>IF(M95=0,0,VLOOKUP(M95,FAC_TOTALS_APTA!$A$4:$AV$126,$L108,FALSE))</f>
        <v>0</v>
      </c>
      <c r="N108" s="28">
        <f>IF(N95=0,0,VLOOKUP(N95,FAC_TOTALS_APTA!$A$4:$AV$126,$L108,FALSE))</f>
        <v>0</v>
      </c>
      <c r="O108" s="28">
        <f>IF(O95=0,0,VLOOKUP(O95,FAC_TOTALS_APTA!$A$4:$AV$126,$L108,FALSE))</f>
        <v>0</v>
      </c>
      <c r="P108" s="28">
        <f>IF(P95=0,0,VLOOKUP(P95,FAC_TOTALS_APTA!$A$4:$AV$126,$L108,FALSE))</f>
        <v>0</v>
      </c>
      <c r="Q108" s="28">
        <f>IF(Q95=0,0,VLOOKUP(Q95,FAC_TOTALS_APTA!$A$4:$AV$126,$L108,FALSE))</f>
        <v>0</v>
      </c>
      <c r="R108" s="28">
        <f>IF(R95=0,0,VLOOKUP(R95,FAC_TOTALS_APTA!$A$4:$AV$126,$L108,FALSE))</f>
        <v>0</v>
      </c>
      <c r="S108" s="28">
        <f>IF(S95=0,0,VLOOKUP(S95,FAC_TOTALS_APTA!$A$4:$AV$126,$L108,FALSE))</f>
        <v>0</v>
      </c>
      <c r="T108" s="28">
        <f>IF(T95=0,0,VLOOKUP(T95,FAC_TOTALS_APTA!$A$4:$AV$126,$L108,FALSE))</f>
        <v>0</v>
      </c>
      <c r="U108" s="28">
        <f>IF(U95=0,0,VLOOKUP(U95,FAC_TOTALS_APTA!$A$4:$AV$126,$L108,FALSE))</f>
        <v>0</v>
      </c>
      <c r="V108" s="28">
        <f>IF(V95=0,0,VLOOKUP(V95,FAC_TOTALS_APTA!$A$4:$AV$126,$L108,FALSE))</f>
        <v>0</v>
      </c>
      <c r="W108" s="28">
        <f>IF(W95=0,0,VLOOKUP(W95,FAC_TOTALS_APTA!$A$4:$AV$126,$L108,FALSE))</f>
        <v>0</v>
      </c>
      <c r="X108" s="28">
        <f>IF(X95=0,0,VLOOKUP(X95,FAC_TOTALS_APTA!$A$4:$AV$126,$L108,FALSE))</f>
        <v>0</v>
      </c>
      <c r="Y108" s="28">
        <f>IF(Y95=0,0,VLOOKUP(Y95,FAC_TOTALS_APTA!$A$4:$AV$126,$L108,FALSE))</f>
        <v>0</v>
      </c>
      <c r="Z108" s="28">
        <f>IF(Z95=0,0,VLOOKUP(Z95,FAC_TOTALS_APTA!$A$4:$AV$126,$L108,FALSE))</f>
        <v>0</v>
      </c>
      <c r="AA108" s="28">
        <f>IF(AA95=0,0,VLOOKUP(AA95,FAC_TOTALS_APTA!$A$4:$AV$126,$L108,FALSE))</f>
        <v>0</v>
      </c>
      <c r="AB108" s="28">
        <f>IF(AB95=0,0,VLOOKUP(AB95,FAC_TOTALS_APTA!$A$4:$AV$126,$L108,FALSE))</f>
        <v>0</v>
      </c>
      <c r="AC108" s="31">
        <f t="shared" si="35"/>
        <v>0</v>
      </c>
      <c r="AD108" s="32" t="e">
        <f>AC108/G111</f>
        <v>#DIV/0!</v>
      </c>
    </row>
    <row r="109" spans="1:31" hidden="1" x14ac:dyDescent="0.35">
      <c r="B109" s="126" t="s">
        <v>65</v>
      </c>
      <c r="C109" s="127"/>
      <c r="D109" s="128" t="s">
        <v>44</v>
      </c>
      <c r="E109" s="55"/>
      <c r="F109" s="6">
        <f>MATCH($D109,FAC_TOTALS_APTA!$A$2:$AV$2,)</f>
        <v>25</v>
      </c>
      <c r="G109" s="34">
        <f>VLOOKUP(G95,FAC_TOTALS_APTA!$A$4:$AV$126,$F109,FALSE)</f>
        <v>0</v>
      </c>
      <c r="H109" s="34">
        <f>VLOOKUP(H95,FAC_TOTALS_APTA!$A$4:$AV$126,$F109,FALSE)</f>
        <v>0</v>
      </c>
      <c r="I109" s="35" t="str">
        <f t="shared" si="32"/>
        <v>-</v>
      </c>
      <c r="J109" s="36" t="str">
        <f t="shared" si="36"/>
        <v/>
      </c>
      <c r="K109" s="36" t="str">
        <f t="shared" si="34"/>
        <v>scooter_flag_FAC</v>
      </c>
      <c r="L109" s="6">
        <f>MATCH($K109,FAC_TOTALS_APTA!$A$2:$AT$2,)</f>
        <v>39</v>
      </c>
      <c r="M109" s="37">
        <f>IF(M95=0,0,VLOOKUP(M95,FAC_TOTALS_APTA!$A$4:$AV$126,$L109,FALSE))</f>
        <v>0</v>
      </c>
      <c r="N109" s="37">
        <f>IF(N95=0,0,VLOOKUP(N95,FAC_TOTALS_APTA!$A$4:$AV$126,$L109,FALSE))</f>
        <v>0</v>
      </c>
      <c r="O109" s="37">
        <f>IF(O95=0,0,VLOOKUP(O95,FAC_TOTALS_APTA!$A$4:$AV$126,$L109,FALSE))</f>
        <v>0</v>
      </c>
      <c r="P109" s="37">
        <f>IF(P95=0,0,VLOOKUP(P95,FAC_TOTALS_APTA!$A$4:$AV$126,$L109,FALSE))</f>
        <v>0</v>
      </c>
      <c r="Q109" s="37">
        <f>IF(Q95=0,0,VLOOKUP(Q95,FAC_TOTALS_APTA!$A$4:$AV$126,$L109,FALSE))</f>
        <v>0</v>
      </c>
      <c r="R109" s="37">
        <f>IF(R95=0,0,VLOOKUP(R95,FAC_TOTALS_APTA!$A$4:$AV$126,$L109,FALSE))</f>
        <v>0</v>
      </c>
      <c r="S109" s="37">
        <f>IF(S95=0,0,VLOOKUP(S95,FAC_TOTALS_APTA!$A$4:$AV$126,$L109,FALSE))</f>
        <v>0</v>
      </c>
      <c r="T109" s="37">
        <f>IF(T95=0,0,VLOOKUP(T95,FAC_TOTALS_APTA!$A$4:$AV$126,$L109,FALSE))</f>
        <v>0</v>
      </c>
      <c r="U109" s="37">
        <f>IF(U95=0,0,VLOOKUP(U95,FAC_TOTALS_APTA!$A$4:$AV$126,$L109,FALSE))</f>
        <v>0</v>
      </c>
      <c r="V109" s="37">
        <f>IF(V95=0,0,VLOOKUP(V95,FAC_TOTALS_APTA!$A$4:$AV$126,$L109,FALSE))</f>
        <v>0</v>
      </c>
      <c r="W109" s="37">
        <f>IF(W95=0,0,VLOOKUP(W95,FAC_TOTALS_APTA!$A$4:$AV$126,$L109,FALSE))</f>
        <v>0</v>
      </c>
      <c r="X109" s="37">
        <f>IF(X95=0,0,VLOOKUP(X95,FAC_TOTALS_APTA!$A$4:$AV$126,$L109,FALSE))</f>
        <v>0</v>
      </c>
      <c r="Y109" s="37">
        <f>IF(Y95=0,0,VLOOKUP(Y95,FAC_TOTALS_APTA!$A$4:$AV$126,$L109,FALSE))</f>
        <v>0</v>
      </c>
      <c r="Z109" s="37">
        <f>IF(Z95=0,0,VLOOKUP(Z95,FAC_TOTALS_APTA!$A$4:$AV$126,$L109,FALSE))</f>
        <v>0</v>
      </c>
      <c r="AA109" s="37">
        <f>IF(AA95=0,0,VLOOKUP(AA95,FAC_TOTALS_APTA!$A$4:$AV$126,$L109,FALSE))</f>
        <v>0</v>
      </c>
      <c r="AB109" s="37">
        <f>IF(AB95=0,0,VLOOKUP(AB95,FAC_TOTALS_APTA!$A$4:$AV$126,$L109,FALSE))</f>
        <v>0</v>
      </c>
      <c r="AC109" s="38">
        <f t="shared" si="35"/>
        <v>0</v>
      </c>
      <c r="AD109" s="39" t="e">
        <f>AC109/G111</f>
        <v>#DIV/0!</v>
      </c>
    </row>
    <row r="110" spans="1:31" x14ac:dyDescent="0.35">
      <c r="B110" s="40" t="s">
        <v>53</v>
      </c>
      <c r="C110" s="41"/>
      <c r="D110" s="40" t="s">
        <v>45</v>
      </c>
      <c r="E110" s="42"/>
      <c r="F110" s="43"/>
      <c r="G110" s="44"/>
      <c r="H110" s="44"/>
      <c r="I110" s="45"/>
      <c r="J110" s="46"/>
      <c r="K110" s="46" t="str">
        <f t="shared" ref="K110" si="37">CONCATENATE(D110,J110,"_FAC")</f>
        <v>New_Reporter_FAC</v>
      </c>
      <c r="L110" s="43">
        <f>MATCH($K110,FAC_TOTALS_APTA!$A$2:$AT$2,)</f>
        <v>43</v>
      </c>
      <c r="M110" s="44">
        <f>IF(M95=0,0,VLOOKUP(M95,FAC_TOTALS_APTA!$A$4:$AV$126,$L110,FALSE))</f>
        <v>0</v>
      </c>
      <c r="N110" s="44">
        <f>IF(N95=0,0,VLOOKUP(N95,FAC_TOTALS_APTA!$A$4:$AV$126,$L110,FALSE))</f>
        <v>0</v>
      </c>
      <c r="O110" s="44">
        <f>IF(O95=0,0,VLOOKUP(O95,FAC_TOTALS_APTA!$A$4:$AV$126,$L110,FALSE))</f>
        <v>0</v>
      </c>
      <c r="P110" s="44">
        <f>IF(P95=0,0,VLOOKUP(P95,FAC_TOTALS_APTA!$A$4:$AV$126,$L110,FALSE))</f>
        <v>0</v>
      </c>
      <c r="Q110" s="44">
        <f>IF(Q95=0,0,VLOOKUP(Q95,FAC_TOTALS_APTA!$A$4:$AV$126,$L110,FALSE))</f>
        <v>0</v>
      </c>
      <c r="R110" s="44">
        <f>IF(R95=0,0,VLOOKUP(R95,FAC_TOTALS_APTA!$A$4:$AV$126,$L110,FALSE))</f>
        <v>0</v>
      </c>
      <c r="S110" s="44">
        <f>IF(S95=0,0,VLOOKUP(S95,FAC_TOTALS_APTA!$A$4:$AV$126,$L110,FALSE))</f>
        <v>0</v>
      </c>
      <c r="T110" s="44">
        <f>IF(T95=0,0,VLOOKUP(T95,FAC_TOTALS_APTA!$A$4:$AV$126,$L110,FALSE))</f>
        <v>0</v>
      </c>
      <c r="U110" s="44">
        <f>IF(U95=0,0,VLOOKUP(U95,FAC_TOTALS_APTA!$A$4:$AV$126,$L110,FALSE))</f>
        <v>0</v>
      </c>
      <c r="V110" s="44">
        <f>IF(V95=0,0,VLOOKUP(V95,FAC_TOTALS_APTA!$A$4:$AV$126,$L110,FALSE))</f>
        <v>0</v>
      </c>
      <c r="W110" s="44">
        <f>IF(W95=0,0,VLOOKUP(W95,FAC_TOTALS_APTA!$A$4:$AV$126,$L110,FALSE))</f>
        <v>0</v>
      </c>
      <c r="X110" s="44">
        <f>IF(X95=0,0,VLOOKUP(X95,FAC_TOTALS_APTA!$A$4:$AV$126,$L110,FALSE))</f>
        <v>0</v>
      </c>
      <c r="Y110" s="44">
        <f>IF(Y95=0,0,VLOOKUP(Y95,FAC_TOTALS_APTA!$A$4:$AV$126,$L110,FALSE))</f>
        <v>0</v>
      </c>
      <c r="Z110" s="44">
        <f>IF(Z95=0,0,VLOOKUP(Z95,FAC_TOTALS_APTA!$A$4:$AV$126,$L110,FALSE))</f>
        <v>0</v>
      </c>
      <c r="AA110" s="44">
        <f>IF(AA95=0,0,VLOOKUP(AA95,FAC_TOTALS_APTA!$A$4:$AV$126,$L110,FALSE))</f>
        <v>0</v>
      </c>
      <c r="AB110" s="44">
        <f>IF(AB95=0,0,VLOOKUP(AB95,FAC_TOTALS_APTA!$A$4:$AV$126,$L110,FALSE))</f>
        <v>0</v>
      </c>
      <c r="AC110" s="47">
        <f>SUM(M110:AB110)</f>
        <v>0</v>
      </c>
      <c r="AD110" s="48" t="e">
        <f>AC110/G112</f>
        <v>#DIV/0!</v>
      </c>
    </row>
    <row r="111" spans="1:31" s="106" customFormat="1" ht="15.75" customHeight="1" x14ac:dyDescent="0.35">
      <c r="A111" s="105"/>
      <c r="B111" s="24" t="s">
        <v>66</v>
      </c>
      <c r="C111" s="27"/>
      <c r="D111" s="5" t="s">
        <v>6</v>
      </c>
      <c r="E111" s="54"/>
      <c r="F111" s="5">
        <f>MATCH($D111,FAC_TOTALS_APTA!$A$2:$AT$2,)</f>
        <v>10</v>
      </c>
      <c r="G111" s="116">
        <f>VLOOKUP(G95,FAC_TOTALS_APTA!$A$4:$AV$126,$F111,FALSE)</f>
        <v>0</v>
      </c>
      <c r="H111" s="116">
        <f>VLOOKUP(H95,FAC_TOTALS_APTA!$A$4:$AT$126,$F111,FALSE)</f>
        <v>0</v>
      </c>
      <c r="I111" s="111" t="e">
        <f t="shared" ref="I111" si="38">H111/G111-1</f>
        <v>#DIV/0!</v>
      </c>
      <c r="J111" s="30"/>
      <c r="K111" s="30"/>
      <c r="L111" s="5"/>
      <c r="M111" s="28" t="e">
        <f t="shared" ref="M111:AB111" si="39">SUM(M97:M104)</f>
        <v>#REF!</v>
      </c>
      <c r="N111" s="28" t="e">
        <f t="shared" si="39"/>
        <v>#REF!</v>
      </c>
      <c r="O111" s="28" t="e">
        <f t="shared" si="39"/>
        <v>#REF!</v>
      </c>
      <c r="P111" s="28" t="e">
        <f t="shared" si="39"/>
        <v>#REF!</v>
      </c>
      <c r="Q111" s="28" t="e">
        <f t="shared" si="39"/>
        <v>#REF!</v>
      </c>
      <c r="R111" s="28" t="e">
        <f t="shared" si="39"/>
        <v>#REF!</v>
      </c>
      <c r="S111" s="28">
        <f t="shared" si="39"/>
        <v>0</v>
      </c>
      <c r="T111" s="28">
        <f t="shared" si="39"/>
        <v>0</v>
      </c>
      <c r="U111" s="28">
        <f t="shared" si="39"/>
        <v>0</v>
      </c>
      <c r="V111" s="28">
        <f t="shared" si="39"/>
        <v>0</v>
      </c>
      <c r="W111" s="28">
        <f t="shared" si="39"/>
        <v>0</v>
      </c>
      <c r="X111" s="28">
        <f t="shared" si="39"/>
        <v>0</v>
      </c>
      <c r="Y111" s="28">
        <f t="shared" si="39"/>
        <v>0</v>
      </c>
      <c r="Z111" s="28">
        <f t="shared" si="39"/>
        <v>0</v>
      </c>
      <c r="AA111" s="28">
        <f t="shared" si="39"/>
        <v>0</v>
      </c>
      <c r="AB111" s="28">
        <f t="shared" si="39"/>
        <v>0</v>
      </c>
      <c r="AC111" s="31">
        <f>H111-G111</f>
        <v>0</v>
      </c>
      <c r="AD111" s="32" t="e">
        <f>I111</f>
        <v>#DIV/0!</v>
      </c>
      <c r="AE111" s="105"/>
    </row>
    <row r="112" spans="1:31" ht="13.5" thickBot="1" x14ac:dyDescent="0.4">
      <c r="B112" s="8" t="s">
        <v>50</v>
      </c>
      <c r="C112" s="22"/>
      <c r="D112" s="22" t="s">
        <v>4</v>
      </c>
      <c r="E112" s="22"/>
      <c r="F112" s="22">
        <f>MATCH($D112,FAC_TOTALS_APTA!$A$2:$AT$2,)</f>
        <v>8</v>
      </c>
      <c r="G112" s="113">
        <f>VLOOKUP(G95,FAC_TOTALS_APTA!$A$4:$AT$126,$F112,FALSE)</f>
        <v>0</v>
      </c>
      <c r="H112" s="113">
        <f>VLOOKUP(H95,FAC_TOTALS_APTA!$A$4:$AT$126,$F112,FALSE)</f>
        <v>0</v>
      </c>
      <c r="I112" s="112" t="e">
        <f t="shared" ref="I112" si="40">H112/G112-1</f>
        <v>#DIV/0!</v>
      </c>
      <c r="J112" s="49"/>
      <c r="K112" s="49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50">
        <f>H112-G112</f>
        <v>0</v>
      </c>
      <c r="AD112" s="51" t="e">
        <f>I112</f>
        <v>#DIV/0!</v>
      </c>
    </row>
    <row r="113" spans="2:30" ht="14" thickTop="1" thickBot="1" x14ac:dyDescent="0.4">
      <c r="B113" s="56" t="s">
        <v>67</v>
      </c>
      <c r="C113" s="57"/>
      <c r="D113" s="57"/>
      <c r="E113" s="58"/>
      <c r="F113" s="57"/>
      <c r="G113" s="57"/>
      <c r="H113" s="57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1" t="e">
        <f>AD112-AD111</f>
        <v>#DIV/0!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26"/>
  <sheetViews>
    <sheetView workbookViewId="0">
      <pane xSplit="4" ySplit="3" topLeftCell="E72" activePane="bottomRight" state="frozen"/>
      <selection pane="topRight" activeCell="E1" sqref="E1"/>
      <selection pane="bottomLeft" activeCell="A4" sqref="A4"/>
      <selection pane="bottomRight" activeCell="E76" sqref="E76:AR126"/>
    </sheetView>
  </sheetViews>
  <sheetFormatPr defaultColWidth="11" defaultRowHeight="15.5" x14ac:dyDescent="0.35"/>
  <cols>
    <col min="1" max="2" width="11" customWidth="1"/>
    <col min="3" max="3" width="23.58203125" bestFit="1" customWidth="1"/>
    <col min="4" max="4" width="7.33203125" style="161" bestFit="1" customWidth="1"/>
    <col min="5" max="5" width="13.5" style="161" bestFit="1" customWidth="1"/>
    <col min="6" max="6" width="11.83203125" style="161" customWidth="1"/>
    <col min="7" max="8" width="16.25" style="162" bestFit="1" customWidth="1"/>
    <col min="9" max="9" width="15.33203125" style="162" customWidth="1"/>
    <col min="10" max="10" width="16.08203125" style="162" customWidth="1"/>
    <col min="11" max="11" width="15.5" style="162" bestFit="1" customWidth="1"/>
    <col min="12" max="12" width="14.75" style="162" bestFit="1" customWidth="1"/>
    <col min="13" max="13" width="15.25" style="162" bestFit="1" customWidth="1"/>
    <col min="14" max="15" width="12" style="162" bestFit="1" customWidth="1"/>
    <col min="16" max="16" width="16.75" style="162" bestFit="1" customWidth="1"/>
    <col min="17" max="17" width="14.5" style="162" bestFit="1" customWidth="1"/>
    <col min="18" max="18" width="12.58203125" style="162" bestFit="1" customWidth="1"/>
    <col min="19" max="19" width="13.83203125" style="162" bestFit="1" customWidth="1"/>
    <col min="20" max="20" width="14" style="162" bestFit="1" customWidth="1"/>
    <col min="21" max="21" width="13.83203125" style="162" customWidth="1"/>
    <col min="22" max="22" width="14" style="162" bestFit="1" customWidth="1"/>
    <col min="23" max="23" width="13.83203125" style="162" customWidth="1"/>
    <col min="24" max="24" width="14.08203125" style="162" bestFit="1" customWidth="1"/>
    <col min="25" max="25" width="14" style="162" customWidth="1"/>
    <col min="26" max="26" width="14.33203125" style="162" bestFit="1" customWidth="1"/>
    <col min="27" max="28" width="12" style="162" bestFit="1" customWidth="1"/>
    <col min="29" max="29" width="14.33203125" style="162" bestFit="1" customWidth="1"/>
    <col min="30" max="30" width="14.08203125" style="162" bestFit="1" customWidth="1"/>
    <col min="31" max="31" width="16.75" style="162" bestFit="1" customWidth="1"/>
    <col min="32" max="32" width="21.83203125" style="161" bestFit="1" customWidth="1"/>
    <col min="33" max="33" width="22.08203125" style="162" bestFit="1" customWidth="1"/>
    <col min="34" max="34" width="27.08203125" style="161" bestFit="1" customWidth="1"/>
    <col min="35" max="35" width="18.75" style="162" bestFit="1" customWidth="1"/>
    <col min="36" max="36" width="23" style="161" bestFit="1" customWidth="1"/>
    <col min="37" max="37" width="17.75" style="162" bestFit="1" customWidth="1"/>
    <col min="38" max="38" width="22.08203125" style="161" bestFit="1" customWidth="1"/>
    <col min="39" max="40" width="22" style="161" customWidth="1"/>
    <col min="41" max="41" width="22" style="162" bestFit="1" customWidth="1"/>
    <col min="42" max="42" width="26.25" style="161" bestFit="1" customWidth="1"/>
    <col min="43" max="43" width="18.75" style="162" bestFit="1" customWidth="1"/>
    <col min="44" max="44" width="23.08203125" style="161" bestFit="1" customWidth="1"/>
    <col min="45" max="45" width="25.08203125" style="2" customWidth="1"/>
    <col min="46" max="46" width="17.5" style="2" bestFit="1" customWidth="1"/>
  </cols>
  <sheetData>
    <row r="1" spans="1:66" s="4" customFormat="1" x14ac:dyDescent="0.35">
      <c r="C1" s="71" t="s">
        <v>12</v>
      </c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2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72"/>
      <c r="AT1" s="72"/>
    </row>
    <row r="2" spans="1:66" s="4" customFormat="1" x14ac:dyDescent="0.35">
      <c r="B2" s="4" t="s">
        <v>0</v>
      </c>
      <c r="C2" s="4" t="s">
        <v>2</v>
      </c>
      <c r="D2" s="160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91</v>
      </c>
      <c r="M2" t="s">
        <v>92</v>
      </c>
      <c r="N2" t="s">
        <v>8</v>
      </c>
      <c r="O2" t="s">
        <v>81</v>
      </c>
      <c r="P2" t="s">
        <v>14</v>
      </c>
      <c r="Q2" t="s">
        <v>9</v>
      </c>
      <c r="R2" t="s">
        <v>28</v>
      </c>
      <c r="S2" t="s">
        <v>76</v>
      </c>
      <c r="T2" t="s">
        <v>85</v>
      </c>
      <c r="U2" t="s">
        <v>86</v>
      </c>
      <c r="V2" t="s">
        <v>87</v>
      </c>
      <c r="W2" t="s">
        <v>69</v>
      </c>
      <c r="X2" t="s">
        <v>43</v>
      </c>
      <c r="Y2" t="s">
        <v>44</v>
      </c>
      <c r="Z2" t="s">
        <v>93</v>
      </c>
      <c r="AA2" t="s">
        <v>94</v>
      </c>
      <c r="AB2" t="s">
        <v>10</v>
      </c>
      <c r="AC2" t="s">
        <v>82</v>
      </c>
      <c r="AD2" t="s">
        <v>29</v>
      </c>
      <c r="AE2" t="s">
        <v>11</v>
      </c>
      <c r="AF2" t="s">
        <v>30</v>
      </c>
      <c r="AG2" t="s">
        <v>78</v>
      </c>
      <c r="AH2" t="s">
        <v>88</v>
      </c>
      <c r="AI2" t="s">
        <v>89</v>
      </c>
      <c r="AJ2" t="s">
        <v>90</v>
      </c>
      <c r="AK2" t="s">
        <v>83</v>
      </c>
      <c r="AL2" t="s">
        <v>74</v>
      </c>
      <c r="AM2" t="s">
        <v>75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x14ac:dyDescent="0.35">
      <c r="A3" s="3">
        <v>1</v>
      </c>
      <c r="B3" s="3">
        <v>2</v>
      </c>
      <c r="C3" s="3">
        <v>3</v>
      </c>
      <c r="D3" s="163">
        <v>4</v>
      </c>
      <c r="E3" s="163">
        <v>5</v>
      </c>
      <c r="F3" s="163">
        <v>6</v>
      </c>
      <c r="G3" s="163">
        <v>7</v>
      </c>
      <c r="H3" s="163">
        <v>8</v>
      </c>
      <c r="I3" s="163">
        <v>9</v>
      </c>
      <c r="J3" s="163">
        <v>10</v>
      </c>
      <c r="K3" s="163">
        <v>11</v>
      </c>
      <c r="L3" s="163">
        <v>12</v>
      </c>
      <c r="M3" s="163">
        <v>13</v>
      </c>
      <c r="N3" s="163">
        <v>14</v>
      </c>
      <c r="O3" s="163">
        <v>15</v>
      </c>
      <c r="P3" s="163">
        <v>16</v>
      </c>
      <c r="Q3" s="163">
        <v>17</v>
      </c>
      <c r="R3" s="163">
        <v>18</v>
      </c>
      <c r="S3" s="163">
        <v>19</v>
      </c>
      <c r="T3" s="164">
        <v>20</v>
      </c>
      <c r="U3" s="163">
        <v>21</v>
      </c>
      <c r="V3" s="163">
        <v>22</v>
      </c>
      <c r="W3" s="163">
        <v>23</v>
      </c>
      <c r="X3" s="163">
        <v>24</v>
      </c>
      <c r="Y3" s="163">
        <v>25</v>
      </c>
      <c r="Z3" s="163">
        <v>26</v>
      </c>
      <c r="AA3" s="163">
        <v>27</v>
      </c>
      <c r="AB3" s="163">
        <v>28</v>
      </c>
      <c r="AC3" s="163">
        <v>29</v>
      </c>
      <c r="AD3" s="163">
        <v>30</v>
      </c>
      <c r="AE3" s="163">
        <v>31</v>
      </c>
      <c r="AF3" s="163">
        <v>32</v>
      </c>
      <c r="AG3" s="163">
        <v>33</v>
      </c>
      <c r="AH3" s="163">
        <v>34</v>
      </c>
      <c r="AI3" s="163">
        <v>35</v>
      </c>
      <c r="AJ3" s="163">
        <v>36</v>
      </c>
      <c r="AK3" s="163">
        <v>37</v>
      </c>
      <c r="AL3" s="163">
        <v>38</v>
      </c>
      <c r="AM3" s="163">
        <v>39</v>
      </c>
      <c r="AN3" s="163">
        <v>40</v>
      </c>
      <c r="AO3" s="163">
        <v>41</v>
      </c>
      <c r="AP3" s="163">
        <v>42</v>
      </c>
      <c r="AQ3" s="163">
        <v>43</v>
      </c>
      <c r="AR3" s="163">
        <v>44</v>
      </c>
      <c r="AS3" s="3"/>
      <c r="AT3" s="3"/>
      <c r="AU3" s="3"/>
      <c r="AV3" s="3"/>
      <c r="AW3" s="3"/>
      <c r="AX3" s="3"/>
    </row>
    <row r="4" spans="1:66" x14ac:dyDescent="0.35">
      <c r="A4" t="str">
        <f>CONCATENATE(B4,"_",C4,"_",D4)</f>
        <v>0_1_2002</v>
      </c>
      <c r="B4">
        <v>0</v>
      </c>
      <c r="C4">
        <v>1</v>
      </c>
      <c r="D4" s="161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2104917430.74508</v>
      </c>
      <c r="K4">
        <v>0</v>
      </c>
      <c r="L4">
        <v>69431799.636510193</v>
      </c>
      <c r="M4">
        <v>0.91027864284140703</v>
      </c>
      <c r="N4">
        <v>9573567.1438265797</v>
      </c>
      <c r="O4">
        <v>1.99892297215457</v>
      </c>
      <c r="P4">
        <v>39381.469965213502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2217749582</v>
      </c>
      <c r="AR4">
        <v>2217749582</v>
      </c>
      <c r="AS4"/>
      <c r="AT4"/>
    </row>
    <row r="5" spans="1:66" x14ac:dyDescent="0.35">
      <c r="A5" t="str">
        <f t="shared" ref="A5:A71" si="0">CONCATENATE(B5,"_",C5,"_",D5)</f>
        <v>0_1_2003</v>
      </c>
      <c r="B5">
        <v>0</v>
      </c>
      <c r="C5">
        <v>1</v>
      </c>
      <c r="D5" s="161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2134591115.93063</v>
      </c>
      <c r="K5">
        <v>29673685.185544699</v>
      </c>
      <c r="L5">
        <v>69475683.838446796</v>
      </c>
      <c r="M5">
        <v>0.91687073440147104</v>
      </c>
      <c r="N5">
        <v>9715711.2025870793</v>
      </c>
      <c r="O5">
        <v>2.3077092528229799</v>
      </c>
      <c r="P5">
        <v>38481.401179127999</v>
      </c>
      <c r="Q5">
        <v>9.8266441604857402</v>
      </c>
      <c r="R5">
        <v>3.9438940773070499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-2063012.1315272399</v>
      </c>
      <c r="AA5">
        <v>-2256673.4373061201</v>
      </c>
      <c r="AB5">
        <v>11886702.3990968</v>
      </c>
      <c r="AC5">
        <v>23805632.511313099</v>
      </c>
      <c r="AD5">
        <v>5446563.1068042899</v>
      </c>
      <c r="AE5">
        <v>-5274625.6962909698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31544586.75209</v>
      </c>
      <c r="AO5">
        <v>32025308.526894499</v>
      </c>
      <c r="AP5">
        <v>-99272291.526894704</v>
      </c>
      <c r="AQ5">
        <v>0</v>
      </c>
      <c r="AR5">
        <v>-67246983.000000104</v>
      </c>
      <c r="AS5"/>
      <c r="AT5"/>
    </row>
    <row r="6" spans="1:66" x14ac:dyDescent="0.35">
      <c r="A6" t="str">
        <f t="shared" si="0"/>
        <v>0_1_2004</v>
      </c>
      <c r="B6">
        <v>0</v>
      </c>
      <c r="C6">
        <v>1</v>
      </c>
      <c r="D6" s="161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2404537763.7904401</v>
      </c>
      <c r="K6">
        <v>86887874.107114196</v>
      </c>
      <c r="L6">
        <v>71765534.239041999</v>
      </c>
      <c r="M6">
        <v>0.88111629180226403</v>
      </c>
      <c r="N6">
        <v>9734314.7826844901</v>
      </c>
      <c r="O6">
        <v>2.60745949407365</v>
      </c>
      <c r="P6">
        <v>38183.589923807398</v>
      </c>
      <c r="Q6">
        <v>9.7869676092694604</v>
      </c>
      <c r="R6">
        <v>3.9555663396720502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31496521.562701099</v>
      </c>
      <c r="AA6">
        <v>14288151.8434387</v>
      </c>
      <c r="AB6">
        <v>14113114.9168228</v>
      </c>
      <c r="AC6">
        <v>21502427.3856421</v>
      </c>
      <c r="AD6">
        <v>7427402.1563220201</v>
      </c>
      <c r="AE6">
        <v>-5029998.6362931198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83797619.228633806</v>
      </c>
      <c r="AO6">
        <v>85245713.823594496</v>
      </c>
      <c r="AP6">
        <v>-4003525.8235942898</v>
      </c>
      <c r="AQ6">
        <v>179225222.99999899</v>
      </c>
      <c r="AR6">
        <v>260467411</v>
      </c>
      <c r="AS6"/>
      <c r="AT6"/>
    </row>
    <row r="7" spans="1:66" x14ac:dyDescent="0.35">
      <c r="A7" t="str">
        <f t="shared" si="0"/>
        <v>0_1_2005</v>
      </c>
      <c r="B7">
        <v>0</v>
      </c>
      <c r="C7">
        <v>1</v>
      </c>
      <c r="D7" s="161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2583783933.0139298</v>
      </c>
      <c r="K7">
        <v>14662837.0444097</v>
      </c>
      <c r="L7">
        <v>70767074.604147598</v>
      </c>
      <c r="M7">
        <v>0.908709006019361</v>
      </c>
      <c r="N7">
        <v>9670224.8115459997</v>
      </c>
      <c r="O7">
        <v>3.0629169958820901</v>
      </c>
      <c r="P7">
        <v>37264.378431327401</v>
      </c>
      <c r="Q7">
        <v>9.5820881245511096</v>
      </c>
      <c r="R7">
        <v>3.9826876644648799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-24919638.324431598</v>
      </c>
      <c r="AA7">
        <v>-6798543.00472211</v>
      </c>
      <c r="AB7">
        <v>16286432.331723399</v>
      </c>
      <c r="AC7">
        <v>31344600.601490401</v>
      </c>
      <c r="AD7">
        <v>7173803.9946120204</v>
      </c>
      <c r="AE7">
        <v>-7509016.4041897804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15577639.194482399</v>
      </c>
      <c r="AO7">
        <v>15287737.237617999</v>
      </c>
      <c r="AP7">
        <v>16828673.762380499</v>
      </c>
      <c r="AQ7">
        <v>125667082.999999</v>
      </c>
      <c r="AR7">
        <v>157783493.999998</v>
      </c>
      <c r="AS7"/>
      <c r="AT7"/>
    </row>
    <row r="8" spans="1:66" x14ac:dyDescent="0.35">
      <c r="A8" t="str">
        <f t="shared" si="0"/>
        <v>0_1_2006</v>
      </c>
      <c r="B8">
        <v>0</v>
      </c>
      <c r="C8">
        <v>1</v>
      </c>
      <c r="D8" s="161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2619547294.7870302</v>
      </c>
      <c r="K8">
        <v>35763361.773098297</v>
      </c>
      <c r="L8">
        <v>70624705.906152099</v>
      </c>
      <c r="M8">
        <v>0.897836833845017</v>
      </c>
      <c r="N8">
        <v>9915449.72303918</v>
      </c>
      <c r="O8">
        <v>3.3556920653326898</v>
      </c>
      <c r="P8">
        <v>35771.540827119403</v>
      </c>
      <c r="Q8">
        <v>9.4619485484100494</v>
      </c>
      <c r="R8">
        <v>4.3015517876788696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-5905621.3805774497</v>
      </c>
      <c r="AA8">
        <v>4787353.3979569897</v>
      </c>
      <c r="AB8">
        <v>22068324.995119501</v>
      </c>
      <c r="AC8">
        <v>19737258.207330801</v>
      </c>
      <c r="AD8">
        <v>11607138.0626559</v>
      </c>
      <c r="AE8">
        <v>-8349290.1695085997</v>
      </c>
      <c r="AF8">
        <v>-5056130.7139930399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38889032.398984201</v>
      </c>
      <c r="AO8">
        <v>38887673.9503676</v>
      </c>
      <c r="AP8">
        <v>-8532360.9503649101</v>
      </c>
      <c r="AQ8">
        <v>0</v>
      </c>
      <c r="AR8">
        <v>30355313.0000026</v>
      </c>
      <c r="AS8"/>
      <c r="AT8"/>
    </row>
    <row r="9" spans="1:66" x14ac:dyDescent="0.35">
      <c r="A9" t="str">
        <f t="shared" si="0"/>
        <v>0_1_2007</v>
      </c>
      <c r="B9">
        <v>0</v>
      </c>
      <c r="C9">
        <v>1</v>
      </c>
      <c r="D9" s="161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2633016632.1117802</v>
      </c>
      <c r="K9">
        <v>13469337.324752999</v>
      </c>
      <c r="L9">
        <v>71582714.355237693</v>
      </c>
      <c r="M9">
        <v>0.92086023061058198</v>
      </c>
      <c r="N9">
        <v>9964969.7656980809</v>
      </c>
      <c r="O9">
        <v>3.5310062793786798</v>
      </c>
      <c r="P9">
        <v>36276.706108743201</v>
      </c>
      <c r="Q9">
        <v>9.2945652359991193</v>
      </c>
      <c r="R9">
        <v>4.4274885399032797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26385771.4487129</v>
      </c>
      <c r="AA9">
        <v>-11984168.1483062</v>
      </c>
      <c r="AB9">
        <v>6079417.9457200598</v>
      </c>
      <c r="AC9">
        <v>11282037.2972709</v>
      </c>
      <c r="AD9">
        <v>-4026635.8216371401</v>
      </c>
      <c r="AE9">
        <v>-11079624.805067601</v>
      </c>
      <c r="AF9">
        <v>-2178716.3029005099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14478081.6137923</v>
      </c>
      <c r="AO9">
        <v>14398421.790849</v>
      </c>
      <c r="AP9">
        <v>-4643097.7908515902</v>
      </c>
      <c r="AQ9">
        <v>0</v>
      </c>
      <c r="AR9">
        <v>9755323.9999974594</v>
      </c>
      <c r="AS9"/>
      <c r="AT9"/>
    </row>
    <row r="10" spans="1:66" x14ac:dyDescent="0.35">
      <c r="A10" t="str">
        <f t="shared" si="0"/>
        <v>0_1_2008</v>
      </c>
      <c r="B10">
        <v>0</v>
      </c>
      <c r="C10">
        <v>1</v>
      </c>
      <c r="D10" s="161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2694892383.6792698</v>
      </c>
      <c r="K10">
        <v>61875751.567484297</v>
      </c>
      <c r="L10">
        <v>71889164.491291001</v>
      </c>
      <c r="M10">
        <v>0.90104162550678502</v>
      </c>
      <c r="N10">
        <v>9988399.3974122796</v>
      </c>
      <c r="O10">
        <v>3.9554554445044898</v>
      </c>
      <c r="P10">
        <v>36238.918817514997</v>
      </c>
      <c r="Q10">
        <v>9.4554621860263008</v>
      </c>
      <c r="R10">
        <v>4.5087477278502996</v>
      </c>
      <c r="S10">
        <v>0</v>
      </c>
      <c r="T10">
        <v>0</v>
      </c>
      <c r="U10">
        <v>0</v>
      </c>
      <c r="V10">
        <v>0</v>
      </c>
      <c r="W10">
        <v>0</v>
      </c>
      <c r="X10">
        <v>7.1046637199104395E-2</v>
      </c>
      <c r="Y10">
        <v>0</v>
      </c>
      <c r="Z10">
        <v>12555650.8824578</v>
      </c>
      <c r="AA10">
        <v>8861520.3141211197</v>
      </c>
      <c r="AB10">
        <v>4019940.6682935599</v>
      </c>
      <c r="AC10">
        <v>25824830.6489514</v>
      </c>
      <c r="AD10">
        <v>373266.75004224898</v>
      </c>
      <c r="AE10">
        <v>11125688.049789799</v>
      </c>
      <c r="AF10">
        <v>-1322016.3511928399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-1620165.1536119101</v>
      </c>
      <c r="AM10">
        <v>0</v>
      </c>
      <c r="AN10">
        <v>59818715.808851302</v>
      </c>
      <c r="AO10">
        <v>60341620.669274397</v>
      </c>
      <c r="AP10">
        <v>23102587.330726501</v>
      </c>
      <c r="AQ10">
        <v>0</v>
      </c>
      <c r="AR10">
        <v>83444208.000000998</v>
      </c>
      <c r="AS10"/>
      <c r="AT10"/>
    </row>
    <row r="11" spans="1:66" x14ac:dyDescent="0.35">
      <c r="A11" t="str">
        <f t="shared" si="0"/>
        <v>0_1_2009</v>
      </c>
      <c r="B11">
        <v>0</v>
      </c>
      <c r="C11">
        <v>1</v>
      </c>
      <c r="D11" s="16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2581313651.5946498</v>
      </c>
      <c r="K11">
        <v>-113578732.084619</v>
      </c>
      <c r="L11">
        <v>70967398.250165403</v>
      </c>
      <c r="M11">
        <v>0.99318691376596602</v>
      </c>
      <c r="N11">
        <v>9910892.7921914905</v>
      </c>
      <c r="O11">
        <v>2.9101362046971899</v>
      </c>
      <c r="P11">
        <v>34545.635455789001</v>
      </c>
      <c r="Q11">
        <v>9.5671246893685105</v>
      </c>
      <c r="R11">
        <v>4.7193406660422497</v>
      </c>
      <c r="S11">
        <v>0</v>
      </c>
      <c r="T11">
        <v>0</v>
      </c>
      <c r="U11">
        <v>0</v>
      </c>
      <c r="V11">
        <v>0</v>
      </c>
      <c r="W11">
        <v>0</v>
      </c>
      <c r="X11">
        <v>7.1046637199104395E-2</v>
      </c>
      <c r="Y11">
        <v>0</v>
      </c>
      <c r="Z11">
        <v>-16885296.630229902</v>
      </c>
      <c r="AA11">
        <v>-44721470.981280997</v>
      </c>
      <c r="AB11">
        <v>-3796860.7791750901</v>
      </c>
      <c r="AC11">
        <v>-69301337.528208703</v>
      </c>
      <c r="AD11">
        <v>14895345.6594202</v>
      </c>
      <c r="AE11">
        <v>7926497.5566719603</v>
      </c>
      <c r="AF11">
        <v>-3556409.0733983801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-115439531.77620099</v>
      </c>
      <c r="AO11">
        <v>-114237849.30576301</v>
      </c>
      <c r="AP11">
        <v>-13959278.694235999</v>
      </c>
      <c r="AQ11">
        <v>0</v>
      </c>
      <c r="AR11">
        <v>-128197127.999999</v>
      </c>
      <c r="AS11"/>
      <c r="AT11"/>
    </row>
    <row r="12" spans="1:66" x14ac:dyDescent="0.35">
      <c r="A12" t="str">
        <f t="shared" si="0"/>
        <v>0_1_2010</v>
      </c>
      <c r="B12">
        <v>0</v>
      </c>
      <c r="C12">
        <v>1</v>
      </c>
      <c r="D12" s="161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2546725097.8720002</v>
      </c>
      <c r="K12">
        <v>-34588553.7226528</v>
      </c>
      <c r="L12">
        <v>67087317.041166797</v>
      </c>
      <c r="M12">
        <v>1.0111597906565399</v>
      </c>
      <c r="N12">
        <v>9893600.1005124096</v>
      </c>
      <c r="O12">
        <v>3.3619635552803002</v>
      </c>
      <c r="P12">
        <v>33716.160475015902</v>
      </c>
      <c r="Q12">
        <v>9.7777681153092697</v>
      </c>
      <c r="R12">
        <v>4.9479701995259902</v>
      </c>
      <c r="S12">
        <v>0</v>
      </c>
      <c r="T12">
        <v>0</v>
      </c>
      <c r="U12">
        <v>0</v>
      </c>
      <c r="V12">
        <v>0</v>
      </c>
      <c r="W12">
        <v>0</v>
      </c>
      <c r="X12">
        <v>0.127685464009864</v>
      </c>
      <c r="Y12">
        <v>0</v>
      </c>
      <c r="Z12">
        <v>-73742325.676704496</v>
      </c>
      <c r="AA12">
        <v>-7987863.4820206296</v>
      </c>
      <c r="AB12">
        <v>439536.18298866501</v>
      </c>
      <c r="AC12">
        <v>31071720.1760584</v>
      </c>
      <c r="AD12">
        <v>7097684.6344133904</v>
      </c>
      <c r="AE12">
        <v>14761647.0263694</v>
      </c>
      <c r="AF12">
        <v>-3677772.8324325802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-1381604.57579701</v>
      </c>
      <c r="AM12">
        <v>0</v>
      </c>
      <c r="AN12">
        <v>-33418978.547124799</v>
      </c>
      <c r="AO12">
        <v>-34060493.498731099</v>
      </c>
      <c r="AP12">
        <v>-52681238.501267597</v>
      </c>
      <c r="AQ12">
        <v>0</v>
      </c>
      <c r="AR12">
        <v>-86741731.999998793</v>
      </c>
      <c r="AS12"/>
      <c r="AT12"/>
    </row>
    <row r="13" spans="1:66" x14ac:dyDescent="0.35">
      <c r="A13" t="str">
        <f t="shared" si="0"/>
        <v>0_1_2011</v>
      </c>
      <c r="B13">
        <v>0</v>
      </c>
      <c r="C13">
        <v>1</v>
      </c>
      <c r="D13" s="161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2558382551.7638998</v>
      </c>
      <c r="K13">
        <v>11657453.891904701</v>
      </c>
      <c r="L13">
        <v>64589050.378745601</v>
      </c>
      <c r="M13">
        <v>1.0324809727559301</v>
      </c>
      <c r="N13">
        <v>9986664.0981256608</v>
      </c>
      <c r="O13">
        <v>4.09287732495845</v>
      </c>
      <c r="P13">
        <v>33057.754898560801</v>
      </c>
      <c r="Q13">
        <v>10.065434436475099</v>
      </c>
      <c r="R13">
        <v>4.8950368235540802</v>
      </c>
      <c r="S13">
        <v>0</v>
      </c>
      <c r="T13">
        <v>0.12496612797067699</v>
      </c>
      <c r="U13">
        <v>0</v>
      </c>
      <c r="V13">
        <v>0</v>
      </c>
      <c r="W13">
        <v>0</v>
      </c>
      <c r="X13">
        <v>0.16867203705134001</v>
      </c>
      <c r="Y13">
        <v>0</v>
      </c>
      <c r="Z13">
        <v>-49270303.585265003</v>
      </c>
      <c r="AA13">
        <v>-8747776.5833549201</v>
      </c>
      <c r="AB13">
        <v>8032096.1608135402</v>
      </c>
      <c r="AC13">
        <v>42633652.930496901</v>
      </c>
      <c r="AD13">
        <v>5528209.6136872098</v>
      </c>
      <c r="AE13">
        <v>19151124.9788712</v>
      </c>
      <c r="AF13">
        <v>870871.40306022705</v>
      </c>
      <c r="AG13">
        <v>0</v>
      </c>
      <c r="AH13">
        <v>-3792173.7069815202</v>
      </c>
      <c r="AI13">
        <v>0</v>
      </c>
      <c r="AJ13">
        <v>0</v>
      </c>
      <c r="AK13">
        <v>0</v>
      </c>
      <c r="AL13">
        <v>-956570.35586597899</v>
      </c>
      <c r="AM13">
        <v>0</v>
      </c>
      <c r="AN13">
        <v>13449130.855461599</v>
      </c>
      <c r="AO13">
        <v>12409967.083603</v>
      </c>
      <c r="AP13">
        <v>18132045.9163967</v>
      </c>
      <c r="AQ13">
        <v>0</v>
      </c>
      <c r="AR13">
        <v>30542012.999999698</v>
      </c>
      <c r="AS13"/>
      <c r="AT13"/>
    </row>
    <row r="14" spans="1:66" x14ac:dyDescent="0.35">
      <c r="A14" t="str">
        <f t="shared" si="0"/>
        <v>0_1_2012</v>
      </c>
      <c r="B14">
        <v>0</v>
      </c>
      <c r="C14">
        <v>1</v>
      </c>
      <c r="D14" s="161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2530713935.83599</v>
      </c>
      <c r="K14">
        <v>-27668615.927907299</v>
      </c>
      <c r="L14">
        <v>63654979.010831997</v>
      </c>
      <c r="M14">
        <v>1.03319372827068</v>
      </c>
      <c r="N14">
        <v>10106162.1305601</v>
      </c>
      <c r="O14">
        <v>4.1402142572755398</v>
      </c>
      <c r="P14">
        <v>32885.708578535901</v>
      </c>
      <c r="Q14">
        <v>9.9589405328228597</v>
      </c>
      <c r="R14">
        <v>4.9873568486467601</v>
      </c>
      <c r="S14">
        <v>0</v>
      </c>
      <c r="T14">
        <v>0.50499774940706799</v>
      </c>
      <c r="U14">
        <v>0</v>
      </c>
      <c r="V14">
        <v>0</v>
      </c>
      <c r="W14">
        <v>0</v>
      </c>
      <c r="X14">
        <v>0.20578687227443601</v>
      </c>
      <c r="Y14">
        <v>0</v>
      </c>
      <c r="Z14">
        <v>-19036585.668469299</v>
      </c>
      <c r="AA14">
        <v>265172.64927992102</v>
      </c>
      <c r="AB14">
        <v>10146901.026990401</v>
      </c>
      <c r="AC14">
        <v>2454960.3227217598</v>
      </c>
      <c r="AD14">
        <v>1663937.31565932</v>
      </c>
      <c r="AE14">
        <v>-7201853.8555985503</v>
      </c>
      <c r="AF14">
        <v>-1622714.1389824401</v>
      </c>
      <c r="AG14">
        <v>0</v>
      </c>
      <c r="AH14">
        <v>-13219463.939811001</v>
      </c>
      <c r="AI14">
        <v>0</v>
      </c>
      <c r="AJ14">
        <v>0</v>
      </c>
      <c r="AK14">
        <v>0</v>
      </c>
      <c r="AL14">
        <v>-598329.86901545804</v>
      </c>
      <c r="AM14">
        <v>0</v>
      </c>
      <c r="AN14">
        <v>-27147976.1572254</v>
      </c>
      <c r="AO14">
        <v>-27148598.0890669</v>
      </c>
      <c r="AP14">
        <v>60294127.089065999</v>
      </c>
      <c r="AQ14">
        <v>0</v>
      </c>
      <c r="AR14">
        <v>33145528.999999002</v>
      </c>
      <c r="AS14"/>
      <c r="AT14"/>
    </row>
    <row r="15" spans="1:66" x14ac:dyDescent="0.35">
      <c r="A15" t="str">
        <f t="shared" si="0"/>
        <v>0_1_2013</v>
      </c>
      <c r="B15">
        <v>0</v>
      </c>
      <c r="C15">
        <v>1</v>
      </c>
      <c r="D15" s="161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2496409314.92518</v>
      </c>
      <c r="K15">
        <v>-34304620.9108136</v>
      </c>
      <c r="L15">
        <v>64440490.501856402</v>
      </c>
      <c r="M15">
        <v>1.0525608051525199</v>
      </c>
      <c r="N15">
        <v>10218543.9397672</v>
      </c>
      <c r="O15">
        <v>3.9654549378235</v>
      </c>
      <c r="P15">
        <v>33089.926406244202</v>
      </c>
      <c r="Q15">
        <v>9.6952007021101192</v>
      </c>
      <c r="R15">
        <v>4.99002797712998</v>
      </c>
      <c r="S15">
        <v>0</v>
      </c>
      <c r="T15">
        <v>1.3142978187952701</v>
      </c>
      <c r="U15">
        <v>0</v>
      </c>
      <c r="V15">
        <v>0</v>
      </c>
      <c r="W15">
        <v>0</v>
      </c>
      <c r="X15">
        <v>0.20578687227443601</v>
      </c>
      <c r="Y15">
        <v>0</v>
      </c>
      <c r="Z15">
        <v>21010514.984687001</v>
      </c>
      <c r="AA15">
        <v>-7614684.6709872698</v>
      </c>
      <c r="AB15">
        <v>9494801.9810551703</v>
      </c>
      <c r="AC15">
        <v>-9540497.7117452305</v>
      </c>
      <c r="AD15">
        <v>-1658769.6163200799</v>
      </c>
      <c r="AE15">
        <v>-16899762.031257801</v>
      </c>
      <c r="AF15">
        <v>-24402.067180444599</v>
      </c>
      <c r="AG15">
        <v>0</v>
      </c>
      <c r="AH15">
        <v>-28897919.168648999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-34130718.300397702</v>
      </c>
      <c r="AO15">
        <v>-34175455.864754803</v>
      </c>
      <c r="AP15">
        <v>31685974.864755701</v>
      </c>
      <c r="AQ15">
        <v>0</v>
      </c>
      <c r="AR15">
        <v>-2489480.9999990999</v>
      </c>
      <c r="AS15"/>
      <c r="AT15"/>
    </row>
    <row r="16" spans="1:66" x14ac:dyDescent="0.35">
      <c r="A16" t="str">
        <f t="shared" si="0"/>
        <v>0_1_2014</v>
      </c>
      <c r="B16">
        <v>0</v>
      </c>
      <c r="C16">
        <v>1</v>
      </c>
      <c r="D16" s="161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2452666606.65833</v>
      </c>
      <c r="K16">
        <v>-43742708.266851403</v>
      </c>
      <c r="L16">
        <v>64472290.625995196</v>
      </c>
      <c r="M16">
        <v>1.0552857020000399</v>
      </c>
      <c r="N16">
        <v>10358402.7220985</v>
      </c>
      <c r="O16">
        <v>3.7576320769069</v>
      </c>
      <c r="P16">
        <v>33372.446493620198</v>
      </c>
      <c r="Q16">
        <v>9.6436540883721307</v>
      </c>
      <c r="R16">
        <v>5.14302810748379</v>
      </c>
      <c r="S16">
        <v>0</v>
      </c>
      <c r="T16">
        <v>2.1833497858733701</v>
      </c>
      <c r="U16">
        <v>0</v>
      </c>
      <c r="V16">
        <v>0</v>
      </c>
      <c r="W16">
        <v>0</v>
      </c>
      <c r="X16">
        <v>0.47212362391407298</v>
      </c>
      <c r="Y16">
        <v>0</v>
      </c>
      <c r="Z16">
        <v>3858992.4699548502</v>
      </c>
      <c r="AA16">
        <v>-2221763.7972628302</v>
      </c>
      <c r="AB16">
        <v>11270043.463402901</v>
      </c>
      <c r="AC16">
        <v>-11895029.352907499</v>
      </c>
      <c r="AD16">
        <v>-2414703.38715273</v>
      </c>
      <c r="AE16">
        <v>-4102880.1061589201</v>
      </c>
      <c r="AF16">
        <v>-2579052.6332028401</v>
      </c>
      <c r="AG16">
        <v>0</v>
      </c>
      <c r="AH16">
        <v>-30932114.531917699</v>
      </c>
      <c r="AI16">
        <v>0</v>
      </c>
      <c r="AJ16">
        <v>0</v>
      </c>
      <c r="AK16">
        <v>0</v>
      </c>
      <c r="AL16">
        <v>-6468497.94099061</v>
      </c>
      <c r="AM16">
        <v>0</v>
      </c>
      <c r="AN16">
        <v>-45485005.816235296</v>
      </c>
      <c r="AO16">
        <v>-45175686.0676153</v>
      </c>
      <c r="AP16">
        <v>17531622.067613199</v>
      </c>
      <c r="AQ16">
        <v>0</v>
      </c>
      <c r="AR16">
        <v>-27644064.000002</v>
      </c>
      <c r="AS16"/>
      <c r="AT16"/>
    </row>
    <row r="17" spans="1:46" x14ac:dyDescent="0.35">
      <c r="A17" t="str">
        <f t="shared" si="0"/>
        <v>0_1_2015</v>
      </c>
      <c r="B17">
        <v>0</v>
      </c>
      <c r="C17">
        <v>1</v>
      </c>
      <c r="D17" s="161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2357488935.6300502</v>
      </c>
      <c r="K17">
        <v>-95177671.028273195</v>
      </c>
      <c r="L17">
        <v>65239258.512049802</v>
      </c>
      <c r="M17">
        <v>1.0818127292498301</v>
      </c>
      <c r="N17">
        <v>10472818.6457387</v>
      </c>
      <c r="O17">
        <v>2.85766669283365</v>
      </c>
      <c r="P17">
        <v>34516.890531118501</v>
      </c>
      <c r="Q17">
        <v>9.5105274519725995</v>
      </c>
      <c r="R17">
        <v>5.28422265336616</v>
      </c>
      <c r="S17">
        <v>0</v>
      </c>
      <c r="T17">
        <v>3.1833497858733701</v>
      </c>
      <c r="U17">
        <v>0</v>
      </c>
      <c r="V17">
        <v>0</v>
      </c>
      <c r="W17">
        <v>0</v>
      </c>
      <c r="X17">
        <v>0.72363055956676403</v>
      </c>
      <c r="Y17">
        <v>0</v>
      </c>
      <c r="Z17">
        <v>22171869.711719502</v>
      </c>
      <c r="AA17">
        <v>-12339864.442461699</v>
      </c>
      <c r="AB17">
        <v>9726700.65704518</v>
      </c>
      <c r="AC17">
        <v>-57942465.372731499</v>
      </c>
      <c r="AD17">
        <v>-9333576.6031122003</v>
      </c>
      <c r="AE17">
        <v>-8297879.0883404398</v>
      </c>
      <c r="AF17">
        <v>-2118454.17571407</v>
      </c>
      <c r="AG17">
        <v>0</v>
      </c>
      <c r="AH17">
        <v>-34954710.797534101</v>
      </c>
      <c r="AI17">
        <v>0</v>
      </c>
      <c r="AJ17">
        <v>0</v>
      </c>
      <c r="AK17">
        <v>0</v>
      </c>
      <c r="AL17">
        <v>-5532658.2612307398</v>
      </c>
      <c r="AM17">
        <v>0</v>
      </c>
      <c r="AN17">
        <v>-98621038.372360095</v>
      </c>
      <c r="AO17">
        <v>-97811377.509192407</v>
      </c>
      <c r="AP17">
        <v>32576008.509194601</v>
      </c>
      <c r="AQ17">
        <v>0</v>
      </c>
      <c r="AR17">
        <v>-65235368.999997698</v>
      </c>
      <c r="AS17"/>
      <c r="AT17"/>
    </row>
    <row r="18" spans="1:46" x14ac:dyDescent="0.35">
      <c r="A18" t="str">
        <f t="shared" si="0"/>
        <v>0_1_2016</v>
      </c>
      <c r="B18">
        <v>0</v>
      </c>
      <c r="C18">
        <v>1</v>
      </c>
      <c r="D18" s="161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2294024598.4057798</v>
      </c>
      <c r="K18">
        <v>-63464337.2242705</v>
      </c>
      <c r="L18">
        <v>66113243.246801101</v>
      </c>
      <c r="M18">
        <v>1.1047173026228101</v>
      </c>
      <c r="N18">
        <v>10554924.899873899</v>
      </c>
      <c r="O18">
        <v>2.5185717610537002</v>
      </c>
      <c r="P18">
        <v>35303.229511006401</v>
      </c>
      <c r="Q18">
        <v>9.3812591235224794</v>
      </c>
      <c r="R18">
        <v>5.7157851486528504</v>
      </c>
      <c r="S18">
        <v>0</v>
      </c>
      <c r="T18">
        <v>4.1833497858733697</v>
      </c>
      <c r="U18">
        <v>0</v>
      </c>
      <c r="V18">
        <v>0</v>
      </c>
      <c r="W18">
        <v>0</v>
      </c>
      <c r="X18">
        <v>0.98277465691555099</v>
      </c>
      <c r="Y18">
        <v>0</v>
      </c>
      <c r="Z18">
        <v>21243235.6889682</v>
      </c>
      <c r="AA18">
        <v>-9806317.4063176308</v>
      </c>
      <c r="AB18">
        <v>7332926.0781407896</v>
      </c>
      <c r="AC18">
        <v>-24272320.5053389</v>
      </c>
      <c r="AD18">
        <v>-6002207.9910862604</v>
      </c>
      <c r="AE18">
        <v>-8396013.6311673</v>
      </c>
      <c r="AF18">
        <v>-6657961.2499171896</v>
      </c>
      <c r="AG18">
        <v>0</v>
      </c>
      <c r="AH18">
        <v>-34046565.459820896</v>
      </c>
      <c r="AI18">
        <v>0</v>
      </c>
      <c r="AJ18">
        <v>0</v>
      </c>
      <c r="AK18">
        <v>0</v>
      </c>
      <c r="AL18">
        <v>-5367050.1826166203</v>
      </c>
      <c r="AM18">
        <v>0</v>
      </c>
      <c r="AN18">
        <v>-65972274.659155898</v>
      </c>
      <c r="AO18">
        <v>-65318817.173931099</v>
      </c>
      <c r="AP18">
        <v>-56862416.826069497</v>
      </c>
      <c r="AQ18">
        <v>0</v>
      </c>
      <c r="AR18">
        <v>-122181234</v>
      </c>
      <c r="AS18"/>
      <c r="AT18"/>
    </row>
    <row r="19" spans="1:46" x14ac:dyDescent="0.35">
      <c r="A19" t="str">
        <f t="shared" si="0"/>
        <v>0_1_2017</v>
      </c>
      <c r="B19">
        <v>0</v>
      </c>
      <c r="C19">
        <v>1</v>
      </c>
      <c r="D19" s="161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2294346397.5964899</v>
      </c>
      <c r="K19">
        <v>321799.19070666598</v>
      </c>
      <c r="L19">
        <v>66222639.767624497</v>
      </c>
      <c r="M19">
        <v>1.06543147344353</v>
      </c>
      <c r="N19">
        <v>10662889.4121828</v>
      </c>
      <c r="O19">
        <v>2.7392459466138002</v>
      </c>
      <c r="P19">
        <v>36103.068578746301</v>
      </c>
      <c r="Q19">
        <v>9.2334461909402794</v>
      </c>
      <c r="R19">
        <v>5.8844236677877504</v>
      </c>
      <c r="S19">
        <v>0</v>
      </c>
      <c r="T19">
        <v>5.1833497858733697</v>
      </c>
      <c r="U19">
        <v>0</v>
      </c>
      <c r="V19">
        <v>0</v>
      </c>
      <c r="W19">
        <v>0</v>
      </c>
      <c r="X19">
        <v>0.98277465691555099</v>
      </c>
      <c r="Y19">
        <v>0</v>
      </c>
      <c r="Z19">
        <v>10807453.290931201</v>
      </c>
      <c r="AA19">
        <v>14861239.3433231</v>
      </c>
      <c r="AB19">
        <v>8513974.0874463804</v>
      </c>
      <c r="AC19">
        <v>15637866.943492999</v>
      </c>
      <c r="AD19">
        <v>-5939150.93019641</v>
      </c>
      <c r="AE19">
        <v>-8724218.5689728092</v>
      </c>
      <c r="AF19">
        <v>-2456751.0866916901</v>
      </c>
      <c r="AG19">
        <v>0</v>
      </c>
      <c r="AH19">
        <v>-32345673.448109601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354739.63122328999</v>
      </c>
      <c r="AO19">
        <v>23971.351783109301</v>
      </c>
      <c r="AP19">
        <v>-92728757.351783797</v>
      </c>
      <c r="AQ19">
        <v>0</v>
      </c>
      <c r="AR19">
        <v>-92704786.000000596</v>
      </c>
      <c r="AS19"/>
      <c r="AT19"/>
    </row>
    <row r="20" spans="1:46" x14ac:dyDescent="0.35">
      <c r="A20" t="str">
        <f t="shared" si="0"/>
        <v>0_1_2018</v>
      </c>
      <c r="B20">
        <v>0</v>
      </c>
      <c r="C20">
        <v>1</v>
      </c>
      <c r="D20" s="161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2224994002.2286201</v>
      </c>
      <c r="K20">
        <v>-69352395.3678689</v>
      </c>
      <c r="L20">
        <v>66335689.749269299</v>
      </c>
      <c r="M20">
        <v>1.03280582691442</v>
      </c>
      <c r="N20">
        <v>10741812.069976499</v>
      </c>
      <c r="O20">
        <v>3.0460655824605101</v>
      </c>
      <c r="P20">
        <v>36989.701487673403</v>
      </c>
      <c r="Q20">
        <v>9.0962859730607892</v>
      </c>
      <c r="R20">
        <v>6.1187931809606004</v>
      </c>
      <c r="S20">
        <v>0</v>
      </c>
      <c r="T20">
        <v>6.1833497858733697</v>
      </c>
      <c r="U20">
        <v>0</v>
      </c>
      <c r="V20">
        <v>0</v>
      </c>
      <c r="W20">
        <v>0</v>
      </c>
      <c r="X20">
        <v>1</v>
      </c>
      <c r="Y20">
        <v>0.535820345896039</v>
      </c>
      <c r="Z20">
        <v>8328809.1168483002</v>
      </c>
      <c r="AA20">
        <v>12207656.7000098</v>
      </c>
      <c r="AB20">
        <v>6591257.6641445197</v>
      </c>
      <c r="AC20">
        <v>19187692.796678599</v>
      </c>
      <c r="AD20">
        <v>-6033806.1498520197</v>
      </c>
      <c r="AE20">
        <v>-8013000.8687682403</v>
      </c>
      <c r="AF20">
        <v>-3301602.33558083</v>
      </c>
      <c r="AG20">
        <v>0</v>
      </c>
      <c r="AH20">
        <v>-31055124.770603102</v>
      </c>
      <c r="AI20">
        <v>0</v>
      </c>
      <c r="AJ20">
        <v>0</v>
      </c>
      <c r="AK20">
        <v>0</v>
      </c>
      <c r="AL20">
        <v>-257867.71095242901</v>
      </c>
      <c r="AM20">
        <v>-65889040.267089799</v>
      </c>
      <c r="AN20">
        <v>-68235025.825165197</v>
      </c>
      <c r="AO20">
        <v>-68436847.952015206</v>
      </c>
      <c r="AP20">
        <v>14021353.952015899</v>
      </c>
      <c r="AQ20">
        <v>0</v>
      </c>
      <c r="AR20">
        <v>-54415493.999999203</v>
      </c>
      <c r="AS20"/>
      <c r="AT20"/>
    </row>
    <row r="21" spans="1:46" x14ac:dyDescent="0.35">
      <c r="A21" t="str">
        <f t="shared" si="0"/>
        <v>0_2_2002</v>
      </c>
      <c r="B21">
        <v>0</v>
      </c>
      <c r="C21">
        <v>2</v>
      </c>
      <c r="D21" s="16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698702398.42919505</v>
      </c>
      <c r="K21">
        <v>0</v>
      </c>
      <c r="L21">
        <v>13378352.2086371</v>
      </c>
      <c r="M21">
        <v>0.92425916812859699</v>
      </c>
      <c r="N21">
        <v>2412902.98573989</v>
      </c>
      <c r="O21">
        <v>1.9468195567767399</v>
      </c>
      <c r="P21">
        <v>35715.451599492502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4.7394709953269498E-2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692881970</v>
      </c>
      <c r="AR21">
        <v>692881970</v>
      </c>
      <c r="AS21"/>
      <c r="AT21"/>
    </row>
    <row r="22" spans="1:46" x14ac:dyDescent="0.35">
      <c r="A22" t="str">
        <f t="shared" si="0"/>
        <v>0_2_2003</v>
      </c>
      <c r="B22">
        <v>0</v>
      </c>
      <c r="C22">
        <v>2</v>
      </c>
      <c r="D22" s="161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777247571.25357604</v>
      </c>
      <c r="K22">
        <v>13027316.609329799</v>
      </c>
      <c r="L22">
        <v>13026932.796544701</v>
      </c>
      <c r="M22">
        <v>0.87267615679307897</v>
      </c>
      <c r="N22">
        <v>2374560.0640381798</v>
      </c>
      <c r="O22">
        <v>2.2027861871074199</v>
      </c>
      <c r="P22">
        <v>35129.657977308299</v>
      </c>
      <c r="Q22">
        <v>7.6032487138457299</v>
      </c>
      <c r="R22">
        <v>3.3806762574596898</v>
      </c>
      <c r="S22">
        <v>0</v>
      </c>
      <c r="T22">
        <v>0</v>
      </c>
      <c r="U22">
        <v>0</v>
      </c>
      <c r="V22">
        <v>0</v>
      </c>
      <c r="W22">
        <v>0</v>
      </c>
      <c r="X22">
        <v>4.3359039353014002E-2</v>
      </c>
      <c r="Y22">
        <v>0</v>
      </c>
      <c r="Z22">
        <v>701471.64093635604</v>
      </c>
      <c r="AA22">
        <v>294879.13999322901</v>
      </c>
      <c r="AB22">
        <v>5431797.2234466299</v>
      </c>
      <c r="AC22">
        <v>6560680.54718599</v>
      </c>
      <c r="AD22">
        <v>1549042.6683857399</v>
      </c>
      <c r="AE22">
        <v>-651087.57879590604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13886783.641152</v>
      </c>
      <c r="AO22">
        <v>13710526.698491599</v>
      </c>
      <c r="AP22">
        <v>-199372.69849163201</v>
      </c>
      <c r="AQ22">
        <v>64490437</v>
      </c>
      <c r="AR22">
        <v>78001591</v>
      </c>
      <c r="AS22"/>
      <c r="AT22"/>
    </row>
    <row r="23" spans="1:46" x14ac:dyDescent="0.35">
      <c r="A23" t="str">
        <f t="shared" si="0"/>
        <v>0_2_2004</v>
      </c>
      <c r="B23">
        <v>0</v>
      </c>
      <c r="C23">
        <v>2</v>
      </c>
      <c r="D23" s="161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821632132.32427394</v>
      </c>
      <c r="K23">
        <v>18746592.938523401</v>
      </c>
      <c r="L23">
        <v>12498024.033456299</v>
      </c>
      <c r="M23">
        <v>0.857865434554824</v>
      </c>
      <c r="N23">
        <v>2380930.3377387198</v>
      </c>
      <c r="O23">
        <v>2.5257419598212101</v>
      </c>
      <c r="P23">
        <v>34149.207747186898</v>
      </c>
      <c r="Q23">
        <v>7.5174288730388703</v>
      </c>
      <c r="R23">
        <v>3.4095997197652399</v>
      </c>
      <c r="S23">
        <v>0</v>
      </c>
      <c r="T23">
        <v>0</v>
      </c>
      <c r="U23">
        <v>0</v>
      </c>
      <c r="V23">
        <v>0</v>
      </c>
      <c r="W23">
        <v>0</v>
      </c>
      <c r="X23">
        <v>4.1835837141439902E-2</v>
      </c>
      <c r="Y23">
        <v>0</v>
      </c>
      <c r="Z23">
        <v>-1282470.8257498599</v>
      </c>
      <c r="AA23">
        <v>2582756.5629424001</v>
      </c>
      <c r="AB23">
        <v>6893351.7486258801</v>
      </c>
      <c r="AC23">
        <v>8045045.9359885296</v>
      </c>
      <c r="AD23">
        <v>2615720.7019079002</v>
      </c>
      <c r="AE23">
        <v>-692004.74565410195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18162399.378060699</v>
      </c>
      <c r="AO23">
        <v>18332643.4837742</v>
      </c>
      <c r="AP23">
        <v>-5000247.4837743798</v>
      </c>
      <c r="AQ23">
        <v>27575194</v>
      </c>
      <c r="AR23">
        <v>40907589.999999799</v>
      </c>
      <c r="AS23"/>
      <c r="AT23"/>
    </row>
    <row r="24" spans="1:46" x14ac:dyDescent="0.35">
      <c r="A24" t="str">
        <f t="shared" si="0"/>
        <v>0_2_2005</v>
      </c>
      <c r="B24">
        <v>0</v>
      </c>
      <c r="C24">
        <v>2</v>
      </c>
      <c r="D24" s="161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867960608.553725</v>
      </c>
      <c r="K24">
        <v>21635188.424983099</v>
      </c>
      <c r="L24">
        <v>12247363.8094016</v>
      </c>
      <c r="M24">
        <v>0.87014836008015595</v>
      </c>
      <c r="N24">
        <v>2431976.7748505399</v>
      </c>
      <c r="O24">
        <v>2.9854155094792598</v>
      </c>
      <c r="P24">
        <v>33180.000316564998</v>
      </c>
      <c r="Q24">
        <v>7.4922899329385704</v>
      </c>
      <c r="R24">
        <v>3.4123453178573202</v>
      </c>
      <c r="S24">
        <v>0</v>
      </c>
      <c r="T24">
        <v>0</v>
      </c>
      <c r="U24">
        <v>0</v>
      </c>
      <c r="V24">
        <v>0</v>
      </c>
      <c r="W24">
        <v>0</v>
      </c>
      <c r="X24">
        <v>4.0648914520427397E-2</v>
      </c>
      <c r="Y24">
        <v>0</v>
      </c>
      <c r="Z24">
        <v>1687525.1073695801</v>
      </c>
      <c r="AA24">
        <v>-1158001.7868774801</v>
      </c>
      <c r="AB24">
        <v>7145271.4830902303</v>
      </c>
      <c r="AC24">
        <v>11055649.802779701</v>
      </c>
      <c r="AD24">
        <v>2542038.5091377799</v>
      </c>
      <c r="AE24">
        <v>-539813.79929060303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20732669.316209201</v>
      </c>
      <c r="AO24">
        <v>20888482.7028731</v>
      </c>
      <c r="AP24">
        <v>-158683.70287277599</v>
      </c>
      <c r="AQ24">
        <v>22919974</v>
      </c>
      <c r="AR24">
        <v>43649773.000000402</v>
      </c>
      <c r="AS24"/>
      <c r="AT24"/>
    </row>
    <row r="25" spans="1:46" x14ac:dyDescent="0.35">
      <c r="A25" t="str">
        <f t="shared" si="0"/>
        <v>0_2_2006</v>
      </c>
      <c r="B25">
        <v>0</v>
      </c>
      <c r="C25">
        <v>2</v>
      </c>
      <c r="D25" s="161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905017900.03896999</v>
      </c>
      <c r="K25">
        <v>20762396.450532399</v>
      </c>
      <c r="L25">
        <v>12189060.458303699</v>
      </c>
      <c r="M25">
        <v>0.87453611440325896</v>
      </c>
      <c r="N25">
        <v>2489143.47111732</v>
      </c>
      <c r="O25">
        <v>3.2678900407111202</v>
      </c>
      <c r="P25">
        <v>31707.039385882101</v>
      </c>
      <c r="Q25">
        <v>7.5260429450324597</v>
      </c>
      <c r="R25">
        <v>3.5735851352236199</v>
      </c>
      <c r="S25">
        <v>0</v>
      </c>
      <c r="T25">
        <v>0</v>
      </c>
      <c r="U25">
        <v>0</v>
      </c>
      <c r="V25">
        <v>0</v>
      </c>
      <c r="W25">
        <v>0</v>
      </c>
      <c r="X25">
        <v>3.98717196983382E-2</v>
      </c>
      <c r="Y25">
        <v>0</v>
      </c>
      <c r="Z25">
        <v>3584256.16316257</v>
      </c>
      <c r="AA25">
        <v>-2336432.55845012</v>
      </c>
      <c r="AB25">
        <v>8658719.6678559706</v>
      </c>
      <c r="AC25">
        <v>6500245.6240733201</v>
      </c>
      <c r="AD25">
        <v>4202621.0965614803</v>
      </c>
      <c r="AE25">
        <v>183552.91078410199</v>
      </c>
      <c r="AF25">
        <v>-1000240.13213248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19792722.771854799</v>
      </c>
      <c r="AO25">
        <v>19928590.8798545</v>
      </c>
      <c r="AP25">
        <v>22814786.120145299</v>
      </c>
      <c r="AQ25">
        <v>15747264</v>
      </c>
      <c r="AR25">
        <v>58490640.999999903</v>
      </c>
      <c r="AS25"/>
      <c r="AT25"/>
    </row>
    <row r="26" spans="1:46" x14ac:dyDescent="0.35">
      <c r="A26" t="str">
        <f t="shared" si="0"/>
        <v>0_2_2007</v>
      </c>
      <c r="B26">
        <v>0</v>
      </c>
      <c r="C26">
        <v>2</v>
      </c>
      <c r="D26" s="161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919319179.05142403</v>
      </c>
      <c r="K26">
        <v>5219344.9730982799</v>
      </c>
      <c r="L26">
        <v>12139213.002662901</v>
      </c>
      <c r="M26">
        <v>0.89575729761823097</v>
      </c>
      <c r="N26">
        <v>2506046.0194194498</v>
      </c>
      <c r="O26">
        <v>3.4551355017601701</v>
      </c>
      <c r="P26">
        <v>31993.077300879799</v>
      </c>
      <c r="Q26">
        <v>7.4289218051663397</v>
      </c>
      <c r="R26">
        <v>3.74734725518692</v>
      </c>
      <c r="S26">
        <v>0</v>
      </c>
      <c r="T26">
        <v>0</v>
      </c>
      <c r="U26">
        <v>0</v>
      </c>
      <c r="V26">
        <v>0</v>
      </c>
      <c r="W26">
        <v>0</v>
      </c>
      <c r="X26">
        <v>3.9455505721186702E-2</v>
      </c>
      <c r="Y26">
        <v>0</v>
      </c>
      <c r="Z26">
        <v>4528874.2511509303</v>
      </c>
      <c r="AA26">
        <v>-2991625.8307629698</v>
      </c>
      <c r="AB26">
        <v>3606374.8202716601</v>
      </c>
      <c r="AC26">
        <v>4319758.0143981604</v>
      </c>
      <c r="AD26">
        <v>-1135872.06117704</v>
      </c>
      <c r="AE26">
        <v>-2025884.1376236</v>
      </c>
      <c r="AF26">
        <v>-1035965.79113205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5265659.26512508</v>
      </c>
      <c r="AO26">
        <v>5175055.6871652696</v>
      </c>
      <c r="AP26">
        <v>-2868333.6871654401</v>
      </c>
      <c r="AQ26">
        <v>8688267.9999999907</v>
      </c>
      <c r="AR26">
        <v>10994989.999999801</v>
      </c>
      <c r="AS26"/>
      <c r="AT26"/>
    </row>
    <row r="27" spans="1:46" x14ac:dyDescent="0.35">
      <c r="A27" t="str">
        <f t="shared" si="0"/>
        <v>0_2_2008</v>
      </c>
      <c r="B27">
        <v>0</v>
      </c>
      <c r="C27">
        <v>2</v>
      </c>
      <c r="D27" s="161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945959543.49648798</v>
      </c>
      <c r="K27">
        <v>26640364.445062999</v>
      </c>
      <c r="L27">
        <v>12290406.974323301</v>
      </c>
      <c r="M27">
        <v>0.89493191570186303</v>
      </c>
      <c r="N27">
        <v>2511974.24835356</v>
      </c>
      <c r="O27">
        <v>3.8651958319828799</v>
      </c>
      <c r="P27">
        <v>31801.154273996501</v>
      </c>
      <c r="Q27">
        <v>7.6059558929172697</v>
      </c>
      <c r="R27">
        <v>3.8012413147221298</v>
      </c>
      <c r="S27">
        <v>0</v>
      </c>
      <c r="T27">
        <v>0</v>
      </c>
      <c r="U27">
        <v>0</v>
      </c>
      <c r="V27">
        <v>0</v>
      </c>
      <c r="W27">
        <v>0</v>
      </c>
      <c r="X27">
        <v>3.9455505721186702E-2</v>
      </c>
      <c r="Y27">
        <v>0</v>
      </c>
      <c r="Z27">
        <v>9901593.9310848098</v>
      </c>
      <c r="AA27">
        <v>841178.50234423403</v>
      </c>
      <c r="AB27">
        <v>1623963.52719354</v>
      </c>
      <c r="AC27">
        <v>9064197.9977518301</v>
      </c>
      <c r="AD27">
        <v>704517.67617497698</v>
      </c>
      <c r="AE27">
        <v>4312752.8465476204</v>
      </c>
      <c r="AF27">
        <v>-229101.445131157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26219103.0359658</v>
      </c>
      <c r="AO27">
        <v>26768862.976941101</v>
      </c>
      <c r="AP27">
        <v>36833985.0230591</v>
      </c>
      <c r="AQ27">
        <v>0</v>
      </c>
      <c r="AR27">
        <v>63602848.000000201</v>
      </c>
      <c r="AS27"/>
      <c r="AT27"/>
    </row>
    <row r="28" spans="1:46" x14ac:dyDescent="0.35">
      <c r="A28" t="str">
        <f t="shared" si="0"/>
        <v>0_2_2009</v>
      </c>
      <c r="B28">
        <v>0</v>
      </c>
      <c r="C28">
        <v>2</v>
      </c>
      <c r="D28" s="161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898267551.59990299</v>
      </c>
      <c r="K28">
        <v>-47691991.896584198</v>
      </c>
      <c r="L28">
        <v>11963645.855133699</v>
      </c>
      <c r="M28">
        <v>1.0103714186644599</v>
      </c>
      <c r="N28">
        <v>2493193.30275037</v>
      </c>
      <c r="O28">
        <v>2.8103374921298898</v>
      </c>
      <c r="P28">
        <v>30173.234862315599</v>
      </c>
      <c r="Q28">
        <v>7.7096809882267996</v>
      </c>
      <c r="R28">
        <v>4.0092201872556501</v>
      </c>
      <c r="S28">
        <v>0</v>
      </c>
      <c r="T28">
        <v>0</v>
      </c>
      <c r="U28">
        <v>0</v>
      </c>
      <c r="V28">
        <v>0</v>
      </c>
      <c r="W28">
        <v>0</v>
      </c>
      <c r="X28">
        <v>3.9455505721186702E-2</v>
      </c>
      <c r="Y28">
        <v>0</v>
      </c>
      <c r="Z28">
        <v>-9311933.0037151203</v>
      </c>
      <c r="AA28">
        <v>-20814286.920061801</v>
      </c>
      <c r="AB28">
        <v>-1514153.5198181099</v>
      </c>
      <c r="AC28">
        <v>-26199795.247142799</v>
      </c>
      <c r="AD28">
        <v>5704313.99361262</v>
      </c>
      <c r="AE28">
        <v>2493119.0984917399</v>
      </c>
      <c r="AF28">
        <v>-1339666.0158366601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-50982401.614470102</v>
      </c>
      <c r="AO28">
        <v>-50139300.369720504</v>
      </c>
      <c r="AP28">
        <v>-29510309.630279802</v>
      </c>
      <c r="AQ28">
        <v>0</v>
      </c>
      <c r="AR28">
        <v>-79649610.000000298</v>
      </c>
      <c r="AS28"/>
      <c r="AT28"/>
    </row>
    <row r="29" spans="1:46" x14ac:dyDescent="0.35">
      <c r="A29" t="str">
        <f t="shared" si="0"/>
        <v>0_2_2010</v>
      </c>
      <c r="B29">
        <v>0</v>
      </c>
      <c r="C29">
        <v>2</v>
      </c>
      <c r="D29" s="161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914462818.00578701</v>
      </c>
      <c r="K29">
        <v>13834606.862805</v>
      </c>
      <c r="L29">
        <v>11662173.301157</v>
      </c>
      <c r="M29">
        <v>1.0147581535574</v>
      </c>
      <c r="N29">
        <v>2506860.1969974199</v>
      </c>
      <c r="O29">
        <v>3.2698495335109898</v>
      </c>
      <c r="P29">
        <v>29669.122375049599</v>
      </c>
      <c r="Q29">
        <v>7.9259908324617898</v>
      </c>
      <c r="R29">
        <v>4.0278793298481501</v>
      </c>
      <c r="S29">
        <v>0</v>
      </c>
      <c r="T29">
        <v>0</v>
      </c>
      <c r="U29">
        <v>0</v>
      </c>
      <c r="V29">
        <v>0</v>
      </c>
      <c r="W29">
        <v>0</v>
      </c>
      <c r="X29">
        <v>3.9346372443128198E-2</v>
      </c>
      <c r="Y29">
        <v>0</v>
      </c>
      <c r="Z29">
        <v>-8279253.3049972896</v>
      </c>
      <c r="AA29">
        <v>323956.90036951803</v>
      </c>
      <c r="AB29">
        <v>2702838.2989282901</v>
      </c>
      <c r="AC29">
        <v>11410163.5414559</v>
      </c>
      <c r="AD29">
        <v>1635430.62072396</v>
      </c>
      <c r="AE29">
        <v>6172348.9584947499</v>
      </c>
      <c r="AF29">
        <v>-7389.7846786507798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13958095.2302965</v>
      </c>
      <c r="AO29">
        <v>14416341.445132701</v>
      </c>
      <c r="AP29">
        <v>-26900509.445132501</v>
      </c>
      <c r="AQ29">
        <v>2308521.9999999902</v>
      </c>
      <c r="AR29">
        <v>-10175645.999999801</v>
      </c>
      <c r="AS29"/>
      <c r="AT29"/>
    </row>
    <row r="30" spans="1:46" x14ac:dyDescent="0.35">
      <c r="A30" t="str">
        <f t="shared" si="0"/>
        <v>0_2_2011</v>
      </c>
      <c r="B30">
        <v>0</v>
      </c>
      <c r="C30">
        <v>2</v>
      </c>
      <c r="D30" s="161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935504776.64821804</v>
      </c>
      <c r="K30">
        <v>21041958.6424312</v>
      </c>
      <c r="L30">
        <v>11462779.6350004</v>
      </c>
      <c r="M30">
        <v>0.99742845238218503</v>
      </c>
      <c r="N30">
        <v>2526455.28324511</v>
      </c>
      <c r="O30">
        <v>4.0111020093806999</v>
      </c>
      <c r="P30">
        <v>29100.830016762298</v>
      </c>
      <c r="Q30">
        <v>8.2132553545452698</v>
      </c>
      <c r="R30">
        <v>4.1277261650759902</v>
      </c>
      <c r="S30">
        <v>0</v>
      </c>
      <c r="T30">
        <v>0</v>
      </c>
      <c r="U30">
        <v>0</v>
      </c>
      <c r="V30">
        <v>0</v>
      </c>
      <c r="W30">
        <v>0</v>
      </c>
      <c r="X30">
        <v>5.2275766936384201E-2</v>
      </c>
      <c r="Y30">
        <v>0</v>
      </c>
      <c r="Z30">
        <v>-7965652.2795043001</v>
      </c>
      <c r="AA30">
        <v>2424607.3918281002</v>
      </c>
      <c r="AB30">
        <v>2199835.14793855</v>
      </c>
      <c r="AC30">
        <v>15933964.740555</v>
      </c>
      <c r="AD30">
        <v>2002768.8078039601</v>
      </c>
      <c r="AE30">
        <v>6343332.6662168801</v>
      </c>
      <c r="AF30">
        <v>-679807.86583801697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-121573.316477417</v>
      </c>
      <c r="AM30">
        <v>0</v>
      </c>
      <c r="AN30">
        <v>20137475.292522799</v>
      </c>
      <c r="AO30">
        <v>20122189.596284099</v>
      </c>
      <c r="AP30">
        <v>17232014.4037158</v>
      </c>
      <c r="AQ30">
        <v>0</v>
      </c>
      <c r="AR30">
        <v>37354203.999999903</v>
      </c>
      <c r="AS30"/>
      <c r="AT30"/>
    </row>
    <row r="31" spans="1:46" x14ac:dyDescent="0.35">
      <c r="A31" t="str">
        <f t="shared" si="0"/>
        <v>0_2_2012</v>
      </c>
      <c r="B31">
        <v>0</v>
      </c>
      <c r="C31">
        <v>2</v>
      </c>
      <c r="D31" s="16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935679091.98275399</v>
      </c>
      <c r="K31">
        <v>174315.33453630301</v>
      </c>
      <c r="L31">
        <v>11264859.978528</v>
      </c>
      <c r="M31">
        <v>0.99257439422925597</v>
      </c>
      <c r="N31">
        <v>2552570.2182420199</v>
      </c>
      <c r="O31">
        <v>4.0256358420234699</v>
      </c>
      <c r="P31">
        <v>28874.309502126802</v>
      </c>
      <c r="Q31">
        <v>8.2569154106646199</v>
      </c>
      <c r="R31">
        <v>4.1251469761152801</v>
      </c>
      <c r="S31">
        <v>0</v>
      </c>
      <c r="T31">
        <v>0</v>
      </c>
      <c r="U31">
        <v>0</v>
      </c>
      <c r="V31">
        <v>0</v>
      </c>
      <c r="W31">
        <v>0</v>
      </c>
      <c r="X31">
        <v>8.9326402136675601E-2</v>
      </c>
      <c r="Y31">
        <v>0</v>
      </c>
      <c r="Z31">
        <v>-4579352.6170330998</v>
      </c>
      <c r="AA31">
        <v>-46542.518773512202</v>
      </c>
      <c r="AB31">
        <v>2971321.1977035501</v>
      </c>
      <c r="AC31">
        <v>306233.67256450601</v>
      </c>
      <c r="AD31">
        <v>1005749.08516082</v>
      </c>
      <c r="AE31">
        <v>776835.70576261799</v>
      </c>
      <c r="AF31">
        <v>13795.928524237201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-349068.16182455001</v>
      </c>
      <c r="AM31">
        <v>0</v>
      </c>
      <c r="AN31">
        <v>98972.292084577493</v>
      </c>
      <c r="AO31">
        <v>-68928.814616656295</v>
      </c>
      <c r="AP31">
        <v>25227095.8146162</v>
      </c>
      <c r="AQ31">
        <v>0</v>
      </c>
      <c r="AR31">
        <v>25158166.999999601</v>
      </c>
      <c r="AS31"/>
      <c r="AT31"/>
    </row>
    <row r="32" spans="1:46" x14ac:dyDescent="0.35">
      <c r="A32" t="str">
        <f t="shared" si="0"/>
        <v>0_2_2013</v>
      </c>
      <c r="B32">
        <v>0</v>
      </c>
      <c r="C32">
        <v>2</v>
      </c>
      <c r="D32" s="161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930226635.63680506</v>
      </c>
      <c r="K32">
        <v>-5452456.3459491199</v>
      </c>
      <c r="L32">
        <v>11263611.059694201</v>
      </c>
      <c r="M32">
        <v>1.0208482016625799</v>
      </c>
      <c r="N32">
        <v>2586254.4538099999</v>
      </c>
      <c r="O32">
        <v>3.8688140678341698</v>
      </c>
      <c r="P32">
        <v>29012.009098915601</v>
      </c>
      <c r="Q32">
        <v>8.0614106631504807</v>
      </c>
      <c r="R32">
        <v>4.2099835744081098</v>
      </c>
      <c r="S32">
        <v>0</v>
      </c>
      <c r="T32">
        <v>0</v>
      </c>
      <c r="U32">
        <v>0</v>
      </c>
      <c r="V32">
        <v>0</v>
      </c>
      <c r="W32">
        <v>0</v>
      </c>
      <c r="X32">
        <v>0.149923329189557</v>
      </c>
      <c r="Y32">
        <v>0</v>
      </c>
      <c r="Z32">
        <v>3967860.4088361999</v>
      </c>
      <c r="AA32">
        <v>-4809943.7282566698</v>
      </c>
      <c r="AB32">
        <v>5097789.6685046498</v>
      </c>
      <c r="AC32">
        <v>-3348172.3221622002</v>
      </c>
      <c r="AD32">
        <v>-478186.487424689</v>
      </c>
      <c r="AE32">
        <v>-4435776.3016077802</v>
      </c>
      <c r="AF32">
        <v>-402430.11092243402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-538647.873677984</v>
      </c>
      <c r="AM32">
        <v>0</v>
      </c>
      <c r="AN32">
        <v>-4947506.7467109105</v>
      </c>
      <c r="AO32">
        <v>-4916379.6515046498</v>
      </c>
      <c r="AP32">
        <v>-12870220.3484949</v>
      </c>
      <c r="AQ32">
        <v>0</v>
      </c>
      <c r="AR32">
        <v>-17786599.999999601</v>
      </c>
      <c r="AS32"/>
      <c r="AT32"/>
    </row>
    <row r="33" spans="1:46" x14ac:dyDescent="0.35">
      <c r="A33" t="str">
        <f t="shared" si="0"/>
        <v>0_2_2014</v>
      </c>
      <c r="B33">
        <v>0</v>
      </c>
      <c r="C33">
        <v>2</v>
      </c>
      <c r="D33" s="161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934804621.52805698</v>
      </c>
      <c r="K33">
        <v>4577985.8912521796</v>
      </c>
      <c r="L33">
        <v>11419119.683224799</v>
      </c>
      <c r="M33">
        <v>1.00169303980737</v>
      </c>
      <c r="N33">
        <v>2619700.4193235799</v>
      </c>
      <c r="O33">
        <v>3.64891258968906</v>
      </c>
      <c r="P33">
        <v>29100.5921407038</v>
      </c>
      <c r="Q33">
        <v>8.1039332362453802</v>
      </c>
      <c r="R33">
        <v>4.2869099312537804</v>
      </c>
      <c r="S33">
        <v>0</v>
      </c>
      <c r="T33">
        <v>0</v>
      </c>
      <c r="U33">
        <v>0.161617672595357</v>
      </c>
      <c r="V33">
        <v>0</v>
      </c>
      <c r="W33">
        <v>0</v>
      </c>
      <c r="X33">
        <v>0.274270248635608</v>
      </c>
      <c r="Y33">
        <v>0</v>
      </c>
      <c r="Z33">
        <v>8945586.4677883908</v>
      </c>
      <c r="AA33">
        <v>2089821.8149838699</v>
      </c>
      <c r="AB33">
        <v>3848022.1002537301</v>
      </c>
      <c r="AC33">
        <v>-4740805.05047647</v>
      </c>
      <c r="AD33">
        <v>-365611.40720643703</v>
      </c>
      <c r="AE33">
        <v>1000357.51904664</v>
      </c>
      <c r="AF33">
        <v>-504494.97544342699</v>
      </c>
      <c r="AG33">
        <v>0</v>
      </c>
      <c r="AH33">
        <v>0</v>
      </c>
      <c r="AI33">
        <v>-4751710.3272965504</v>
      </c>
      <c r="AJ33">
        <v>0</v>
      </c>
      <c r="AK33">
        <v>0</v>
      </c>
      <c r="AL33">
        <v>-826241.56339164404</v>
      </c>
      <c r="AM33">
        <v>0</v>
      </c>
      <c r="AN33">
        <v>4694924.5782581102</v>
      </c>
      <c r="AO33">
        <v>4682184.9863002403</v>
      </c>
      <c r="AP33">
        <v>-8796368.9863000009</v>
      </c>
      <c r="AQ33">
        <v>0</v>
      </c>
      <c r="AR33">
        <v>-4114183.9999997602</v>
      </c>
      <c r="AS33"/>
      <c r="AT33"/>
    </row>
    <row r="34" spans="1:46" x14ac:dyDescent="0.35">
      <c r="A34" t="str">
        <f t="shared" si="0"/>
        <v>0_2_2015</v>
      </c>
      <c r="B34">
        <v>0</v>
      </c>
      <c r="C34">
        <v>2</v>
      </c>
      <c r="D34" s="161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893535327.41447198</v>
      </c>
      <c r="K34">
        <v>-41269294.1135851</v>
      </c>
      <c r="L34">
        <v>11782498.880544901</v>
      </c>
      <c r="M34">
        <v>1.0041721746130801</v>
      </c>
      <c r="N34">
        <v>2653957.9308234402</v>
      </c>
      <c r="O34">
        <v>2.6811130935646199</v>
      </c>
      <c r="P34">
        <v>30303.426469331898</v>
      </c>
      <c r="Q34">
        <v>7.8985869256322099</v>
      </c>
      <c r="R34">
        <v>4.4359767146259097</v>
      </c>
      <c r="S34">
        <v>0</v>
      </c>
      <c r="T34">
        <v>0</v>
      </c>
      <c r="U34">
        <v>1.0007329349109699</v>
      </c>
      <c r="V34">
        <v>0</v>
      </c>
      <c r="W34">
        <v>0</v>
      </c>
      <c r="X34">
        <v>0.49431643972456502</v>
      </c>
      <c r="Y34">
        <v>0</v>
      </c>
      <c r="Z34">
        <v>17587593.198874298</v>
      </c>
      <c r="AA34">
        <v>-1229250.9307170101</v>
      </c>
      <c r="AB34">
        <v>3770568.62128394</v>
      </c>
      <c r="AC34">
        <v>-23911490.4296223</v>
      </c>
      <c r="AD34">
        <v>-4058377.5459149801</v>
      </c>
      <c r="AE34">
        <v>-5004140.0393341295</v>
      </c>
      <c r="AF34">
        <v>-876396.60161296104</v>
      </c>
      <c r="AG34">
        <v>0</v>
      </c>
      <c r="AH34">
        <v>0</v>
      </c>
      <c r="AI34">
        <v>-25698676.6424914</v>
      </c>
      <c r="AJ34">
        <v>0</v>
      </c>
      <c r="AK34">
        <v>0</v>
      </c>
      <c r="AL34">
        <v>-1801953.1610306301</v>
      </c>
      <c r="AM34">
        <v>0</v>
      </c>
      <c r="AN34">
        <v>-41222123.530565299</v>
      </c>
      <c r="AO34">
        <v>-41257645.0745572</v>
      </c>
      <c r="AP34">
        <v>15641420.074557001</v>
      </c>
      <c r="AQ34">
        <v>0</v>
      </c>
      <c r="AR34">
        <v>-25616225.000000101</v>
      </c>
      <c r="AS34"/>
      <c r="AT34"/>
    </row>
    <row r="35" spans="1:46" x14ac:dyDescent="0.35">
      <c r="A35" t="str">
        <f t="shared" si="0"/>
        <v>0_2_2016</v>
      </c>
      <c r="B35">
        <v>0</v>
      </c>
      <c r="C35">
        <v>2</v>
      </c>
      <c r="D35" s="161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865910279.99357498</v>
      </c>
      <c r="K35">
        <v>-27625047.420897201</v>
      </c>
      <c r="L35">
        <v>12159503.951854199</v>
      </c>
      <c r="M35">
        <v>1.01846091725655</v>
      </c>
      <c r="N35">
        <v>2686779.4906811798</v>
      </c>
      <c r="O35">
        <v>2.3755801694335101</v>
      </c>
      <c r="P35">
        <v>31096.219490803</v>
      </c>
      <c r="Q35">
        <v>7.72797644755798</v>
      </c>
      <c r="R35">
        <v>4.9466887498879997</v>
      </c>
      <c r="S35">
        <v>0</v>
      </c>
      <c r="T35">
        <v>0</v>
      </c>
      <c r="U35">
        <v>1.9321347378446301</v>
      </c>
      <c r="V35">
        <v>0</v>
      </c>
      <c r="W35">
        <v>0</v>
      </c>
      <c r="X35">
        <v>0.63630868723493395</v>
      </c>
      <c r="Y35">
        <v>0</v>
      </c>
      <c r="Z35">
        <v>16930653.564610399</v>
      </c>
      <c r="AA35">
        <v>-2239103.5420340202</v>
      </c>
      <c r="AB35">
        <v>3512352.7629442001</v>
      </c>
      <c r="AC35">
        <v>-8549411.7792025302</v>
      </c>
      <c r="AD35">
        <v>-2485854.5801093802</v>
      </c>
      <c r="AE35">
        <v>-3081145.79575668</v>
      </c>
      <c r="AF35">
        <v>-2906126.41417334</v>
      </c>
      <c r="AG35">
        <v>0</v>
      </c>
      <c r="AH35">
        <v>0</v>
      </c>
      <c r="AI35">
        <v>-28380072.358681999</v>
      </c>
      <c r="AJ35">
        <v>0</v>
      </c>
      <c r="AK35">
        <v>0</v>
      </c>
      <c r="AL35">
        <v>-1163446.99837841</v>
      </c>
      <c r="AM35">
        <v>0</v>
      </c>
      <c r="AN35">
        <v>-28362155.140781701</v>
      </c>
      <c r="AO35">
        <v>-28528204.225014798</v>
      </c>
      <c r="AP35">
        <v>-13813389.774985</v>
      </c>
      <c r="AQ35">
        <v>0</v>
      </c>
      <c r="AR35">
        <v>-42341593.999999903</v>
      </c>
      <c r="AS35"/>
      <c r="AT35"/>
    </row>
    <row r="36" spans="1:46" x14ac:dyDescent="0.35">
      <c r="A36" t="str">
        <f t="shared" si="0"/>
        <v>0_2_2017</v>
      </c>
      <c r="B36">
        <v>0</v>
      </c>
      <c r="C36">
        <v>2</v>
      </c>
      <c r="D36" s="161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845610643.06903803</v>
      </c>
      <c r="K36">
        <v>-20299636.924536701</v>
      </c>
      <c r="L36">
        <v>12281198.976827201</v>
      </c>
      <c r="M36">
        <v>1.0133404202490499</v>
      </c>
      <c r="N36">
        <v>2723302.83405361</v>
      </c>
      <c r="O36">
        <v>2.58711112807655</v>
      </c>
      <c r="P36">
        <v>31229.150292567101</v>
      </c>
      <c r="Q36">
        <v>7.4478462005949302</v>
      </c>
      <c r="R36">
        <v>5.1713650493599799</v>
      </c>
      <c r="S36">
        <v>0</v>
      </c>
      <c r="T36">
        <v>0</v>
      </c>
      <c r="U36">
        <v>2.8696980053701102</v>
      </c>
      <c r="V36">
        <v>0</v>
      </c>
      <c r="W36">
        <v>0</v>
      </c>
      <c r="X36">
        <v>0.73091161422099005</v>
      </c>
      <c r="Y36">
        <v>0</v>
      </c>
      <c r="Z36">
        <v>5188016.6403562203</v>
      </c>
      <c r="AA36">
        <v>1673173.1184505799</v>
      </c>
      <c r="AB36">
        <v>3561235.0821055002</v>
      </c>
      <c r="AC36">
        <v>5837619.35648192</v>
      </c>
      <c r="AD36">
        <v>-488653.61418982199</v>
      </c>
      <c r="AE36">
        <v>-6578725.9455271298</v>
      </c>
      <c r="AF36">
        <v>-1233965.6390168599</v>
      </c>
      <c r="AG36">
        <v>0</v>
      </c>
      <c r="AH36">
        <v>0</v>
      </c>
      <c r="AI36">
        <v>-27226581.473370802</v>
      </c>
      <c r="AJ36">
        <v>0</v>
      </c>
      <c r="AK36">
        <v>0</v>
      </c>
      <c r="AL36">
        <v>-839652.96754173597</v>
      </c>
      <c r="AM36">
        <v>0</v>
      </c>
      <c r="AN36">
        <v>-20107535.4422521</v>
      </c>
      <c r="AO36">
        <v>-20402702.011767901</v>
      </c>
      <c r="AP36">
        <v>-19402870.988232099</v>
      </c>
      <c r="AQ36">
        <v>0</v>
      </c>
      <c r="AR36">
        <v>-39805573</v>
      </c>
      <c r="AS36"/>
      <c r="AT36"/>
    </row>
    <row r="37" spans="1:46" x14ac:dyDescent="0.35">
      <c r="A37" t="str">
        <f t="shared" si="0"/>
        <v>0_2_2018</v>
      </c>
      <c r="B37">
        <v>0</v>
      </c>
      <c r="C37">
        <v>2</v>
      </c>
      <c r="D37" s="161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813523027.08328795</v>
      </c>
      <c r="K37">
        <v>-32087615.985750102</v>
      </c>
      <c r="L37">
        <v>12605880.249967899</v>
      </c>
      <c r="M37">
        <v>1.0085579264681701</v>
      </c>
      <c r="N37">
        <v>2755043.8205972002</v>
      </c>
      <c r="O37">
        <v>2.86612689037909</v>
      </c>
      <c r="P37">
        <v>31624.666409858299</v>
      </c>
      <c r="Q37">
        <v>7.1994298882696199</v>
      </c>
      <c r="R37">
        <v>5.4675502827794897</v>
      </c>
      <c r="S37">
        <v>0</v>
      </c>
      <c r="T37">
        <v>0</v>
      </c>
      <c r="U37">
        <v>3.85967537363417</v>
      </c>
      <c r="V37">
        <v>0</v>
      </c>
      <c r="W37">
        <v>0</v>
      </c>
      <c r="X37">
        <v>0.82475758674098198</v>
      </c>
      <c r="Y37">
        <v>0.41079761662414999</v>
      </c>
      <c r="Z37">
        <v>9598870.2065404803</v>
      </c>
      <c r="AA37">
        <v>2244885.5350467302</v>
      </c>
      <c r="AB37">
        <v>3091832.4800078701</v>
      </c>
      <c r="AC37">
        <v>6778373.4244909799</v>
      </c>
      <c r="AD37">
        <v>-1155564.53251354</v>
      </c>
      <c r="AE37">
        <v>-5360657.11834253</v>
      </c>
      <c r="AF37">
        <v>-1532899.9356058</v>
      </c>
      <c r="AG37">
        <v>0</v>
      </c>
      <c r="AH37">
        <v>0</v>
      </c>
      <c r="AI37">
        <v>-27685352.491792001</v>
      </c>
      <c r="AJ37">
        <v>0</v>
      </c>
      <c r="AK37">
        <v>0</v>
      </c>
      <c r="AL37">
        <v>-803182.18949309504</v>
      </c>
      <c r="AM37">
        <v>-16687924.5829449</v>
      </c>
      <c r="AN37">
        <v>-31511619.204605799</v>
      </c>
      <c r="AO37">
        <v>-31724475.279026099</v>
      </c>
      <c r="AP37">
        <v>9703916.2790262196</v>
      </c>
      <c r="AQ37">
        <v>0</v>
      </c>
      <c r="AR37">
        <v>-22020558.999999899</v>
      </c>
      <c r="AS37"/>
      <c r="AT37"/>
    </row>
    <row r="38" spans="1:46" x14ac:dyDescent="0.35">
      <c r="A38" t="str">
        <f t="shared" si="0"/>
        <v>0_3_2002</v>
      </c>
      <c r="B38">
        <v>0</v>
      </c>
      <c r="C38">
        <v>3</v>
      </c>
      <c r="D38" s="161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93797222.565986097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1.9327110653241599</v>
      </c>
      <c r="P38">
        <v>34213.9259747588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3.0372520728264501E-2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93361892</v>
      </c>
      <c r="AR38">
        <v>93361892</v>
      </c>
      <c r="AS38"/>
      <c r="AT38"/>
    </row>
    <row r="39" spans="1:46" x14ac:dyDescent="0.35">
      <c r="A39" t="str">
        <f t="shared" si="0"/>
        <v>0_3_2003</v>
      </c>
      <c r="B39">
        <v>0</v>
      </c>
      <c r="C39">
        <v>3</v>
      </c>
      <c r="D39" s="161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110803281.46531001</v>
      </c>
      <c r="K39">
        <v>3506020.3970110998</v>
      </c>
      <c r="L39">
        <v>2233198.89111595</v>
      </c>
      <c r="M39">
        <v>0.85839124566602198</v>
      </c>
      <c r="N39">
        <v>606473.78608284402</v>
      </c>
      <c r="O39">
        <v>2.1754289026257698</v>
      </c>
      <c r="P39">
        <v>33123.494929623899</v>
      </c>
      <c r="Q39">
        <v>6.8276570740113396</v>
      </c>
      <c r="R39">
        <v>3.1964995583905602</v>
      </c>
      <c r="S39">
        <v>0</v>
      </c>
      <c r="T39">
        <v>0</v>
      </c>
      <c r="U39">
        <v>0</v>
      </c>
      <c r="V39">
        <v>0</v>
      </c>
      <c r="W39">
        <v>0</v>
      </c>
      <c r="X39">
        <v>2.64969027536021E-2</v>
      </c>
      <c r="Y39">
        <v>0</v>
      </c>
      <c r="Z39">
        <v>314480.23500799702</v>
      </c>
      <c r="AA39">
        <v>431842.64935952902</v>
      </c>
      <c r="AB39">
        <v>859364.92679219798</v>
      </c>
      <c r="AC39">
        <v>838236.58166282205</v>
      </c>
      <c r="AD39">
        <v>374604.37342014501</v>
      </c>
      <c r="AE39">
        <v>369397.866416234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3187926.6326589198</v>
      </c>
      <c r="AO39">
        <v>3285440.32625229</v>
      </c>
      <c r="AP39">
        <v>-3593348.3262522798</v>
      </c>
      <c r="AQ39">
        <v>13655748</v>
      </c>
      <c r="AR39">
        <v>13347840</v>
      </c>
      <c r="AS39"/>
      <c r="AT39"/>
    </row>
    <row r="40" spans="1:46" x14ac:dyDescent="0.35">
      <c r="A40" t="str">
        <f t="shared" si="0"/>
        <v>0_3_2004</v>
      </c>
      <c r="B40">
        <v>0</v>
      </c>
      <c r="C40">
        <v>3</v>
      </c>
      <c r="D40" s="161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160150236.13514</v>
      </c>
      <c r="K40">
        <v>4809096.66228252</v>
      </c>
      <c r="L40">
        <v>2306245.5779373501</v>
      </c>
      <c r="M40">
        <v>0.85328878782394602</v>
      </c>
      <c r="N40">
        <v>611693.84004382696</v>
      </c>
      <c r="O40">
        <v>2.4979813251360601</v>
      </c>
      <c r="P40">
        <v>30558.561992458999</v>
      </c>
      <c r="Q40">
        <v>7.0669842761828701</v>
      </c>
      <c r="R40">
        <v>3.1096136229761302</v>
      </c>
      <c r="S40">
        <v>0</v>
      </c>
      <c r="T40">
        <v>0</v>
      </c>
      <c r="U40">
        <v>0</v>
      </c>
      <c r="V40">
        <v>0</v>
      </c>
      <c r="W40">
        <v>0</v>
      </c>
      <c r="X40">
        <v>1.8659381765202598E-2</v>
      </c>
      <c r="Y40">
        <v>0</v>
      </c>
      <c r="Z40">
        <v>1556626.5531918299</v>
      </c>
      <c r="AA40">
        <v>128262.801381165</v>
      </c>
      <c r="AB40">
        <v>1136684.0892285299</v>
      </c>
      <c r="AC40">
        <v>1134209.7600352501</v>
      </c>
      <c r="AD40">
        <v>573830.31233330595</v>
      </c>
      <c r="AE40">
        <v>308958.79631928302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4838572.3124893801</v>
      </c>
      <c r="AO40">
        <v>4940616.7528442098</v>
      </c>
      <c r="AP40">
        <v>-4116823.7528442298</v>
      </c>
      <c r="AQ40">
        <v>44950739</v>
      </c>
      <c r="AR40">
        <v>45774531.999999903</v>
      </c>
      <c r="AS40"/>
      <c r="AT40"/>
    </row>
    <row r="41" spans="1:46" x14ac:dyDescent="0.35">
      <c r="A41" t="str">
        <f t="shared" si="0"/>
        <v>0_3_2005</v>
      </c>
      <c r="B41">
        <v>0</v>
      </c>
      <c r="C41">
        <v>3</v>
      </c>
      <c r="D41" s="16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192491853.73521701</v>
      </c>
      <c r="K41">
        <v>3636590.49168356</v>
      </c>
      <c r="L41">
        <v>2099012.64537337</v>
      </c>
      <c r="M41">
        <v>0.83291999374987302</v>
      </c>
      <c r="N41">
        <v>623605.49709429301</v>
      </c>
      <c r="O41">
        <v>2.9636798654038801</v>
      </c>
      <c r="P41">
        <v>29296.885264873199</v>
      </c>
      <c r="Q41">
        <v>7.0451785115968599</v>
      </c>
      <c r="R41">
        <v>3.1541646759211899</v>
      </c>
      <c r="S41">
        <v>0</v>
      </c>
      <c r="T41">
        <v>0</v>
      </c>
      <c r="U41">
        <v>0</v>
      </c>
      <c r="V41">
        <v>0</v>
      </c>
      <c r="W41">
        <v>0</v>
      </c>
      <c r="X41">
        <v>1.5798946791481899E-2</v>
      </c>
      <c r="Y41">
        <v>0</v>
      </c>
      <c r="Z41">
        <v>-1897411.3405597201</v>
      </c>
      <c r="AA41">
        <v>310564.38162581302</v>
      </c>
      <c r="AB41">
        <v>1776801.37469323</v>
      </c>
      <c r="AC41">
        <v>2140763.9184123599</v>
      </c>
      <c r="AD41">
        <v>719234.35167459096</v>
      </c>
      <c r="AE41">
        <v>437798.91570784902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3487751.60155412</v>
      </c>
      <c r="AO41">
        <v>3516141.4121383</v>
      </c>
      <c r="AP41">
        <v>392303.587861693</v>
      </c>
      <c r="AQ41">
        <v>27514218</v>
      </c>
      <c r="AR41">
        <v>31422662.999999899</v>
      </c>
      <c r="AS41"/>
      <c r="AT41"/>
    </row>
    <row r="42" spans="1:46" x14ac:dyDescent="0.35">
      <c r="A42" t="str">
        <f t="shared" si="0"/>
        <v>0_3_2006</v>
      </c>
      <c r="B42">
        <v>0</v>
      </c>
      <c r="C42">
        <v>3</v>
      </c>
      <c r="D42" s="161">
        <v>2006</v>
      </c>
      <c r="E42">
        <v>206305653</v>
      </c>
      <c r="F42">
        <v>264927924</v>
      </c>
      <c r="G42">
        <v>183906927</v>
      </c>
      <c r="H42">
        <v>223482220</v>
      </c>
      <c r="I42">
        <v>12752237</v>
      </c>
      <c r="J42">
        <v>231465957.34663001</v>
      </c>
      <c r="K42">
        <v>10448972.136174699</v>
      </c>
      <c r="L42">
        <v>1994867.2206890499</v>
      </c>
      <c r="M42">
        <v>0.85985319975830499</v>
      </c>
      <c r="N42">
        <v>624576.59353600303</v>
      </c>
      <c r="O42">
        <v>3.2554371481522102</v>
      </c>
      <c r="P42">
        <v>27812.631649513001</v>
      </c>
      <c r="Q42">
        <v>7.0280888683646401</v>
      </c>
      <c r="R42">
        <v>3.58794887845366</v>
      </c>
      <c r="S42">
        <v>0</v>
      </c>
      <c r="T42">
        <v>0</v>
      </c>
      <c r="U42">
        <v>0</v>
      </c>
      <c r="V42">
        <v>0</v>
      </c>
      <c r="W42">
        <v>0</v>
      </c>
      <c r="X42">
        <v>1.37448293770214E-2</v>
      </c>
      <c r="Y42">
        <v>0</v>
      </c>
      <c r="Z42">
        <v>4039361.78606945</v>
      </c>
      <c r="AA42">
        <v>-215393.57194049901</v>
      </c>
      <c r="AB42">
        <v>2282826.3011505101</v>
      </c>
      <c r="AC42">
        <v>1401632.42695181</v>
      </c>
      <c r="AD42">
        <v>1206191.79152277</v>
      </c>
      <c r="AE42">
        <v>673274.94219913101</v>
      </c>
      <c r="AF42">
        <v>-383211.66877867701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9004682.0071745291</v>
      </c>
      <c r="AO42">
        <v>9238043.7823453192</v>
      </c>
      <c r="AP42">
        <v>3514193.2176546999</v>
      </c>
      <c r="AQ42">
        <v>26823055.999999899</v>
      </c>
      <c r="AR42">
        <v>39575293</v>
      </c>
      <c r="AS42"/>
      <c r="AT42"/>
    </row>
    <row r="43" spans="1:46" x14ac:dyDescent="0.35">
      <c r="A43" t="str">
        <f t="shared" si="0"/>
        <v>0_3_2007</v>
      </c>
      <c r="B43">
        <v>0</v>
      </c>
      <c r="C43">
        <v>3</v>
      </c>
      <c r="D43" s="161">
        <v>2007</v>
      </c>
      <c r="E43">
        <v>218489202</v>
      </c>
      <c r="F43">
        <v>278498538</v>
      </c>
      <c r="G43">
        <v>223482220</v>
      </c>
      <c r="H43">
        <v>244298135</v>
      </c>
      <c r="I43">
        <v>8632365.9999999795</v>
      </c>
      <c r="J43">
        <v>251144240.17318201</v>
      </c>
      <c r="K43">
        <v>6674946.8294875296</v>
      </c>
      <c r="L43">
        <v>2002264.2045116499</v>
      </c>
      <c r="M43">
        <v>0.85666202235898503</v>
      </c>
      <c r="N43">
        <v>622412.95875180897</v>
      </c>
      <c r="O43">
        <v>3.4335223169166</v>
      </c>
      <c r="P43">
        <v>28095.980275884998</v>
      </c>
      <c r="Q43">
        <v>7.1771777676225801</v>
      </c>
      <c r="R43">
        <v>3.7174019808081802</v>
      </c>
      <c r="S43">
        <v>0</v>
      </c>
      <c r="T43">
        <v>0</v>
      </c>
      <c r="U43">
        <v>0</v>
      </c>
      <c r="V43">
        <v>0</v>
      </c>
      <c r="W43">
        <v>0</v>
      </c>
      <c r="X43">
        <v>1.2978380505961999E-2</v>
      </c>
      <c r="Y43">
        <v>0</v>
      </c>
      <c r="Z43">
        <v>4166370.8353322502</v>
      </c>
      <c r="AA43">
        <v>152807.61517319601</v>
      </c>
      <c r="AB43">
        <v>893472.09520315903</v>
      </c>
      <c r="AC43">
        <v>1016503.7906764901</v>
      </c>
      <c r="AD43">
        <v>-290810.40214994201</v>
      </c>
      <c r="AE43">
        <v>646859.17858446401</v>
      </c>
      <c r="AF43">
        <v>-197308.07849243699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6387895.0343271904</v>
      </c>
      <c r="AO43">
        <v>6423922.8115436099</v>
      </c>
      <c r="AP43">
        <v>2208443.1884563798</v>
      </c>
      <c r="AQ43">
        <v>12183549</v>
      </c>
      <c r="AR43">
        <v>20815914.999999899</v>
      </c>
      <c r="AS43"/>
      <c r="AT43"/>
    </row>
    <row r="44" spans="1:46" x14ac:dyDescent="0.35">
      <c r="A44" t="str">
        <f t="shared" si="0"/>
        <v>0_3_2008</v>
      </c>
      <c r="B44">
        <v>0</v>
      </c>
      <c r="C44">
        <v>3</v>
      </c>
      <c r="D44" s="161">
        <v>2008</v>
      </c>
      <c r="E44">
        <v>222504801</v>
      </c>
      <c r="F44">
        <v>283358427</v>
      </c>
      <c r="G44">
        <v>244298135</v>
      </c>
      <c r="H44">
        <v>266268449</v>
      </c>
      <c r="I44">
        <v>17954715</v>
      </c>
      <c r="J44">
        <v>261781823.424658</v>
      </c>
      <c r="K44">
        <v>5927165.3322211299</v>
      </c>
      <c r="L44">
        <v>2043877.3988092099</v>
      </c>
      <c r="M44">
        <v>0.83787691740589298</v>
      </c>
      <c r="N44">
        <v>630690.23519125197</v>
      </c>
      <c r="O44">
        <v>3.8554379981724498</v>
      </c>
      <c r="P44">
        <v>28302.044798954201</v>
      </c>
      <c r="Q44">
        <v>7.1385488749970802</v>
      </c>
      <c r="R44">
        <v>3.7214675866701801</v>
      </c>
      <c r="S44">
        <v>0</v>
      </c>
      <c r="T44">
        <v>0</v>
      </c>
      <c r="U44">
        <v>0</v>
      </c>
      <c r="V44">
        <v>0</v>
      </c>
      <c r="W44">
        <v>0</v>
      </c>
      <c r="X44">
        <v>1.27441564732798E-2</v>
      </c>
      <c r="Y44">
        <v>0</v>
      </c>
      <c r="Z44">
        <v>2305547.2389219501</v>
      </c>
      <c r="AA44">
        <v>688345.792838227</v>
      </c>
      <c r="AB44">
        <v>320514.85721059702</v>
      </c>
      <c r="AC44">
        <v>2444111.57971898</v>
      </c>
      <c r="AD44">
        <v>-190825.321788067</v>
      </c>
      <c r="AE44">
        <v>-93285.249674462801</v>
      </c>
      <c r="AF44">
        <v>43351.083086361898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5517759.9803135898</v>
      </c>
      <c r="AO44">
        <v>5560985.4627918201</v>
      </c>
      <c r="AP44">
        <v>12393729.537208101</v>
      </c>
      <c r="AQ44">
        <v>4015598.9999999902</v>
      </c>
      <c r="AR44">
        <v>21970314</v>
      </c>
      <c r="AS44"/>
      <c r="AT44"/>
    </row>
    <row r="45" spans="1:46" x14ac:dyDescent="0.35">
      <c r="A45" t="str">
        <f t="shared" si="0"/>
        <v>0_3_2009</v>
      </c>
      <c r="B45">
        <v>0</v>
      </c>
      <c r="C45">
        <v>3</v>
      </c>
      <c r="D45" s="161">
        <v>2009</v>
      </c>
      <c r="E45">
        <v>235753142</v>
      </c>
      <c r="F45">
        <v>298346450</v>
      </c>
      <c r="G45">
        <v>266268449</v>
      </c>
      <c r="H45">
        <v>271376506.99999899</v>
      </c>
      <c r="I45">
        <v>-8140283.0000000196</v>
      </c>
      <c r="J45">
        <v>268392719.96675199</v>
      </c>
      <c r="K45">
        <v>-5730333.5790456599</v>
      </c>
      <c r="L45">
        <v>2018013.1308673299</v>
      </c>
      <c r="M45">
        <v>0.88153538546764498</v>
      </c>
      <c r="N45">
        <v>608955.89356684894</v>
      </c>
      <c r="O45">
        <v>2.7864478449351799</v>
      </c>
      <c r="P45">
        <v>26718.864503713601</v>
      </c>
      <c r="Q45">
        <v>7.1806015035846196</v>
      </c>
      <c r="R45">
        <v>3.7166074079301099</v>
      </c>
      <c r="S45">
        <v>0</v>
      </c>
      <c r="T45">
        <v>0</v>
      </c>
      <c r="U45">
        <v>0</v>
      </c>
      <c r="V45">
        <v>0</v>
      </c>
      <c r="W45">
        <v>0</v>
      </c>
      <c r="X45">
        <v>1.20279881572055E-2</v>
      </c>
      <c r="Y45">
        <v>0</v>
      </c>
      <c r="Z45">
        <v>1924050.0071387801</v>
      </c>
      <c r="AA45">
        <v>-2554996.41650136</v>
      </c>
      <c r="AB45">
        <v>-319085.02250852901</v>
      </c>
      <c r="AC45">
        <v>-7166557.9674022002</v>
      </c>
      <c r="AD45">
        <v>1540345.51927946</v>
      </c>
      <c r="AE45">
        <v>704096.38720670901</v>
      </c>
      <c r="AF45">
        <v>65927.587038181402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-5806219.9057489596</v>
      </c>
      <c r="AO45">
        <v>-5844041.1641016398</v>
      </c>
      <c r="AP45">
        <v>-2296241.8358983798</v>
      </c>
      <c r="AQ45">
        <v>13248340.999999899</v>
      </c>
      <c r="AR45">
        <v>5108057.99999996</v>
      </c>
      <c r="AS45"/>
      <c r="AT45"/>
    </row>
    <row r="46" spans="1:46" x14ac:dyDescent="0.35">
      <c r="A46" t="str">
        <f t="shared" si="0"/>
        <v>0_3_2010</v>
      </c>
      <c r="B46">
        <v>0</v>
      </c>
      <c r="C46">
        <v>3</v>
      </c>
      <c r="D46" s="161">
        <v>2010</v>
      </c>
      <c r="E46">
        <v>237523679</v>
      </c>
      <c r="F46">
        <v>301325760</v>
      </c>
      <c r="G46">
        <v>271376506.99999899</v>
      </c>
      <c r="H46">
        <v>276204837</v>
      </c>
      <c r="I46">
        <v>3057793.0000000098</v>
      </c>
      <c r="J46">
        <v>277795657.35346401</v>
      </c>
      <c r="K46">
        <v>7010139.89384518</v>
      </c>
      <c r="L46">
        <v>1977429.9075925199</v>
      </c>
      <c r="M46">
        <v>0.86449321384127498</v>
      </c>
      <c r="N46">
        <v>612226.75254239398</v>
      </c>
      <c r="O46">
        <v>3.2463705376591099</v>
      </c>
      <c r="P46">
        <v>26691.780523765301</v>
      </c>
      <c r="Q46">
        <v>7.4340346032615896</v>
      </c>
      <c r="R46">
        <v>4.0765096018068903</v>
      </c>
      <c r="S46">
        <v>0</v>
      </c>
      <c r="T46">
        <v>0</v>
      </c>
      <c r="U46">
        <v>0</v>
      </c>
      <c r="V46">
        <v>0</v>
      </c>
      <c r="W46">
        <v>0</v>
      </c>
      <c r="X46">
        <v>2.8380618843479598E-2</v>
      </c>
      <c r="Y46">
        <v>0</v>
      </c>
      <c r="Z46">
        <v>835094.47608171206</v>
      </c>
      <c r="AA46">
        <v>844502.102654699</v>
      </c>
      <c r="AB46">
        <v>692872.93904306402</v>
      </c>
      <c r="AC46">
        <v>3428907.01580226</v>
      </c>
      <c r="AD46">
        <v>-97752.1881195108</v>
      </c>
      <c r="AE46">
        <v>2009407.1568666301</v>
      </c>
      <c r="AF46">
        <v>-514117.25871144002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-37688.674780403097</v>
      </c>
      <c r="AM46">
        <v>0</v>
      </c>
      <c r="AN46">
        <v>7161225.5688370103</v>
      </c>
      <c r="AO46">
        <v>7242323.9199704695</v>
      </c>
      <c r="AP46">
        <v>-4184530.9199704598</v>
      </c>
      <c r="AQ46">
        <v>1770537</v>
      </c>
      <c r="AR46">
        <v>4828330.0000000102</v>
      </c>
      <c r="AS46"/>
      <c r="AT46"/>
    </row>
    <row r="47" spans="1:46" x14ac:dyDescent="0.35">
      <c r="A47" t="str">
        <f t="shared" si="0"/>
        <v>0_3_2011</v>
      </c>
      <c r="B47">
        <v>0</v>
      </c>
      <c r="C47">
        <v>3</v>
      </c>
      <c r="D47" s="161">
        <v>2011</v>
      </c>
      <c r="E47">
        <v>238796693</v>
      </c>
      <c r="F47">
        <v>302572791</v>
      </c>
      <c r="G47">
        <v>276204837</v>
      </c>
      <c r="H47">
        <v>294177993</v>
      </c>
      <c r="I47">
        <v>16700142</v>
      </c>
      <c r="J47">
        <v>286910105.58610499</v>
      </c>
      <c r="K47">
        <v>7813309.7605093904</v>
      </c>
      <c r="L47">
        <v>1945079.0714277299</v>
      </c>
      <c r="M47">
        <v>0.82972923961336897</v>
      </c>
      <c r="N47">
        <v>614002.27904349403</v>
      </c>
      <c r="O47">
        <v>3.9900012410573802</v>
      </c>
      <c r="P47">
        <v>26428.1052956042</v>
      </c>
      <c r="Q47">
        <v>7.4920278188693299</v>
      </c>
      <c r="R47">
        <v>3.9425615504650202</v>
      </c>
      <c r="S47">
        <v>0</v>
      </c>
      <c r="T47">
        <v>0</v>
      </c>
      <c r="U47">
        <v>0</v>
      </c>
      <c r="V47">
        <v>0</v>
      </c>
      <c r="W47">
        <v>0</v>
      </c>
      <c r="X47">
        <v>2.8229323092007801E-2</v>
      </c>
      <c r="Y47">
        <v>0</v>
      </c>
      <c r="Z47">
        <v>-321992.85091945302</v>
      </c>
      <c r="AA47">
        <v>1544132.5334369601</v>
      </c>
      <c r="AB47">
        <v>527189.85282102402</v>
      </c>
      <c r="AC47">
        <v>4949308.4391633496</v>
      </c>
      <c r="AD47">
        <v>185748.614551242</v>
      </c>
      <c r="AE47">
        <v>818787.46316140902</v>
      </c>
      <c r="AF47">
        <v>153856.66308962301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7857030.7153041502</v>
      </c>
      <c r="AO47">
        <v>7917795.8239192003</v>
      </c>
      <c r="AP47">
        <v>8782346.1760808192</v>
      </c>
      <c r="AQ47">
        <v>1273013.99999999</v>
      </c>
      <c r="AR47">
        <v>17973156</v>
      </c>
      <c r="AS47"/>
      <c r="AT47"/>
    </row>
    <row r="48" spans="1:46" x14ac:dyDescent="0.35">
      <c r="A48" t="str">
        <f t="shared" si="0"/>
        <v>0_3_2012</v>
      </c>
      <c r="B48">
        <v>0</v>
      </c>
      <c r="C48">
        <v>3</v>
      </c>
      <c r="D48" s="161">
        <v>2012</v>
      </c>
      <c r="E48">
        <v>245006021</v>
      </c>
      <c r="F48">
        <v>308782119</v>
      </c>
      <c r="G48">
        <v>294177993</v>
      </c>
      <c r="H48">
        <v>308782118.99999899</v>
      </c>
      <c r="I48">
        <v>8394797.9999998994</v>
      </c>
      <c r="J48">
        <v>294399232.68313301</v>
      </c>
      <c r="K48">
        <v>608664.89977451903</v>
      </c>
      <c r="L48">
        <v>1934144.30171931</v>
      </c>
      <c r="M48">
        <v>0.83112427188883597</v>
      </c>
      <c r="N48">
        <v>607605.48608507996</v>
      </c>
      <c r="O48">
        <v>3.9969276241235701</v>
      </c>
      <c r="P48">
        <v>25927.182576073501</v>
      </c>
      <c r="Q48">
        <v>7.3287065777456899</v>
      </c>
      <c r="R48">
        <v>3.7956103931829501</v>
      </c>
      <c r="S48">
        <v>0</v>
      </c>
      <c r="T48">
        <v>0</v>
      </c>
      <c r="U48">
        <v>0</v>
      </c>
      <c r="V48">
        <v>0</v>
      </c>
      <c r="W48">
        <v>0</v>
      </c>
      <c r="X48">
        <v>3.8625834423881303E-2</v>
      </c>
      <c r="Y48">
        <v>0</v>
      </c>
      <c r="Z48">
        <v>620458.44459851994</v>
      </c>
      <c r="AA48">
        <v>-276919.801932514</v>
      </c>
      <c r="AB48">
        <v>697612.87489756604</v>
      </c>
      <c r="AC48">
        <v>52522.783641283</v>
      </c>
      <c r="AD48">
        <v>535874.73502433405</v>
      </c>
      <c r="AE48">
        <v>-794006.175118985</v>
      </c>
      <c r="AF48">
        <v>218796.23289269101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-24469.029952474299</v>
      </c>
      <c r="AM48">
        <v>0</v>
      </c>
      <c r="AN48">
        <v>1029870.06405042</v>
      </c>
      <c r="AO48">
        <v>1128193.10083366</v>
      </c>
      <c r="AP48">
        <v>7266604.8991662497</v>
      </c>
      <c r="AQ48">
        <v>6209327.9999999898</v>
      </c>
      <c r="AR48">
        <v>14604125.999999899</v>
      </c>
      <c r="AS48"/>
      <c r="AT48"/>
    </row>
    <row r="49" spans="1:46" x14ac:dyDescent="0.35">
      <c r="A49" t="str">
        <f t="shared" si="0"/>
        <v>0_3_2013</v>
      </c>
      <c r="B49">
        <v>0</v>
      </c>
      <c r="C49">
        <v>3</v>
      </c>
      <c r="D49" s="161">
        <v>2013</v>
      </c>
      <c r="E49">
        <v>245006021</v>
      </c>
      <c r="F49">
        <v>308782119</v>
      </c>
      <c r="G49">
        <v>308782118.99999899</v>
      </c>
      <c r="H49">
        <v>305945778</v>
      </c>
      <c r="I49">
        <v>-2836340.9999998701</v>
      </c>
      <c r="J49">
        <v>292796485.32434601</v>
      </c>
      <c r="K49">
        <v>-1602747.35878745</v>
      </c>
      <c r="L49">
        <v>1944682.98017049</v>
      </c>
      <c r="M49">
        <v>0.889581848521658</v>
      </c>
      <c r="N49">
        <v>617643.38038786303</v>
      </c>
      <c r="O49">
        <v>3.8468884198792801</v>
      </c>
      <c r="P49">
        <v>25948.630139507099</v>
      </c>
      <c r="Q49">
        <v>7.3374186598060804</v>
      </c>
      <c r="R49">
        <v>3.7098654885709901</v>
      </c>
      <c r="S49">
        <v>0</v>
      </c>
      <c r="T49">
        <v>0</v>
      </c>
      <c r="U49">
        <v>0</v>
      </c>
      <c r="V49">
        <v>0</v>
      </c>
      <c r="W49">
        <v>0</v>
      </c>
      <c r="X49">
        <v>3.8625834423881303E-2</v>
      </c>
      <c r="Y49">
        <v>0</v>
      </c>
      <c r="Z49">
        <v>1448731.2634481201</v>
      </c>
      <c r="AA49">
        <v>-3890192.6212019902</v>
      </c>
      <c r="AB49">
        <v>1289806.7493839799</v>
      </c>
      <c r="AC49">
        <v>-1029713.5870858399</v>
      </c>
      <c r="AD49">
        <v>-15456.760523765401</v>
      </c>
      <c r="AE49">
        <v>343350.22337426001</v>
      </c>
      <c r="AF49">
        <v>183499.97964789701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-1669974.7529573301</v>
      </c>
      <c r="AO49">
        <v>-1674371.5243849701</v>
      </c>
      <c r="AP49">
        <v>-1161969.4756149</v>
      </c>
      <c r="AQ49">
        <v>0</v>
      </c>
      <c r="AR49">
        <v>-2836340.9999998701</v>
      </c>
      <c r="AS49"/>
      <c r="AT49"/>
    </row>
    <row r="50" spans="1:46" x14ac:dyDescent="0.35">
      <c r="A50" t="str">
        <f t="shared" si="0"/>
        <v>0_3_2014</v>
      </c>
      <c r="B50">
        <v>0</v>
      </c>
      <c r="C50">
        <v>3</v>
      </c>
      <c r="D50" s="161">
        <v>2014</v>
      </c>
      <c r="E50">
        <v>245006021</v>
      </c>
      <c r="F50">
        <v>308782119</v>
      </c>
      <c r="G50">
        <v>305945778</v>
      </c>
      <c r="H50">
        <v>305688281</v>
      </c>
      <c r="I50">
        <v>-257497.00000005399</v>
      </c>
      <c r="J50">
        <v>295960595.46631598</v>
      </c>
      <c r="K50">
        <v>3164110.1419701902</v>
      </c>
      <c r="L50">
        <v>1978028.35459487</v>
      </c>
      <c r="M50">
        <v>0.878105326338942</v>
      </c>
      <c r="N50">
        <v>622559.67348427803</v>
      </c>
      <c r="O50">
        <v>3.63397824206695</v>
      </c>
      <c r="P50">
        <v>26289.1736683702</v>
      </c>
      <c r="Q50">
        <v>7.4425381802472304</v>
      </c>
      <c r="R50">
        <v>3.87703598108717</v>
      </c>
      <c r="S50">
        <v>0</v>
      </c>
      <c r="T50">
        <v>0</v>
      </c>
      <c r="U50">
        <v>0</v>
      </c>
      <c r="V50">
        <v>0</v>
      </c>
      <c r="W50">
        <v>0</v>
      </c>
      <c r="X50">
        <v>5.6374892109284098E-2</v>
      </c>
      <c r="Y50">
        <v>0</v>
      </c>
      <c r="Z50">
        <v>4306828.5360429101</v>
      </c>
      <c r="AA50">
        <v>241745.900018396</v>
      </c>
      <c r="AB50">
        <v>731227.48074059398</v>
      </c>
      <c r="AC50">
        <v>-1512370.1009833601</v>
      </c>
      <c r="AD50">
        <v>-475326.40929885698</v>
      </c>
      <c r="AE50">
        <v>417345.09296763397</v>
      </c>
      <c r="AF50">
        <v>-324488.608303521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-56485.258005965203</v>
      </c>
      <c r="AM50">
        <v>0</v>
      </c>
      <c r="AN50">
        <v>3328476.6331778299</v>
      </c>
      <c r="AO50">
        <v>3421245.4866212499</v>
      </c>
      <c r="AP50">
        <v>-3678742.4866213002</v>
      </c>
      <c r="AQ50">
        <v>0</v>
      </c>
      <c r="AR50">
        <v>-257497.00000005399</v>
      </c>
      <c r="AS50"/>
      <c r="AT50"/>
    </row>
    <row r="51" spans="1:46" x14ac:dyDescent="0.35">
      <c r="A51" t="str">
        <f t="shared" si="0"/>
        <v>0_3_2015</v>
      </c>
      <c r="B51">
        <v>0</v>
      </c>
      <c r="C51">
        <v>3</v>
      </c>
      <c r="D51" s="161">
        <v>2015</v>
      </c>
      <c r="E51">
        <v>245006021</v>
      </c>
      <c r="F51">
        <v>308782119</v>
      </c>
      <c r="G51">
        <v>305688281</v>
      </c>
      <c r="H51">
        <v>294101975</v>
      </c>
      <c r="I51">
        <v>-11586306</v>
      </c>
      <c r="J51">
        <v>282813901.13044298</v>
      </c>
      <c r="K51">
        <v>-13146694.335873</v>
      </c>
      <c r="L51">
        <v>2030305.60295735</v>
      </c>
      <c r="M51">
        <v>0.927557585050649</v>
      </c>
      <c r="N51">
        <v>628132.50805914297</v>
      </c>
      <c r="O51">
        <v>2.63421070447979</v>
      </c>
      <c r="P51">
        <v>27175.607052001698</v>
      </c>
      <c r="Q51">
        <v>7.2610798178534699</v>
      </c>
      <c r="R51">
        <v>3.90231908259919</v>
      </c>
      <c r="S51">
        <v>0</v>
      </c>
      <c r="T51">
        <v>0</v>
      </c>
      <c r="U51">
        <v>0.58767226377673298</v>
      </c>
      <c r="V51">
        <v>0</v>
      </c>
      <c r="W51">
        <v>0</v>
      </c>
      <c r="X51">
        <v>0.11647977418481401</v>
      </c>
      <c r="Y51">
        <v>0</v>
      </c>
      <c r="Z51">
        <v>4155376.78582391</v>
      </c>
      <c r="AA51">
        <v>-2375732.5872654901</v>
      </c>
      <c r="AB51">
        <v>838443.63895534899</v>
      </c>
      <c r="AC51">
        <v>-8092603.9694731301</v>
      </c>
      <c r="AD51">
        <v>-1067027.3186168801</v>
      </c>
      <c r="AE51">
        <v>-1128333.6517534</v>
      </c>
      <c r="AF51">
        <v>21073.076333306799</v>
      </c>
      <c r="AG51">
        <v>0</v>
      </c>
      <c r="AH51">
        <v>0</v>
      </c>
      <c r="AI51">
        <v>-5726883.7898549298</v>
      </c>
      <c r="AJ51">
        <v>0</v>
      </c>
      <c r="AK51">
        <v>0</v>
      </c>
      <c r="AL51">
        <v>-140980.31550056301</v>
      </c>
      <c r="AM51">
        <v>0</v>
      </c>
      <c r="AN51">
        <v>-13516668.131351801</v>
      </c>
      <c r="AO51">
        <v>-13391661.1748842</v>
      </c>
      <c r="AP51">
        <v>1805355.1748842599</v>
      </c>
      <c r="AQ51">
        <v>0</v>
      </c>
      <c r="AR51">
        <v>-11586306</v>
      </c>
      <c r="AS51"/>
      <c r="AT51"/>
    </row>
    <row r="52" spans="1:46" x14ac:dyDescent="0.35">
      <c r="A52" t="str">
        <f t="shared" si="0"/>
        <v>0_3_2016</v>
      </c>
      <c r="B52">
        <v>0</v>
      </c>
      <c r="C52">
        <v>3</v>
      </c>
      <c r="D52" s="161">
        <v>2016</v>
      </c>
      <c r="E52">
        <v>245006021</v>
      </c>
      <c r="F52">
        <v>308782119</v>
      </c>
      <c r="G52">
        <v>294101975</v>
      </c>
      <c r="H52">
        <v>275538089</v>
      </c>
      <c r="I52">
        <v>-18563885.999999899</v>
      </c>
      <c r="J52">
        <v>271227526.19480801</v>
      </c>
      <c r="K52">
        <v>-11586374.935635</v>
      </c>
      <c r="L52">
        <v>2068534.2051490501</v>
      </c>
      <c r="M52">
        <v>0.98381957575400003</v>
      </c>
      <c r="N52">
        <v>632947.59882227401</v>
      </c>
      <c r="O52">
        <v>2.34878707737349</v>
      </c>
      <c r="P52">
        <v>27563.425390712298</v>
      </c>
      <c r="Q52">
        <v>7.0895924032279201</v>
      </c>
      <c r="R52">
        <v>4.4604879885788602</v>
      </c>
      <c r="S52">
        <v>0</v>
      </c>
      <c r="T52">
        <v>0</v>
      </c>
      <c r="U52">
        <v>1.3874901466197</v>
      </c>
      <c r="V52">
        <v>0</v>
      </c>
      <c r="W52">
        <v>0</v>
      </c>
      <c r="X52">
        <v>0.19592468301013699</v>
      </c>
      <c r="Y52">
        <v>0</v>
      </c>
      <c r="Z52">
        <v>2756347.07909283</v>
      </c>
      <c r="AA52">
        <v>-2669025.6512851198</v>
      </c>
      <c r="AB52">
        <v>771227.297473385</v>
      </c>
      <c r="AC52">
        <v>-2618962.2362686</v>
      </c>
      <c r="AD52">
        <v>-413947.56848786399</v>
      </c>
      <c r="AE52">
        <v>-832084.60898123204</v>
      </c>
      <c r="AF52">
        <v>-1043953.11358188</v>
      </c>
      <c r="AG52">
        <v>0</v>
      </c>
      <c r="AH52">
        <v>0</v>
      </c>
      <c r="AI52">
        <v>-7726758.5498796096</v>
      </c>
      <c r="AJ52">
        <v>0</v>
      </c>
      <c r="AK52">
        <v>0</v>
      </c>
      <c r="AL52">
        <v>-223323.63493929201</v>
      </c>
      <c r="AM52">
        <v>0</v>
      </c>
      <c r="AN52">
        <v>-12000480.986857399</v>
      </c>
      <c r="AO52">
        <v>-11808898.9770901</v>
      </c>
      <c r="AP52">
        <v>-6754987.0229097903</v>
      </c>
      <c r="AQ52">
        <v>0</v>
      </c>
      <c r="AR52">
        <v>-18563885.999999899</v>
      </c>
      <c r="AS52"/>
      <c r="AT52"/>
    </row>
    <row r="53" spans="1:46" x14ac:dyDescent="0.35">
      <c r="A53" t="str">
        <f t="shared" si="0"/>
        <v>0_3_2017</v>
      </c>
      <c r="B53">
        <v>0</v>
      </c>
      <c r="C53">
        <v>3</v>
      </c>
      <c r="D53" s="161">
        <v>2017</v>
      </c>
      <c r="E53">
        <v>245006021</v>
      </c>
      <c r="F53">
        <v>308782119</v>
      </c>
      <c r="G53">
        <v>275538089</v>
      </c>
      <c r="H53">
        <v>267025343</v>
      </c>
      <c r="I53">
        <v>-8512745.9999999907</v>
      </c>
      <c r="J53">
        <v>266202411.56557301</v>
      </c>
      <c r="K53">
        <v>-5025114.6292345002</v>
      </c>
      <c r="L53">
        <v>2090913.9298707</v>
      </c>
      <c r="M53">
        <v>0.97634557960715196</v>
      </c>
      <c r="N53">
        <v>637687.32210449199</v>
      </c>
      <c r="O53">
        <v>2.5617378365652499</v>
      </c>
      <c r="P53">
        <v>27768.434369664399</v>
      </c>
      <c r="Q53">
        <v>7.05080140121526</v>
      </c>
      <c r="R53">
        <v>4.7637089151372303</v>
      </c>
      <c r="S53">
        <v>0</v>
      </c>
      <c r="T53">
        <v>0</v>
      </c>
      <c r="U53">
        <v>2.2741751354755402</v>
      </c>
      <c r="V53">
        <v>0</v>
      </c>
      <c r="W53">
        <v>0</v>
      </c>
      <c r="X53">
        <v>0.42079203024973799</v>
      </c>
      <c r="Y53">
        <v>0</v>
      </c>
      <c r="Z53">
        <v>2185312.6883839201</v>
      </c>
      <c r="AA53">
        <v>285001.27995557</v>
      </c>
      <c r="AB53">
        <v>655049.83043025399</v>
      </c>
      <c r="AC53">
        <v>1875180.5478530501</v>
      </c>
      <c r="AD53">
        <v>-345533.96495685203</v>
      </c>
      <c r="AE53">
        <v>-227294.61271213699</v>
      </c>
      <c r="AF53">
        <v>-510275.545097959</v>
      </c>
      <c r="AG53">
        <v>0</v>
      </c>
      <c r="AH53">
        <v>0</v>
      </c>
      <c r="AI53">
        <v>-8227047.9198775897</v>
      </c>
      <c r="AJ53">
        <v>0</v>
      </c>
      <c r="AK53">
        <v>0</v>
      </c>
      <c r="AL53">
        <v>-524284.77743397799</v>
      </c>
      <c r="AM53">
        <v>0</v>
      </c>
      <c r="AN53">
        <v>-4833892.4734557103</v>
      </c>
      <c r="AO53">
        <v>-4944806.1204042798</v>
      </c>
      <c r="AP53">
        <v>-3567939.8795957002</v>
      </c>
      <c r="AQ53">
        <v>0</v>
      </c>
      <c r="AR53">
        <v>-8512745.9999999907</v>
      </c>
      <c r="AS53"/>
      <c r="AT53"/>
    </row>
    <row r="54" spans="1:46" x14ac:dyDescent="0.35">
      <c r="A54" t="str">
        <f t="shared" si="0"/>
        <v>0_3_2018</v>
      </c>
      <c r="B54">
        <v>0</v>
      </c>
      <c r="C54">
        <v>3</v>
      </c>
      <c r="D54" s="161">
        <v>2018</v>
      </c>
      <c r="E54">
        <v>245006021</v>
      </c>
      <c r="F54">
        <v>308782119</v>
      </c>
      <c r="G54">
        <v>267025343</v>
      </c>
      <c r="H54">
        <v>263669464</v>
      </c>
      <c r="I54">
        <v>-3355879.00000002</v>
      </c>
      <c r="J54">
        <v>260221420.73837101</v>
      </c>
      <c r="K54">
        <v>-5980990.8272022996</v>
      </c>
      <c r="L54">
        <v>2108999.0445781299</v>
      </c>
      <c r="M54">
        <v>0.97653568269397395</v>
      </c>
      <c r="N54">
        <v>643007.99436560797</v>
      </c>
      <c r="O54">
        <v>2.8184908122727301</v>
      </c>
      <c r="P54">
        <v>28107.1397645662</v>
      </c>
      <c r="Q54">
        <v>6.97719114249543</v>
      </c>
      <c r="R54">
        <v>5.1306668365509198</v>
      </c>
      <c r="S54">
        <v>0</v>
      </c>
      <c r="T54">
        <v>0</v>
      </c>
      <c r="U54">
        <v>3.2602955704504901</v>
      </c>
      <c r="V54">
        <v>0</v>
      </c>
      <c r="W54">
        <v>0</v>
      </c>
      <c r="X54">
        <v>0.57521879431689504</v>
      </c>
      <c r="Y54">
        <v>6.70898369473132E-2</v>
      </c>
      <c r="Z54">
        <v>2311338.8516649399</v>
      </c>
      <c r="AA54">
        <v>506144.80376572203</v>
      </c>
      <c r="AB54">
        <v>688953.34199701506</v>
      </c>
      <c r="AC54">
        <v>2054873.4234899301</v>
      </c>
      <c r="AD54">
        <v>-400109.00617860799</v>
      </c>
      <c r="AE54">
        <v>-361257.93708543899</v>
      </c>
      <c r="AF54">
        <v>-626696.357234878</v>
      </c>
      <c r="AG54">
        <v>0</v>
      </c>
      <c r="AH54">
        <v>0</v>
      </c>
      <c r="AI54">
        <v>-8890579.3486958891</v>
      </c>
      <c r="AJ54">
        <v>0</v>
      </c>
      <c r="AK54">
        <v>0</v>
      </c>
      <c r="AL54">
        <v>-359827.39659772097</v>
      </c>
      <c r="AM54">
        <v>-1033378.6403292801</v>
      </c>
      <c r="AN54">
        <v>-6110538.2652041996</v>
      </c>
      <c r="AO54">
        <v>-6171970.9208172997</v>
      </c>
      <c r="AP54">
        <v>2816091.9208172802</v>
      </c>
      <c r="AQ54">
        <v>0</v>
      </c>
      <c r="AR54">
        <v>-3355879.00000002</v>
      </c>
      <c r="AS54"/>
      <c r="AT54"/>
    </row>
    <row r="55" spans="1:46" x14ac:dyDescent="0.35">
      <c r="A55" t="str">
        <f t="shared" ref="A55:A59" si="1">CONCATENATE(B55,"_",C55,"_",D55)</f>
        <v>0_10_2002</v>
      </c>
      <c r="B55">
        <v>0</v>
      </c>
      <c r="C55">
        <v>10</v>
      </c>
      <c r="D55" s="161">
        <v>2002</v>
      </c>
      <c r="E55">
        <v>0</v>
      </c>
      <c r="F55">
        <v>1032661299</v>
      </c>
      <c r="G55">
        <v>0</v>
      </c>
      <c r="H55">
        <v>0</v>
      </c>
      <c r="I55">
        <v>0</v>
      </c>
      <c r="J55">
        <v>0</v>
      </c>
      <c r="K55">
        <v>0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/>
      <c r="AT55"/>
    </row>
    <row r="56" spans="1:46" x14ac:dyDescent="0.35">
      <c r="A56" t="str">
        <f t="shared" si="1"/>
        <v>0_10_2003</v>
      </c>
      <c r="B56">
        <v>0</v>
      </c>
      <c r="C56">
        <v>10</v>
      </c>
      <c r="D56" s="161">
        <v>2003</v>
      </c>
      <c r="E56">
        <v>0</v>
      </c>
      <c r="F56">
        <v>1032661299</v>
      </c>
      <c r="G56">
        <v>0</v>
      </c>
      <c r="H56">
        <v>0</v>
      </c>
      <c r="I56">
        <v>0</v>
      </c>
      <c r="J56">
        <v>0</v>
      </c>
      <c r="K56">
        <v>0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/>
      <c r="AT56"/>
    </row>
    <row r="57" spans="1:46" x14ac:dyDescent="0.35">
      <c r="A57" t="str">
        <f t="shared" si="1"/>
        <v>0_10_2004</v>
      </c>
      <c r="B57">
        <v>0</v>
      </c>
      <c r="C57">
        <v>10</v>
      </c>
      <c r="D57" s="161">
        <v>2004</v>
      </c>
      <c r="E57">
        <v>0</v>
      </c>
      <c r="F57">
        <v>1032661299</v>
      </c>
      <c r="G57">
        <v>0</v>
      </c>
      <c r="H57">
        <v>0</v>
      </c>
      <c r="I57">
        <v>0</v>
      </c>
      <c r="J57">
        <v>0</v>
      </c>
      <c r="K57">
        <v>0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/>
      <c r="AT57"/>
    </row>
    <row r="58" spans="1:46" x14ac:dyDescent="0.35">
      <c r="A58" t="str">
        <f t="shared" si="1"/>
        <v>0_10_2005</v>
      </c>
      <c r="B58">
        <v>0</v>
      </c>
      <c r="C58">
        <v>10</v>
      </c>
      <c r="D58" s="161">
        <v>2005</v>
      </c>
      <c r="E58">
        <v>0</v>
      </c>
      <c r="F58">
        <v>1032661299</v>
      </c>
      <c r="G58">
        <v>0</v>
      </c>
      <c r="H58">
        <v>0</v>
      </c>
      <c r="I58">
        <v>0</v>
      </c>
      <c r="J58">
        <v>0</v>
      </c>
      <c r="K58">
        <v>0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/>
      <c r="AT58"/>
    </row>
    <row r="59" spans="1:46" x14ac:dyDescent="0.35">
      <c r="A59" t="str">
        <f t="shared" si="1"/>
        <v>0_10_2006</v>
      </c>
      <c r="B59">
        <v>0</v>
      </c>
      <c r="C59">
        <v>10</v>
      </c>
      <c r="D59" s="161">
        <v>2006</v>
      </c>
      <c r="E59">
        <v>0</v>
      </c>
      <c r="F59">
        <v>1032661299</v>
      </c>
      <c r="G59">
        <v>0</v>
      </c>
      <c r="H59">
        <v>0</v>
      </c>
      <c r="I59">
        <v>0</v>
      </c>
      <c r="J59">
        <v>0</v>
      </c>
      <c r="K59">
        <v>0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/>
      <c r="AT59"/>
    </row>
    <row r="60" spans="1:46" x14ac:dyDescent="0.35">
      <c r="A60" t="str">
        <f t="shared" si="0"/>
        <v>0_10_2007</v>
      </c>
      <c r="B60">
        <v>0</v>
      </c>
      <c r="C60">
        <v>10</v>
      </c>
      <c r="D60" s="161">
        <v>2007</v>
      </c>
      <c r="E60">
        <v>0</v>
      </c>
      <c r="F60">
        <v>1032661299</v>
      </c>
      <c r="G60">
        <v>0</v>
      </c>
      <c r="H60">
        <v>0</v>
      </c>
      <c r="I60">
        <v>0</v>
      </c>
      <c r="J60">
        <v>0</v>
      </c>
      <c r="K60">
        <v>0</v>
      </c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/>
      <c r="AT60"/>
    </row>
    <row r="61" spans="1:46" x14ac:dyDescent="0.35">
      <c r="A61" t="str">
        <f t="shared" si="0"/>
        <v>0_10_2008</v>
      </c>
      <c r="B61">
        <v>0</v>
      </c>
      <c r="C61">
        <v>10</v>
      </c>
      <c r="D61" s="161">
        <v>2008</v>
      </c>
      <c r="E61">
        <v>0</v>
      </c>
      <c r="F61">
        <v>1032661299</v>
      </c>
      <c r="G61">
        <v>0</v>
      </c>
      <c r="H61">
        <v>0</v>
      </c>
      <c r="I61">
        <v>0</v>
      </c>
      <c r="J61">
        <v>0</v>
      </c>
      <c r="K61">
        <v>0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/>
      <c r="AT61"/>
    </row>
    <row r="62" spans="1:46" x14ac:dyDescent="0.35">
      <c r="A62" t="str">
        <f t="shared" si="0"/>
        <v>0_10_2009</v>
      </c>
      <c r="B62">
        <v>0</v>
      </c>
      <c r="C62">
        <v>10</v>
      </c>
      <c r="D62" s="161">
        <v>2009</v>
      </c>
      <c r="E62">
        <v>0</v>
      </c>
      <c r="F62">
        <v>1032661299</v>
      </c>
      <c r="G62">
        <v>0</v>
      </c>
      <c r="H62">
        <v>0</v>
      </c>
      <c r="I62">
        <v>0</v>
      </c>
      <c r="J62">
        <v>0</v>
      </c>
      <c r="K62">
        <v>0</v>
      </c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/>
      <c r="AT62"/>
    </row>
    <row r="63" spans="1:46" x14ac:dyDescent="0.35">
      <c r="A63" t="str">
        <f t="shared" si="0"/>
        <v>0_10_2010</v>
      </c>
      <c r="B63">
        <v>0</v>
      </c>
      <c r="C63">
        <v>10</v>
      </c>
      <c r="D63" s="161">
        <v>2010</v>
      </c>
      <c r="E63">
        <v>0</v>
      </c>
      <c r="F63">
        <v>1032661299</v>
      </c>
      <c r="G63">
        <v>0</v>
      </c>
      <c r="H63">
        <v>0</v>
      </c>
      <c r="I63">
        <v>0</v>
      </c>
      <c r="J63">
        <v>0</v>
      </c>
      <c r="K63">
        <v>0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/>
      <c r="AT63"/>
    </row>
    <row r="64" spans="1:46" x14ac:dyDescent="0.35">
      <c r="A64" t="str">
        <f t="shared" si="0"/>
        <v>0_10_2011</v>
      </c>
      <c r="B64">
        <v>0</v>
      </c>
      <c r="C64">
        <v>10</v>
      </c>
      <c r="D64" s="161">
        <v>2011</v>
      </c>
      <c r="E64">
        <v>0</v>
      </c>
      <c r="F64">
        <v>1032661299</v>
      </c>
      <c r="G64">
        <v>0</v>
      </c>
      <c r="H64">
        <v>0</v>
      </c>
      <c r="I64">
        <v>0</v>
      </c>
      <c r="J64">
        <v>0</v>
      </c>
      <c r="K64">
        <v>0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/>
      <c r="AT64"/>
    </row>
    <row r="65" spans="1:66" x14ac:dyDescent="0.35">
      <c r="A65" t="str">
        <f t="shared" si="0"/>
        <v>0_10_2012</v>
      </c>
      <c r="B65">
        <v>0</v>
      </c>
      <c r="C65">
        <v>10</v>
      </c>
      <c r="D65" s="161">
        <v>2012</v>
      </c>
      <c r="E65">
        <v>0</v>
      </c>
      <c r="F65">
        <v>1032661299</v>
      </c>
      <c r="G65">
        <v>0</v>
      </c>
      <c r="H65">
        <v>0</v>
      </c>
      <c r="I65">
        <v>0</v>
      </c>
      <c r="J65">
        <v>0</v>
      </c>
      <c r="K65">
        <v>0</v>
      </c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/>
      <c r="AT65"/>
    </row>
    <row r="66" spans="1:66" x14ac:dyDescent="0.35">
      <c r="A66" t="str">
        <f t="shared" si="0"/>
        <v>0_10_2013</v>
      </c>
      <c r="B66">
        <v>0</v>
      </c>
      <c r="C66">
        <v>10</v>
      </c>
      <c r="D66" s="161">
        <v>2013</v>
      </c>
      <c r="E66">
        <v>0</v>
      </c>
      <c r="F66">
        <v>1032661299</v>
      </c>
      <c r="G66">
        <v>0</v>
      </c>
      <c r="H66">
        <v>0</v>
      </c>
      <c r="I66">
        <v>0</v>
      </c>
      <c r="J66">
        <v>0</v>
      </c>
      <c r="K66">
        <v>0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/>
      <c r="AT66"/>
    </row>
    <row r="67" spans="1:66" x14ac:dyDescent="0.35">
      <c r="A67" t="str">
        <f t="shared" si="0"/>
        <v>0_10_2014</v>
      </c>
      <c r="B67">
        <v>0</v>
      </c>
      <c r="C67">
        <v>10</v>
      </c>
      <c r="D67" s="161">
        <v>2014</v>
      </c>
      <c r="E67">
        <v>0</v>
      </c>
      <c r="F67">
        <v>1032661299</v>
      </c>
      <c r="G67">
        <v>0</v>
      </c>
      <c r="H67">
        <v>0</v>
      </c>
      <c r="I67">
        <v>0</v>
      </c>
      <c r="J67">
        <v>0</v>
      </c>
      <c r="K67">
        <v>0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/>
      <c r="AT67"/>
    </row>
    <row r="68" spans="1:66" x14ac:dyDescent="0.35">
      <c r="A68" t="str">
        <f t="shared" si="0"/>
        <v>0_10_2015</v>
      </c>
      <c r="B68">
        <v>0</v>
      </c>
      <c r="C68">
        <v>10</v>
      </c>
      <c r="D68" s="161">
        <v>2015</v>
      </c>
      <c r="E68">
        <v>0</v>
      </c>
      <c r="F68">
        <v>1032661299</v>
      </c>
      <c r="G68">
        <v>0</v>
      </c>
      <c r="H68">
        <v>0</v>
      </c>
      <c r="I68">
        <v>0</v>
      </c>
      <c r="J68">
        <v>0</v>
      </c>
      <c r="K68">
        <v>0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/>
      <c r="AT68"/>
    </row>
    <row r="69" spans="1:66" x14ac:dyDescent="0.35">
      <c r="A69" t="str">
        <f t="shared" si="0"/>
        <v>0_10_2016</v>
      </c>
      <c r="B69">
        <v>0</v>
      </c>
      <c r="C69">
        <v>10</v>
      </c>
      <c r="D69" s="161">
        <v>2016</v>
      </c>
      <c r="E69">
        <v>0</v>
      </c>
      <c r="F69">
        <v>1032661299</v>
      </c>
      <c r="G69">
        <v>0</v>
      </c>
      <c r="H69">
        <v>0</v>
      </c>
      <c r="I69">
        <v>0</v>
      </c>
      <c r="J69">
        <v>0</v>
      </c>
      <c r="K69">
        <v>0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/>
      <c r="AT69"/>
    </row>
    <row r="70" spans="1:66" x14ac:dyDescent="0.35">
      <c r="A70" t="str">
        <f t="shared" si="0"/>
        <v>0_10_2017</v>
      </c>
      <c r="B70">
        <v>0</v>
      </c>
      <c r="C70">
        <v>10</v>
      </c>
      <c r="D70" s="161">
        <v>2017</v>
      </c>
      <c r="E70">
        <v>0</v>
      </c>
      <c r="F70">
        <v>1032661299</v>
      </c>
      <c r="G70">
        <v>0</v>
      </c>
      <c r="H70">
        <v>0</v>
      </c>
      <c r="I70">
        <v>0</v>
      </c>
      <c r="J70">
        <v>0</v>
      </c>
      <c r="K70">
        <v>0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/>
      <c r="AT70"/>
    </row>
    <row r="71" spans="1:66" x14ac:dyDescent="0.35">
      <c r="A71" t="str">
        <f t="shared" si="0"/>
        <v>0_10_2018</v>
      </c>
      <c r="B71">
        <v>0</v>
      </c>
      <c r="C71">
        <v>10</v>
      </c>
      <c r="D71" s="161">
        <v>2018</v>
      </c>
      <c r="E71">
        <v>0</v>
      </c>
      <c r="F71">
        <v>1032661299</v>
      </c>
      <c r="G71">
        <v>0</v>
      </c>
      <c r="H71">
        <v>0</v>
      </c>
      <c r="I71">
        <v>0</v>
      </c>
      <c r="J71">
        <v>0</v>
      </c>
      <c r="K71">
        <v>0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/>
      <c r="AT71"/>
    </row>
    <row r="72" spans="1:66" x14ac:dyDescent="0.35"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G72" s="161"/>
      <c r="AI72" s="161"/>
      <c r="AK72" s="161"/>
      <c r="AO72" s="161"/>
      <c r="AQ72" s="161"/>
      <c r="AS72"/>
      <c r="AT72"/>
    </row>
    <row r="73" spans="1:66" x14ac:dyDescent="0.35"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G73" s="161"/>
      <c r="AI73" s="161"/>
      <c r="AK73" s="161"/>
      <c r="AO73" s="161"/>
      <c r="AQ73" s="161"/>
      <c r="AS73"/>
    </row>
    <row r="74" spans="1:66" x14ac:dyDescent="0.35">
      <c r="C74" s="1" t="s">
        <v>13</v>
      </c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G74" s="161"/>
      <c r="AI74" s="161"/>
      <c r="AK74" s="161"/>
      <c r="AO74" s="161"/>
      <c r="AQ74" s="161"/>
      <c r="AS74"/>
    </row>
    <row r="75" spans="1:66" s="4" customFormat="1" x14ac:dyDescent="0.35">
      <c r="B75" s="4" t="s">
        <v>0</v>
      </c>
      <c r="C75" s="4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91</v>
      </c>
      <c r="M75" t="s">
        <v>92</v>
      </c>
      <c r="N75" t="s">
        <v>8</v>
      </c>
      <c r="O75" t="s">
        <v>81</v>
      </c>
      <c r="P75" t="s">
        <v>14</v>
      </c>
      <c r="Q75" t="s">
        <v>9</v>
      </c>
      <c r="R75" t="s">
        <v>28</v>
      </c>
      <c r="S75" t="s">
        <v>76</v>
      </c>
      <c r="T75" t="s">
        <v>85</v>
      </c>
      <c r="U75" t="s">
        <v>86</v>
      </c>
      <c r="V75" t="s">
        <v>87</v>
      </c>
      <c r="W75" t="s">
        <v>69</v>
      </c>
      <c r="X75" t="s">
        <v>43</v>
      </c>
      <c r="Y75" t="s">
        <v>44</v>
      </c>
      <c r="Z75" t="s">
        <v>93</v>
      </c>
      <c r="AA75" t="s">
        <v>94</v>
      </c>
      <c r="AB75" t="s">
        <v>10</v>
      </c>
      <c r="AC75" t="s">
        <v>82</v>
      </c>
      <c r="AD75" t="s">
        <v>29</v>
      </c>
      <c r="AE75" t="s">
        <v>11</v>
      </c>
      <c r="AF75" t="s">
        <v>30</v>
      </c>
      <c r="AG75" t="s">
        <v>78</v>
      </c>
      <c r="AH75" t="s">
        <v>88</v>
      </c>
      <c r="AI75" t="s">
        <v>89</v>
      </c>
      <c r="AJ75" t="s">
        <v>90</v>
      </c>
      <c r="AK75" t="s">
        <v>83</v>
      </c>
      <c r="AL75" t="s">
        <v>74</v>
      </c>
      <c r="AM75" t="s">
        <v>75</v>
      </c>
      <c r="AN75" t="s">
        <v>38</v>
      </c>
      <c r="AO75" t="s">
        <v>39</v>
      </c>
      <c r="AP75" t="s">
        <v>40</v>
      </c>
      <c r="AQ75" t="s">
        <v>41</v>
      </c>
      <c r="AR75" t="s">
        <v>42</v>
      </c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</row>
    <row r="76" spans="1:66" x14ac:dyDescent="0.35">
      <c r="A76" t="str">
        <f t="shared" ref="A76:A126" si="2">CONCATENATE(B76,"_",C76,"_",D76)</f>
        <v>1_1_2002</v>
      </c>
      <c r="B76">
        <v>1</v>
      </c>
      <c r="C76">
        <v>1</v>
      </c>
      <c r="D76" s="161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1245487201.0836999</v>
      </c>
      <c r="K76">
        <v>0</v>
      </c>
      <c r="L76">
        <v>49814785.827601902</v>
      </c>
      <c r="M76">
        <v>1.6449755572275599</v>
      </c>
      <c r="N76">
        <v>8445944.2099834904</v>
      </c>
      <c r="O76">
        <v>1.9566243795576801</v>
      </c>
      <c r="P76">
        <v>43672.133831359701</v>
      </c>
      <c r="Q76">
        <v>11.080959921196699</v>
      </c>
      <c r="R76">
        <v>3.9039838032305898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1292016171.99999</v>
      </c>
      <c r="AR76">
        <v>1292016171.99999</v>
      </c>
      <c r="AS76"/>
      <c r="AT76"/>
    </row>
    <row r="77" spans="1:66" x14ac:dyDescent="0.35">
      <c r="A77" t="str">
        <f t="shared" si="2"/>
        <v>1_1_2003</v>
      </c>
      <c r="B77">
        <v>1</v>
      </c>
      <c r="C77">
        <v>1</v>
      </c>
      <c r="D77" s="161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1312951332.6840601</v>
      </c>
      <c r="K77">
        <v>67464131.600358695</v>
      </c>
      <c r="L77">
        <v>53476957.519653298</v>
      </c>
      <c r="M77">
        <v>1.63477406438543</v>
      </c>
      <c r="N77">
        <v>8588747.4397300407</v>
      </c>
      <c r="O77">
        <v>2.2347407564421702</v>
      </c>
      <c r="P77">
        <v>42662.3778793827</v>
      </c>
      <c r="Q77">
        <v>10.9928921766545</v>
      </c>
      <c r="R77">
        <v>3.9039838032305898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49519714.168511599</v>
      </c>
      <c r="AA77">
        <v>1006174.97020239</v>
      </c>
      <c r="AB77">
        <v>7300614.1441956302</v>
      </c>
      <c r="AC77">
        <v>12739159.305386599</v>
      </c>
      <c r="AD77">
        <v>3418201.6550119598</v>
      </c>
      <c r="AE77">
        <v>-2967498.0772933098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71016366.166014999</v>
      </c>
      <c r="AO77">
        <v>71680101.712737098</v>
      </c>
      <c r="AP77">
        <v>-85274183.712736607</v>
      </c>
      <c r="AQ77">
        <v>0</v>
      </c>
      <c r="AR77">
        <v>-13594081.999999501</v>
      </c>
      <c r="AS77"/>
      <c r="AT77"/>
    </row>
    <row r="78" spans="1:66" x14ac:dyDescent="0.35">
      <c r="A78" t="str">
        <f t="shared" si="2"/>
        <v>1_1_2004</v>
      </c>
      <c r="B78">
        <v>1</v>
      </c>
      <c r="C78">
        <v>1</v>
      </c>
      <c r="D78" s="161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1371473116.9158299</v>
      </c>
      <c r="K78">
        <v>50195411.0276554</v>
      </c>
      <c r="L78">
        <v>53624570.0609565</v>
      </c>
      <c r="M78">
        <v>1.6039997652573901</v>
      </c>
      <c r="N78">
        <v>8759934.6714768</v>
      </c>
      <c r="O78">
        <v>2.55672892248112</v>
      </c>
      <c r="P78">
        <v>41255.156164403401</v>
      </c>
      <c r="Q78">
        <v>10.8848475131367</v>
      </c>
      <c r="R78">
        <v>3.89803898964978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18549471.7642731</v>
      </c>
      <c r="AA78">
        <v>6565774.9133038102</v>
      </c>
      <c r="AB78">
        <v>8754745.6751054302</v>
      </c>
      <c r="AC78">
        <v>13499825.276699601</v>
      </c>
      <c r="AD78">
        <v>4642793.2746795099</v>
      </c>
      <c r="AE78">
        <v>-2932985.3028856399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49079625.601175897</v>
      </c>
      <c r="AO78">
        <v>50267450.234904498</v>
      </c>
      <c r="AP78">
        <v>21123810.765096199</v>
      </c>
      <c r="AQ78">
        <v>7695887</v>
      </c>
      <c r="AR78">
        <v>79087148.000000805</v>
      </c>
      <c r="AS78"/>
      <c r="AT78"/>
    </row>
    <row r="79" spans="1:66" x14ac:dyDescent="0.35">
      <c r="A79" t="str">
        <f t="shared" si="2"/>
        <v>1_1_2005</v>
      </c>
      <c r="B79">
        <v>1</v>
      </c>
      <c r="C79">
        <v>1</v>
      </c>
      <c r="D79" s="161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1414338662.2309</v>
      </c>
      <c r="K79">
        <v>34390538.728803404</v>
      </c>
      <c r="L79">
        <v>53761949.449261203</v>
      </c>
      <c r="M79">
        <v>1.6174486989549699</v>
      </c>
      <c r="N79">
        <v>8923104.8121413607</v>
      </c>
      <c r="O79">
        <v>3.0157989098701101</v>
      </c>
      <c r="P79">
        <v>40064.462040692903</v>
      </c>
      <c r="Q79">
        <v>10.7637173728522</v>
      </c>
      <c r="R79">
        <v>3.8998636842086301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7668584.4621101096</v>
      </c>
      <c r="AA79">
        <v>-3144401.8781417399</v>
      </c>
      <c r="AB79">
        <v>9501349.1261135805</v>
      </c>
      <c r="AC79">
        <v>18277442.1621853</v>
      </c>
      <c r="AD79">
        <v>4525436.81456625</v>
      </c>
      <c r="AE79">
        <v>-3270280.1172348098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33558130.569598697</v>
      </c>
      <c r="AO79">
        <v>33679351.902973898</v>
      </c>
      <c r="AP79">
        <v>9313253.0970246401</v>
      </c>
      <c r="AQ79">
        <v>7901667.9999999898</v>
      </c>
      <c r="AR79">
        <v>50894272.999998502</v>
      </c>
      <c r="AS79"/>
      <c r="AT79"/>
    </row>
    <row r="80" spans="1:66" x14ac:dyDescent="0.35">
      <c r="A80" t="str">
        <f t="shared" si="2"/>
        <v>1_1_2006</v>
      </c>
      <c r="B80">
        <v>1</v>
      </c>
      <c r="C80">
        <v>1</v>
      </c>
      <c r="D80" s="161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1467181324.97277</v>
      </c>
      <c r="K80">
        <v>52842662.7418686</v>
      </c>
      <c r="L80">
        <v>55473498.633775398</v>
      </c>
      <c r="M80">
        <v>1.65989734756735</v>
      </c>
      <c r="N80">
        <v>9174149.7475559302</v>
      </c>
      <c r="O80">
        <v>3.30744520275673</v>
      </c>
      <c r="P80">
        <v>38281.879250446204</v>
      </c>
      <c r="Q80">
        <v>10.6937486709559</v>
      </c>
      <c r="R80">
        <v>4.1667720405477198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35289679.4383711</v>
      </c>
      <c r="AA80">
        <v>-7083565.6516418196</v>
      </c>
      <c r="AB80">
        <v>12542908.1578201</v>
      </c>
      <c r="AC80">
        <v>10902095.0507992</v>
      </c>
      <c r="AD80">
        <v>7233875.0964183602</v>
      </c>
      <c r="AE80">
        <v>-2632960.2256164802</v>
      </c>
      <c r="AF80">
        <v>-2380461.2083213599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53871570.657829098</v>
      </c>
      <c r="AO80">
        <v>54160889.395124003</v>
      </c>
      <c r="AP80">
        <v>6566029.6048777699</v>
      </c>
      <c r="AQ80">
        <v>0</v>
      </c>
      <c r="AR80">
        <v>60726919.000001803</v>
      </c>
      <c r="AS80"/>
      <c r="AT80"/>
    </row>
    <row r="81" spans="1:46" x14ac:dyDescent="0.35">
      <c r="A81" t="str">
        <f t="shared" si="2"/>
        <v>1_1_2007</v>
      </c>
      <c r="B81">
        <v>1</v>
      </c>
      <c r="C81">
        <v>1</v>
      </c>
      <c r="D81" s="161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1525328974.0157499</v>
      </c>
      <c r="K81">
        <v>58147649.042978399</v>
      </c>
      <c r="L81">
        <v>59233535.894104697</v>
      </c>
      <c r="M81">
        <v>1.6705105768762201</v>
      </c>
      <c r="N81">
        <v>9238295.0831263307</v>
      </c>
      <c r="O81">
        <v>3.4721448447248502</v>
      </c>
      <c r="P81">
        <v>38811.654393435099</v>
      </c>
      <c r="Q81">
        <v>10.5528566382356</v>
      </c>
      <c r="R81">
        <v>4.3817532843932803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61896333.8584475</v>
      </c>
      <c r="AA81">
        <v>-2679109.1013945602</v>
      </c>
      <c r="AB81">
        <v>3597368.3214095701</v>
      </c>
      <c r="AC81">
        <v>6047322.07532614</v>
      </c>
      <c r="AD81">
        <v>-2184695.4618017999</v>
      </c>
      <c r="AE81">
        <v>-5216920.1875780104</v>
      </c>
      <c r="AF81">
        <v>-1988112.5791478101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59472186.925260998</v>
      </c>
      <c r="AO81">
        <v>59183707.100724198</v>
      </c>
      <c r="AP81">
        <v>-33261293.100724701</v>
      </c>
      <c r="AQ81">
        <v>0</v>
      </c>
      <c r="AR81">
        <v>25922413.9999994</v>
      </c>
      <c r="AS81"/>
      <c r="AT81"/>
    </row>
    <row r="82" spans="1:46" x14ac:dyDescent="0.35">
      <c r="A82" t="str">
        <f t="shared" si="2"/>
        <v>1_1_2008</v>
      </c>
      <c r="B82">
        <v>1</v>
      </c>
      <c r="C82">
        <v>1</v>
      </c>
      <c r="D82" s="161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1562922646.31971</v>
      </c>
      <c r="K82">
        <v>37593672.303962201</v>
      </c>
      <c r="L82">
        <v>60581042.589064397</v>
      </c>
      <c r="M82">
        <v>1.72393728577326</v>
      </c>
      <c r="N82">
        <v>9282061.6386980992</v>
      </c>
      <c r="O82">
        <v>3.9052019498353698</v>
      </c>
      <c r="P82">
        <v>38751.552879671501</v>
      </c>
      <c r="Q82">
        <v>10.697540509767</v>
      </c>
      <c r="R82">
        <v>4.4775093495175504</v>
      </c>
      <c r="S82">
        <v>0</v>
      </c>
      <c r="T82">
        <v>0</v>
      </c>
      <c r="U82">
        <v>0</v>
      </c>
      <c r="V82">
        <v>0</v>
      </c>
      <c r="W82">
        <v>0</v>
      </c>
      <c r="X82">
        <v>0.18901792394536401</v>
      </c>
      <c r="Y82">
        <v>0</v>
      </c>
      <c r="Z82">
        <v>27632257.3785877</v>
      </c>
      <c r="AA82">
        <v>-11311292.394258199</v>
      </c>
      <c r="AB82">
        <v>3045991.04984318</v>
      </c>
      <c r="AC82">
        <v>15282655.533532901</v>
      </c>
      <c r="AD82">
        <v>116200.72224927301</v>
      </c>
      <c r="AE82">
        <v>5730785.2302671801</v>
      </c>
      <c r="AF82">
        <v>-844499.74116011395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-2543354.9636414601</v>
      </c>
      <c r="AM82">
        <v>0</v>
      </c>
      <c r="AN82">
        <v>37108742.815420501</v>
      </c>
      <c r="AO82">
        <v>36996477.845162801</v>
      </c>
      <c r="AP82">
        <v>37154054.154837802</v>
      </c>
      <c r="AQ82">
        <v>0</v>
      </c>
      <c r="AR82">
        <v>74150532.000000596</v>
      </c>
      <c r="AS82"/>
      <c r="AT82"/>
    </row>
    <row r="83" spans="1:46" x14ac:dyDescent="0.35">
      <c r="A83" t="str">
        <f t="shared" si="2"/>
        <v>1_1_2009</v>
      </c>
      <c r="B83">
        <v>1</v>
      </c>
      <c r="C83">
        <v>1</v>
      </c>
      <c r="D83" s="161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1530499438.4900999</v>
      </c>
      <c r="K83">
        <v>-47624898.243429303</v>
      </c>
      <c r="L83">
        <v>60094979.920444697</v>
      </c>
      <c r="M83">
        <v>1.8300204332162899</v>
      </c>
      <c r="N83">
        <v>9213955.7715363298</v>
      </c>
      <c r="O83">
        <v>2.8468452607200301</v>
      </c>
      <c r="P83">
        <v>37106.287685291798</v>
      </c>
      <c r="Q83">
        <v>10.7946765710247</v>
      </c>
      <c r="R83">
        <v>4.6405117032524004</v>
      </c>
      <c r="S83">
        <v>0</v>
      </c>
      <c r="T83">
        <v>0</v>
      </c>
      <c r="U83">
        <v>0</v>
      </c>
      <c r="V83">
        <v>0</v>
      </c>
      <c r="W83">
        <v>0</v>
      </c>
      <c r="X83">
        <v>0.18739161496492701</v>
      </c>
      <c r="Y83">
        <v>0</v>
      </c>
      <c r="Z83">
        <v>6748682.2526728399</v>
      </c>
      <c r="AA83">
        <v>-23964201.855066299</v>
      </c>
      <c r="AB83">
        <v>-984563.70746392803</v>
      </c>
      <c r="AC83">
        <v>-41461564.605999097</v>
      </c>
      <c r="AD83">
        <v>7724307.4433672298</v>
      </c>
      <c r="AE83">
        <v>5078752.54589222</v>
      </c>
      <c r="AF83">
        <v>-1636004.03178332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-48494591.958380401</v>
      </c>
      <c r="AO83">
        <v>-48492846.39429</v>
      </c>
      <c r="AP83">
        <v>18166092.394288499</v>
      </c>
      <c r="AQ83">
        <v>11348341</v>
      </c>
      <c r="AR83">
        <v>-18978413.000001501</v>
      </c>
      <c r="AS83"/>
      <c r="AT83"/>
    </row>
    <row r="84" spans="1:46" x14ac:dyDescent="0.35">
      <c r="A84" t="str">
        <f t="shared" si="2"/>
        <v>1_1_2010</v>
      </c>
      <c r="B84">
        <v>1</v>
      </c>
      <c r="C84">
        <v>1</v>
      </c>
      <c r="D84" s="161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1591250719.7665401</v>
      </c>
      <c r="K84">
        <v>32756541.424294401</v>
      </c>
      <c r="L84">
        <v>58921440.617594697</v>
      </c>
      <c r="M84">
        <v>1.8402475882898399</v>
      </c>
      <c r="N84">
        <v>9102911.0181594603</v>
      </c>
      <c r="O84">
        <v>3.3032801750955398</v>
      </c>
      <c r="P84">
        <v>36265.8085243354</v>
      </c>
      <c r="Q84">
        <v>11.0848252453225</v>
      </c>
      <c r="R84">
        <v>4.8605585541437</v>
      </c>
      <c r="S84">
        <v>0</v>
      </c>
      <c r="T84">
        <v>0</v>
      </c>
      <c r="U84">
        <v>0</v>
      </c>
      <c r="V84">
        <v>0</v>
      </c>
      <c r="W84">
        <v>0</v>
      </c>
      <c r="X84">
        <v>0.196881693882452</v>
      </c>
      <c r="Y84">
        <v>0</v>
      </c>
      <c r="Z84">
        <v>-946371.03814113804</v>
      </c>
      <c r="AA84">
        <v>-470209.419589989</v>
      </c>
      <c r="AB84">
        <v>1323255.6204347601</v>
      </c>
      <c r="AC84">
        <v>19229809.522010401</v>
      </c>
      <c r="AD84">
        <v>4208864.5904839598</v>
      </c>
      <c r="AE84">
        <v>11770339.375271199</v>
      </c>
      <c r="AF84">
        <v>-2253284.2021311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-265684.39751711598</v>
      </c>
      <c r="AM84">
        <v>0</v>
      </c>
      <c r="AN84">
        <v>32596720.050821099</v>
      </c>
      <c r="AO84">
        <v>32886226.6043653</v>
      </c>
      <c r="AP84">
        <v>-28347234.604364701</v>
      </c>
      <c r="AQ84">
        <v>29499578</v>
      </c>
      <c r="AR84">
        <v>34038570.000000603</v>
      </c>
      <c r="AS84"/>
      <c r="AT84"/>
    </row>
    <row r="85" spans="1:46" x14ac:dyDescent="0.35">
      <c r="A85" t="str">
        <f t="shared" si="2"/>
        <v>1_1_2011</v>
      </c>
      <c r="B85">
        <v>1</v>
      </c>
      <c r="C85">
        <v>1</v>
      </c>
      <c r="D85" s="161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1642131490.7996399</v>
      </c>
      <c r="K85">
        <v>50880771.033097297</v>
      </c>
      <c r="L85">
        <v>59029313.630040102</v>
      </c>
      <c r="M85">
        <v>1.85648633936772</v>
      </c>
      <c r="N85">
        <v>9187108.4648355693</v>
      </c>
      <c r="O85">
        <v>4.05484602852931</v>
      </c>
      <c r="P85">
        <v>35665.449243729599</v>
      </c>
      <c r="Q85">
        <v>11.381459884458501</v>
      </c>
      <c r="R85">
        <v>4.8247493441129699</v>
      </c>
      <c r="S85">
        <v>0</v>
      </c>
      <c r="T85">
        <v>0</v>
      </c>
      <c r="U85">
        <v>0</v>
      </c>
      <c r="V85">
        <v>0.121694376318953</v>
      </c>
      <c r="W85">
        <v>0</v>
      </c>
      <c r="X85">
        <v>0.361489874366067</v>
      </c>
      <c r="Y85">
        <v>0</v>
      </c>
      <c r="Z85">
        <v>4678902.5395122897</v>
      </c>
      <c r="AA85">
        <v>-3301990.0956067699</v>
      </c>
      <c r="AB85">
        <v>5064066.99396405</v>
      </c>
      <c r="AC85">
        <v>28192007.485626802</v>
      </c>
      <c r="AD85">
        <v>2957630.3264929699</v>
      </c>
      <c r="AE85">
        <v>12550882.067209899</v>
      </c>
      <c r="AF85">
        <v>387714.74028730899</v>
      </c>
      <c r="AG85">
        <v>0</v>
      </c>
      <c r="AH85">
        <v>0</v>
      </c>
      <c r="AI85">
        <v>0</v>
      </c>
      <c r="AJ85">
        <v>2016661.4659368</v>
      </c>
      <c r="AK85">
        <v>0</v>
      </c>
      <c r="AL85">
        <v>-2123606.7816683701</v>
      </c>
      <c r="AM85">
        <v>0</v>
      </c>
      <c r="AN85">
        <v>50422268.741755001</v>
      </c>
      <c r="AO85">
        <v>50990108.109563001</v>
      </c>
      <c r="AP85">
        <v>14712773.8904368</v>
      </c>
      <c r="AQ85">
        <v>0</v>
      </c>
      <c r="AR85">
        <v>65702881.999999799</v>
      </c>
      <c r="AS85"/>
      <c r="AT85"/>
    </row>
    <row r="86" spans="1:46" x14ac:dyDescent="0.35">
      <c r="A86" t="str">
        <f t="shared" si="2"/>
        <v>1_1_2012</v>
      </c>
      <c r="B86">
        <v>1</v>
      </c>
      <c r="C86">
        <v>1</v>
      </c>
      <c r="D86" s="161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1682100764.25436</v>
      </c>
      <c r="K86">
        <v>39969273.454718798</v>
      </c>
      <c r="L86">
        <v>60620023.984365799</v>
      </c>
      <c r="M86">
        <v>1.8698545848518999</v>
      </c>
      <c r="N86">
        <v>9293102.7426205203</v>
      </c>
      <c r="O86">
        <v>4.08321637315274</v>
      </c>
      <c r="P86">
        <v>35327.404692929696</v>
      </c>
      <c r="Q86">
        <v>11.2691753249984</v>
      </c>
      <c r="R86">
        <v>4.8815823185081504</v>
      </c>
      <c r="S86">
        <v>0</v>
      </c>
      <c r="T86">
        <v>0</v>
      </c>
      <c r="U86">
        <v>0</v>
      </c>
      <c r="V86">
        <v>0.617326143067772</v>
      </c>
      <c r="W86">
        <v>0</v>
      </c>
      <c r="X86">
        <v>0.367197034835056</v>
      </c>
      <c r="Y86">
        <v>0</v>
      </c>
      <c r="Z86">
        <v>30716053.282957502</v>
      </c>
      <c r="AA86">
        <v>-2042750.06054819</v>
      </c>
      <c r="AB86">
        <v>6424379.8946608696</v>
      </c>
      <c r="AC86">
        <v>1049004.6016017599</v>
      </c>
      <c r="AD86">
        <v>1675982.66973323</v>
      </c>
      <c r="AE86">
        <v>-4870492.8586706901</v>
      </c>
      <c r="AF86">
        <v>-621921.33735635295</v>
      </c>
      <c r="AG86">
        <v>0</v>
      </c>
      <c r="AH86">
        <v>0</v>
      </c>
      <c r="AI86">
        <v>0</v>
      </c>
      <c r="AJ86">
        <v>8714596.4231310207</v>
      </c>
      <c r="AK86">
        <v>0</v>
      </c>
      <c r="AL86">
        <v>-96527.442701450796</v>
      </c>
      <c r="AM86">
        <v>0</v>
      </c>
      <c r="AN86">
        <v>40948325.172807701</v>
      </c>
      <c r="AO86">
        <v>41324216.136258401</v>
      </c>
      <c r="AP86">
        <v>-6980160.13625855</v>
      </c>
      <c r="AQ86">
        <v>0</v>
      </c>
      <c r="AR86">
        <v>34344055.999999903</v>
      </c>
      <c r="AS86"/>
      <c r="AT86"/>
    </row>
    <row r="87" spans="1:46" x14ac:dyDescent="0.35">
      <c r="A87" t="str">
        <f t="shared" si="2"/>
        <v>1_1_2013</v>
      </c>
      <c r="B87">
        <v>1</v>
      </c>
      <c r="C87">
        <v>1</v>
      </c>
      <c r="D87" s="161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1684070011.72628</v>
      </c>
      <c r="K87">
        <v>1969247.4719277001</v>
      </c>
      <c r="L87">
        <v>61912327.9651917</v>
      </c>
      <c r="M87">
        <v>2.0023978015123198</v>
      </c>
      <c r="N87">
        <v>9387755.4966509305</v>
      </c>
      <c r="O87">
        <v>3.9249606180582401</v>
      </c>
      <c r="P87">
        <v>35621.551276388702</v>
      </c>
      <c r="Q87">
        <v>10.9305916687006</v>
      </c>
      <c r="R87">
        <v>4.8838862169610398</v>
      </c>
      <c r="S87">
        <v>0</v>
      </c>
      <c r="T87">
        <v>0</v>
      </c>
      <c r="U87">
        <v>0</v>
      </c>
      <c r="V87">
        <v>1.54039834070297</v>
      </c>
      <c r="W87">
        <v>0</v>
      </c>
      <c r="X87">
        <v>0.367197034835056</v>
      </c>
      <c r="Y87">
        <v>0</v>
      </c>
      <c r="Z87">
        <v>28690772.468203999</v>
      </c>
      <c r="AA87">
        <v>-26006698.876954898</v>
      </c>
      <c r="AB87">
        <v>5820831.2017448703</v>
      </c>
      <c r="AC87">
        <v>-5897581.4076632904</v>
      </c>
      <c r="AD87">
        <v>-1616434.76931272</v>
      </c>
      <c r="AE87">
        <v>-14701570.644786101</v>
      </c>
      <c r="AF87">
        <v>-30998.024217414</v>
      </c>
      <c r="AG87">
        <v>0</v>
      </c>
      <c r="AH87">
        <v>0</v>
      </c>
      <c r="AI87">
        <v>0</v>
      </c>
      <c r="AJ87">
        <v>16732849.796460301</v>
      </c>
      <c r="AK87">
        <v>0</v>
      </c>
      <c r="AL87">
        <v>0</v>
      </c>
      <c r="AM87">
        <v>0</v>
      </c>
      <c r="AN87">
        <v>2991169.7434746101</v>
      </c>
      <c r="AO87">
        <v>2505224.0120530901</v>
      </c>
      <c r="AP87">
        <v>6107732.9879473196</v>
      </c>
      <c r="AQ87">
        <v>0</v>
      </c>
      <c r="AR87">
        <v>8612957.0000004098</v>
      </c>
      <c r="AS87"/>
      <c r="AT87"/>
    </row>
    <row r="88" spans="1:46" x14ac:dyDescent="0.35">
      <c r="A88" t="str">
        <f t="shared" si="2"/>
        <v>1_1_2014</v>
      </c>
      <c r="B88">
        <v>1</v>
      </c>
      <c r="C88">
        <v>1</v>
      </c>
      <c r="D88" s="161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1736735253.56881</v>
      </c>
      <c r="K88">
        <v>52665241.842527501</v>
      </c>
      <c r="L88">
        <v>63808073.878680401</v>
      </c>
      <c r="M88">
        <v>1.97437898713241</v>
      </c>
      <c r="N88">
        <v>9499424.7345857695</v>
      </c>
      <c r="O88">
        <v>3.7144731767193302</v>
      </c>
      <c r="P88">
        <v>35751.001409943201</v>
      </c>
      <c r="Q88">
        <v>10.899748533767299</v>
      </c>
      <c r="R88">
        <v>5.1363096295287498</v>
      </c>
      <c r="S88">
        <v>0</v>
      </c>
      <c r="T88">
        <v>0</v>
      </c>
      <c r="U88">
        <v>0</v>
      </c>
      <c r="V88">
        <v>2.4930767871465198</v>
      </c>
      <c r="W88">
        <v>0</v>
      </c>
      <c r="X88">
        <v>0.59594222452211998</v>
      </c>
      <c r="Y88">
        <v>0</v>
      </c>
      <c r="Z88">
        <v>39329224.960783601</v>
      </c>
      <c r="AA88">
        <v>4825832.3208082598</v>
      </c>
      <c r="AB88">
        <v>6868750.1840324895</v>
      </c>
      <c r="AC88">
        <v>-8093805.5659717601</v>
      </c>
      <c r="AD88">
        <v>-979477.63583781105</v>
      </c>
      <c r="AE88">
        <v>-1629666.95543745</v>
      </c>
      <c r="AF88">
        <v>-2581872.9460762301</v>
      </c>
      <c r="AG88">
        <v>0</v>
      </c>
      <c r="AH88">
        <v>0</v>
      </c>
      <c r="AI88">
        <v>0</v>
      </c>
      <c r="AJ88">
        <v>17396108.813834399</v>
      </c>
      <c r="AK88">
        <v>0</v>
      </c>
      <c r="AL88">
        <v>-3615141.25656264</v>
      </c>
      <c r="AM88">
        <v>0</v>
      </c>
      <c r="AN88">
        <v>51519951.919572897</v>
      </c>
      <c r="AO88">
        <v>52160836.979381099</v>
      </c>
      <c r="AP88">
        <v>-4027711.9793816898</v>
      </c>
      <c r="AQ88">
        <v>0</v>
      </c>
      <c r="AR88">
        <v>48133124.999999397</v>
      </c>
      <c r="AS88"/>
      <c r="AT88"/>
    </row>
    <row r="89" spans="1:46" x14ac:dyDescent="0.35">
      <c r="A89" t="str">
        <f t="shared" si="2"/>
        <v>1_1_2015</v>
      </c>
      <c r="B89">
        <v>1</v>
      </c>
      <c r="C89">
        <v>1</v>
      </c>
      <c r="D89" s="161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1657256952.41259</v>
      </c>
      <c r="K89">
        <v>-79478301.156223804</v>
      </c>
      <c r="L89">
        <v>64475637.401056699</v>
      </c>
      <c r="M89">
        <v>2.1168833723129099</v>
      </c>
      <c r="N89">
        <v>9597316.0393252391</v>
      </c>
      <c r="O89">
        <v>2.73275402862396</v>
      </c>
      <c r="P89">
        <v>36768.102004864297</v>
      </c>
      <c r="Q89">
        <v>10.9063403568839</v>
      </c>
      <c r="R89">
        <v>5.1597966592073101</v>
      </c>
      <c r="S89">
        <v>9.1646074151670906E-2</v>
      </c>
      <c r="T89">
        <v>0</v>
      </c>
      <c r="U89">
        <v>0</v>
      </c>
      <c r="V89">
        <v>3.4930767871465198</v>
      </c>
      <c r="W89">
        <v>0</v>
      </c>
      <c r="X89">
        <v>0.90019945142733404</v>
      </c>
      <c r="Y89">
        <v>0</v>
      </c>
      <c r="Z89">
        <v>19696835.188685399</v>
      </c>
      <c r="AA89">
        <v>-25355293.5697488</v>
      </c>
      <c r="AB89">
        <v>6360901.2350451602</v>
      </c>
      <c r="AC89">
        <v>-43570352.131200001</v>
      </c>
      <c r="AD89">
        <v>-5671496.5604290301</v>
      </c>
      <c r="AE89">
        <v>-509083.26663705101</v>
      </c>
      <c r="AF89">
        <v>-340371.51189884299</v>
      </c>
      <c r="AG89">
        <v>-39874595.934129998</v>
      </c>
      <c r="AH89">
        <v>0</v>
      </c>
      <c r="AI89">
        <v>0</v>
      </c>
      <c r="AJ89">
        <v>18996732.845335901</v>
      </c>
      <c r="AK89">
        <v>0</v>
      </c>
      <c r="AL89">
        <v>-4627196.3325500004</v>
      </c>
      <c r="AM89">
        <v>0</v>
      </c>
      <c r="AN89">
        <v>-74893920.037527293</v>
      </c>
      <c r="AO89">
        <v>-74514768.561526597</v>
      </c>
      <c r="AP89">
        <v>56429279.561526202</v>
      </c>
      <c r="AQ89">
        <v>0</v>
      </c>
      <c r="AR89">
        <v>-18085489.000000302</v>
      </c>
      <c r="AS89"/>
      <c r="AT89"/>
    </row>
    <row r="90" spans="1:46" x14ac:dyDescent="0.35">
      <c r="A90" t="str">
        <f t="shared" si="2"/>
        <v>1_1_2016</v>
      </c>
      <c r="B90">
        <v>1</v>
      </c>
      <c r="C90">
        <v>1</v>
      </c>
      <c r="D90" s="161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1626944511.1961501</v>
      </c>
      <c r="K90">
        <v>-30312441.216442</v>
      </c>
      <c r="L90">
        <v>64972951.721614502</v>
      </c>
      <c r="M90">
        <v>2.1670947321894301</v>
      </c>
      <c r="N90">
        <v>9670646.8315011896</v>
      </c>
      <c r="O90">
        <v>2.4309537042598199</v>
      </c>
      <c r="P90">
        <v>37585.313674696801</v>
      </c>
      <c r="Q90">
        <v>10.821973808181999</v>
      </c>
      <c r="R90">
        <v>5.6674323375601503</v>
      </c>
      <c r="S90">
        <v>0.18329214830334101</v>
      </c>
      <c r="T90">
        <v>0</v>
      </c>
      <c r="U90">
        <v>0</v>
      </c>
      <c r="V90">
        <v>4.4930767871465198</v>
      </c>
      <c r="W90">
        <v>0</v>
      </c>
      <c r="X90">
        <v>0.99489204826816402</v>
      </c>
      <c r="Y90">
        <v>0</v>
      </c>
      <c r="Z90">
        <v>25072670.847849701</v>
      </c>
      <c r="AA90">
        <v>-8086789.9902237002</v>
      </c>
      <c r="AB90">
        <v>4791524.4372988297</v>
      </c>
      <c r="AC90">
        <v>-16079855.4745775</v>
      </c>
      <c r="AD90">
        <v>-4139578.7508254601</v>
      </c>
      <c r="AE90">
        <v>-4461051.3714221297</v>
      </c>
      <c r="AF90">
        <v>-5391450.4210507497</v>
      </c>
      <c r="AG90">
        <v>-38330590.556358203</v>
      </c>
      <c r="AH90">
        <v>0</v>
      </c>
      <c r="AI90">
        <v>0</v>
      </c>
      <c r="AJ90">
        <v>18799401.401783299</v>
      </c>
      <c r="AK90">
        <v>0</v>
      </c>
      <c r="AL90">
        <v>-1667207.1485920399</v>
      </c>
      <c r="AM90">
        <v>0</v>
      </c>
      <c r="AN90">
        <v>-29492927.026117999</v>
      </c>
      <c r="AO90">
        <v>-28832464.221599001</v>
      </c>
      <c r="AP90">
        <v>3940350.2215982899</v>
      </c>
      <c r="AQ90">
        <v>0</v>
      </c>
      <c r="AR90">
        <v>-24892114.0000007</v>
      </c>
      <c r="AS90"/>
      <c r="AT90"/>
    </row>
    <row r="91" spans="1:46" x14ac:dyDescent="0.35">
      <c r="A91" t="str">
        <f t="shared" si="2"/>
        <v>1_1_2017</v>
      </c>
      <c r="B91">
        <v>1</v>
      </c>
      <c r="C91">
        <v>1</v>
      </c>
      <c r="D91" s="161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1683613633.3324699</v>
      </c>
      <c r="K91">
        <v>56669122.136325397</v>
      </c>
      <c r="L91">
        <v>66908995.533109598</v>
      </c>
      <c r="M91">
        <v>2.1253750250760302</v>
      </c>
      <c r="N91">
        <v>9766946.3240716998</v>
      </c>
      <c r="O91">
        <v>2.6448248546655302</v>
      </c>
      <c r="P91">
        <v>38434.438182861901</v>
      </c>
      <c r="Q91">
        <v>10.630065689936499</v>
      </c>
      <c r="R91">
        <v>5.8191674142728997</v>
      </c>
      <c r="S91">
        <v>0.18329214830334101</v>
      </c>
      <c r="T91">
        <v>0</v>
      </c>
      <c r="U91">
        <v>0</v>
      </c>
      <c r="V91">
        <v>5.4930767871465198</v>
      </c>
      <c r="W91">
        <v>0</v>
      </c>
      <c r="X91">
        <v>0.99489204826816402</v>
      </c>
      <c r="Y91">
        <v>0</v>
      </c>
      <c r="Z91">
        <v>32017622.1090535</v>
      </c>
      <c r="AA91">
        <v>5946578.0944403503</v>
      </c>
      <c r="AB91">
        <v>5863010.9090127302</v>
      </c>
      <c r="AC91">
        <v>11341505.2852</v>
      </c>
      <c r="AD91">
        <v>-4188649.1460279501</v>
      </c>
      <c r="AE91">
        <v>-7358842.69875219</v>
      </c>
      <c r="AF91">
        <v>-1596360.95308582</v>
      </c>
      <c r="AG91">
        <v>0</v>
      </c>
      <c r="AH91">
        <v>0</v>
      </c>
      <c r="AI91">
        <v>0</v>
      </c>
      <c r="AJ91">
        <v>18527802.619538799</v>
      </c>
      <c r="AK91">
        <v>0</v>
      </c>
      <c r="AL91">
        <v>0</v>
      </c>
      <c r="AM91">
        <v>0</v>
      </c>
      <c r="AN91">
        <v>60552666.2193795</v>
      </c>
      <c r="AO91">
        <v>61113600.595123202</v>
      </c>
      <c r="AP91">
        <v>-92559452.595121503</v>
      </c>
      <c r="AQ91">
        <v>0</v>
      </c>
      <c r="AR91">
        <v>-31445851.999998201</v>
      </c>
      <c r="AS91"/>
      <c r="AT91"/>
    </row>
    <row r="92" spans="1:46" x14ac:dyDescent="0.35">
      <c r="A92" t="str">
        <f t="shared" si="2"/>
        <v>1_1_2018</v>
      </c>
      <c r="B92">
        <v>1</v>
      </c>
      <c r="C92">
        <v>1</v>
      </c>
      <c r="D92" s="161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1703661733.6567099</v>
      </c>
      <c r="K92">
        <v>20048100.324243002</v>
      </c>
      <c r="L92">
        <v>67730287.340106294</v>
      </c>
      <c r="M92">
        <v>2.11351107267995</v>
      </c>
      <c r="N92">
        <v>9850048.8443497792</v>
      </c>
      <c r="O92">
        <v>2.9166976773397901</v>
      </c>
      <c r="P92">
        <v>39371.947471350803</v>
      </c>
      <c r="Q92">
        <v>10.470464082965799</v>
      </c>
      <c r="R92">
        <v>6.0598776413956603</v>
      </c>
      <c r="S92">
        <v>9.1646074151670906E-2</v>
      </c>
      <c r="T92">
        <v>0</v>
      </c>
      <c r="U92">
        <v>0</v>
      </c>
      <c r="V92">
        <v>6.4930767871465296</v>
      </c>
      <c r="W92">
        <v>0</v>
      </c>
      <c r="X92">
        <v>1</v>
      </c>
      <c r="Y92">
        <v>0.64134854155132504</v>
      </c>
      <c r="Z92">
        <v>11981522.812549699</v>
      </c>
      <c r="AA92">
        <v>222614.10117477999</v>
      </c>
      <c r="AB92">
        <v>5115929.4298174502</v>
      </c>
      <c r="AC92">
        <v>13564609.284231201</v>
      </c>
      <c r="AD92">
        <v>-4423694.9315353902</v>
      </c>
      <c r="AE92">
        <v>-6350906.1170121003</v>
      </c>
      <c r="AF92">
        <v>-2480270.3716201601</v>
      </c>
      <c r="AG92">
        <v>39983536.745557196</v>
      </c>
      <c r="AH92">
        <v>0</v>
      </c>
      <c r="AI92">
        <v>0</v>
      </c>
      <c r="AJ92">
        <v>18184695.758070901</v>
      </c>
      <c r="AK92">
        <v>0</v>
      </c>
      <c r="AL92">
        <v>-77454.731778535293</v>
      </c>
      <c r="AM92">
        <v>-54693529.1034716</v>
      </c>
      <c r="AN92">
        <v>21027052.875983499</v>
      </c>
      <c r="AO92">
        <v>19934067.854118999</v>
      </c>
      <c r="AP92">
        <v>-50382532.854119703</v>
      </c>
      <c r="AQ92">
        <v>0</v>
      </c>
      <c r="AR92">
        <v>-30448465.0000006</v>
      </c>
      <c r="AS92"/>
      <c r="AT92"/>
    </row>
    <row r="93" spans="1:46" x14ac:dyDescent="0.35">
      <c r="A93" t="str">
        <f t="shared" si="2"/>
        <v>1_2_2002</v>
      </c>
      <c r="B93">
        <v>1</v>
      </c>
      <c r="C93">
        <v>2</v>
      </c>
      <c r="D93" s="161">
        <v>2002</v>
      </c>
      <c r="E93">
        <v>47178562.999999903</v>
      </c>
      <c r="F93">
        <v>66035486</v>
      </c>
      <c r="G93">
        <v>0</v>
      </c>
      <c r="H93">
        <v>47178562.999999903</v>
      </c>
      <c r="I93">
        <v>0</v>
      </c>
      <c r="J93">
        <v>45015121.170478702</v>
      </c>
      <c r="K93">
        <v>0</v>
      </c>
      <c r="L93">
        <v>2983338.4139987798</v>
      </c>
      <c r="M93">
        <v>1.22251354692463</v>
      </c>
      <c r="N93">
        <v>2749422.81728487</v>
      </c>
      <c r="O93">
        <v>1.95848349446336</v>
      </c>
      <c r="P93">
        <v>35507.414986399701</v>
      </c>
      <c r="Q93">
        <v>7.6765085674610303</v>
      </c>
      <c r="R93">
        <v>3.55151869292839</v>
      </c>
      <c r="S93">
        <v>0</v>
      </c>
      <c r="T93">
        <v>0</v>
      </c>
      <c r="U93">
        <v>0</v>
      </c>
      <c r="V93">
        <v>0</v>
      </c>
      <c r="W93">
        <v>0</v>
      </c>
      <c r="X93">
        <v>0.31673896044692901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47178562.999999903</v>
      </c>
      <c r="AR93">
        <v>47178562.999999903</v>
      </c>
      <c r="AS93"/>
      <c r="AT93"/>
    </row>
    <row r="94" spans="1:46" x14ac:dyDescent="0.35">
      <c r="A94" t="str">
        <f t="shared" si="2"/>
        <v>1_2_2003</v>
      </c>
      <c r="B94">
        <v>1</v>
      </c>
      <c r="C94">
        <v>2</v>
      </c>
      <c r="D94" s="161">
        <v>2003</v>
      </c>
      <c r="E94">
        <v>47178562.999999903</v>
      </c>
      <c r="F94">
        <v>66035486</v>
      </c>
      <c r="G94">
        <v>47178562.999999903</v>
      </c>
      <c r="H94">
        <v>47597707.999999903</v>
      </c>
      <c r="I94">
        <v>419144.99999998801</v>
      </c>
      <c r="J94">
        <v>48347734.909137502</v>
      </c>
      <c r="K94">
        <v>3332613.73865881</v>
      </c>
      <c r="L94">
        <v>3091491.7078865599</v>
      </c>
      <c r="M94">
        <v>0.95213523871460104</v>
      </c>
      <c r="N94">
        <v>2793986.2170423502</v>
      </c>
      <c r="O94">
        <v>2.2258796030625101</v>
      </c>
      <c r="P94">
        <v>34819.634861482999</v>
      </c>
      <c r="Q94">
        <v>7.71996505658724</v>
      </c>
      <c r="R94">
        <v>3.55151869292839</v>
      </c>
      <c r="S94">
        <v>0</v>
      </c>
      <c r="T94">
        <v>0</v>
      </c>
      <c r="U94">
        <v>0</v>
      </c>
      <c r="V94">
        <v>0</v>
      </c>
      <c r="W94">
        <v>0</v>
      </c>
      <c r="X94">
        <v>0.31673896044692901</v>
      </c>
      <c r="Y94">
        <v>0</v>
      </c>
      <c r="Z94">
        <v>777878.87430684397</v>
      </c>
      <c r="AA94">
        <v>1960338.5034696199</v>
      </c>
      <c r="AB94">
        <v>267727.30401628203</v>
      </c>
      <c r="AC94">
        <v>447869.012369606</v>
      </c>
      <c r="AD94">
        <v>100551.200133267</v>
      </c>
      <c r="AE94">
        <v>55263.481236140498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3609628.37553176</v>
      </c>
      <c r="AO94">
        <v>3755245.3919818099</v>
      </c>
      <c r="AP94">
        <v>-3336100.3919818201</v>
      </c>
      <c r="AQ94">
        <v>0</v>
      </c>
      <c r="AR94">
        <v>419144.99999998801</v>
      </c>
      <c r="AS94"/>
      <c r="AT94"/>
    </row>
    <row r="95" spans="1:46" x14ac:dyDescent="0.35">
      <c r="A95" t="str">
        <f t="shared" si="2"/>
        <v>1_2_2004</v>
      </c>
      <c r="B95">
        <v>1</v>
      </c>
      <c r="C95">
        <v>2</v>
      </c>
      <c r="D95" s="161">
        <v>2004</v>
      </c>
      <c r="E95">
        <v>48771606.999999903</v>
      </c>
      <c r="F95">
        <v>69179572</v>
      </c>
      <c r="G95">
        <v>47597707.999999903</v>
      </c>
      <c r="H95">
        <v>53869703</v>
      </c>
      <c r="I95">
        <v>4678951.0000000298</v>
      </c>
      <c r="J95">
        <v>52696071.569239497</v>
      </c>
      <c r="K95">
        <v>2346083.3850102201</v>
      </c>
      <c r="L95">
        <v>2896229.9687280701</v>
      </c>
      <c r="M95">
        <v>0.93210011130174097</v>
      </c>
      <c r="N95">
        <v>2884138.0613772701</v>
      </c>
      <c r="O95">
        <v>2.5337972587636899</v>
      </c>
      <c r="P95">
        <v>33830.369026072498</v>
      </c>
      <c r="Q95">
        <v>7.7587953294218899</v>
      </c>
      <c r="R95">
        <v>3.5237052410432099</v>
      </c>
      <c r="S95">
        <v>0</v>
      </c>
      <c r="T95">
        <v>0</v>
      </c>
      <c r="U95">
        <v>0</v>
      </c>
      <c r="V95">
        <v>0</v>
      </c>
      <c r="W95">
        <v>0</v>
      </c>
      <c r="X95">
        <v>0.30639320537459402</v>
      </c>
      <c r="Y95">
        <v>0</v>
      </c>
      <c r="Z95">
        <v>857885.91694922105</v>
      </c>
      <c r="AA95">
        <v>598567.80999535299</v>
      </c>
      <c r="AB95">
        <v>290242.20605903398</v>
      </c>
      <c r="AC95">
        <v>477428.87367103802</v>
      </c>
      <c r="AD95">
        <v>145568.601756919</v>
      </c>
      <c r="AE95">
        <v>58802.588282378601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2428495.9967139401</v>
      </c>
      <c r="AO95">
        <v>2479083.8737088898</v>
      </c>
      <c r="AP95">
        <v>2199867.1262911302</v>
      </c>
      <c r="AQ95">
        <v>1593043.99999999</v>
      </c>
      <c r="AR95">
        <v>6271995.0000000298</v>
      </c>
      <c r="AS95"/>
      <c r="AT95"/>
    </row>
    <row r="96" spans="1:46" x14ac:dyDescent="0.35">
      <c r="A96" t="str">
        <f t="shared" si="2"/>
        <v>1_2_2005</v>
      </c>
      <c r="B96">
        <v>1</v>
      </c>
      <c r="C96">
        <v>2</v>
      </c>
      <c r="D96" s="161">
        <v>2005</v>
      </c>
      <c r="E96">
        <v>48771606.999999903</v>
      </c>
      <c r="F96">
        <v>69179572</v>
      </c>
      <c r="G96">
        <v>53869703</v>
      </c>
      <c r="H96">
        <v>61106762</v>
      </c>
      <c r="I96">
        <v>7237058.9999999898</v>
      </c>
      <c r="J96">
        <v>57136529.399644896</v>
      </c>
      <c r="K96">
        <v>4440457.8304054402</v>
      </c>
      <c r="L96">
        <v>3046508.4153566798</v>
      </c>
      <c r="M96">
        <v>0.89584983419289999</v>
      </c>
      <c r="N96">
        <v>2936588.9781834302</v>
      </c>
      <c r="O96">
        <v>2.9891709052092499</v>
      </c>
      <c r="P96">
        <v>32976.151417225301</v>
      </c>
      <c r="Q96">
        <v>7.7747751760568304</v>
      </c>
      <c r="R96">
        <v>3.5237052410432099</v>
      </c>
      <c r="S96">
        <v>0</v>
      </c>
      <c r="T96">
        <v>0</v>
      </c>
      <c r="U96">
        <v>0</v>
      </c>
      <c r="V96">
        <v>0</v>
      </c>
      <c r="W96">
        <v>0</v>
      </c>
      <c r="X96">
        <v>0.30639320537459402</v>
      </c>
      <c r="Y96">
        <v>0</v>
      </c>
      <c r="Z96">
        <v>2452203.3745325101</v>
      </c>
      <c r="AA96">
        <v>353859.81780277297</v>
      </c>
      <c r="AB96">
        <v>372601.70293695497</v>
      </c>
      <c r="AC96">
        <v>718081.14219498902</v>
      </c>
      <c r="AD96">
        <v>141799.98968336199</v>
      </c>
      <c r="AE96">
        <v>23290.661531583301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4061836.6886821701</v>
      </c>
      <c r="AO96">
        <v>4143306.3885565298</v>
      </c>
      <c r="AP96">
        <v>3093752.61144346</v>
      </c>
      <c r="AQ96">
        <v>0</v>
      </c>
      <c r="AR96">
        <v>7237058.9999999898</v>
      </c>
      <c r="AS96"/>
      <c r="AT96"/>
    </row>
    <row r="97" spans="1:46" x14ac:dyDescent="0.35">
      <c r="A97" t="str">
        <f t="shared" si="2"/>
        <v>1_2_2006</v>
      </c>
      <c r="B97">
        <v>1</v>
      </c>
      <c r="C97">
        <v>2</v>
      </c>
      <c r="D97" s="161">
        <v>2006</v>
      </c>
      <c r="E97">
        <v>48771606.999999903</v>
      </c>
      <c r="F97">
        <v>69179572</v>
      </c>
      <c r="G97">
        <v>61106762</v>
      </c>
      <c r="H97">
        <v>67460493.999999896</v>
      </c>
      <c r="I97">
        <v>6353731.9999999497</v>
      </c>
      <c r="J97">
        <v>61162314.340974197</v>
      </c>
      <c r="K97">
        <v>4025784.9413293302</v>
      </c>
      <c r="L97">
        <v>3302780.49930835</v>
      </c>
      <c r="M97">
        <v>0.87900020036859206</v>
      </c>
      <c r="N97">
        <v>3002673.65013324</v>
      </c>
      <c r="O97">
        <v>3.2749902197194301</v>
      </c>
      <c r="P97">
        <v>31657.323087462501</v>
      </c>
      <c r="Q97">
        <v>7.8666543232828001</v>
      </c>
      <c r="R97">
        <v>3.5814538282488799</v>
      </c>
      <c r="S97">
        <v>0</v>
      </c>
      <c r="T97">
        <v>0</v>
      </c>
      <c r="U97">
        <v>0</v>
      </c>
      <c r="V97">
        <v>0</v>
      </c>
      <c r="W97">
        <v>0</v>
      </c>
      <c r="X97">
        <v>0.30639320537459402</v>
      </c>
      <c r="Y97">
        <v>0</v>
      </c>
      <c r="Z97">
        <v>2625689.3668264099</v>
      </c>
      <c r="AA97">
        <v>261781.26409977299</v>
      </c>
      <c r="AB97">
        <v>483532.29220423201</v>
      </c>
      <c r="AC97">
        <v>465101.31951552199</v>
      </c>
      <c r="AD97">
        <v>270192.91590493399</v>
      </c>
      <c r="AE97">
        <v>173948.12812634901</v>
      </c>
      <c r="AF97">
        <v>-28942.914258693101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4251302.3724185303</v>
      </c>
      <c r="AO97">
        <v>4325370.8344392804</v>
      </c>
      <c r="AP97">
        <v>2028361.16556067</v>
      </c>
      <c r="AQ97">
        <v>0</v>
      </c>
      <c r="AR97">
        <v>6353731.9999999497</v>
      </c>
      <c r="AS97"/>
      <c r="AT97"/>
    </row>
    <row r="98" spans="1:46" x14ac:dyDescent="0.35">
      <c r="A98" t="str">
        <f t="shared" si="2"/>
        <v>1_2_2007</v>
      </c>
      <c r="B98">
        <v>1</v>
      </c>
      <c r="C98">
        <v>2</v>
      </c>
      <c r="D98" s="161">
        <v>2007</v>
      </c>
      <c r="E98">
        <v>50589582.999999903</v>
      </c>
      <c r="F98">
        <v>77227194</v>
      </c>
      <c r="G98">
        <v>67460493.999999896</v>
      </c>
      <c r="H98">
        <v>73228318</v>
      </c>
      <c r="I98">
        <v>3949848.0000000498</v>
      </c>
      <c r="J98">
        <v>66176086.4815249</v>
      </c>
      <c r="K98">
        <v>2112169.63842715</v>
      </c>
      <c r="L98">
        <v>3656908.9076589099</v>
      </c>
      <c r="M98">
        <v>1.0531231772917899</v>
      </c>
      <c r="N98">
        <v>2960410.5104645798</v>
      </c>
      <c r="O98">
        <v>3.4737772568830998</v>
      </c>
      <c r="P98">
        <v>31985.6632686577</v>
      </c>
      <c r="Q98">
        <v>7.6552460819848998</v>
      </c>
      <c r="R98">
        <v>3.9312332639705598</v>
      </c>
      <c r="S98">
        <v>0</v>
      </c>
      <c r="T98">
        <v>0</v>
      </c>
      <c r="U98">
        <v>0</v>
      </c>
      <c r="V98">
        <v>0</v>
      </c>
      <c r="W98">
        <v>0</v>
      </c>
      <c r="X98">
        <v>0.29538272730969101</v>
      </c>
      <c r="Y98">
        <v>0</v>
      </c>
      <c r="Z98">
        <v>3497589.07235935</v>
      </c>
      <c r="AA98">
        <v>-878033.74971336103</v>
      </c>
      <c r="AB98">
        <v>147816.65885485199</v>
      </c>
      <c r="AC98">
        <v>350928.80166134302</v>
      </c>
      <c r="AD98">
        <v>-114650.670153078</v>
      </c>
      <c r="AE98">
        <v>-456240.43868816597</v>
      </c>
      <c r="AF98">
        <v>-145945.44803015899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2401464.2262907801</v>
      </c>
      <c r="AO98">
        <v>2416305.0042090998</v>
      </c>
      <c r="AP98">
        <v>1533542.99579095</v>
      </c>
      <c r="AQ98">
        <v>1817976</v>
      </c>
      <c r="AR98">
        <v>5767824.0000000503</v>
      </c>
      <c r="AS98"/>
      <c r="AT98"/>
    </row>
    <row r="99" spans="1:46" x14ac:dyDescent="0.35">
      <c r="A99" t="str">
        <f t="shared" si="2"/>
        <v>1_2_2008</v>
      </c>
      <c r="B99">
        <v>1</v>
      </c>
      <c r="C99">
        <v>2</v>
      </c>
      <c r="D99" s="161">
        <v>2008</v>
      </c>
      <c r="E99">
        <v>55076221.999999903</v>
      </c>
      <c r="F99">
        <v>81700280</v>
      </c>
      <c r="G99">
        <v>73228318</v>
      </c>
      <c r="H99">
        <v>86665208.999999896</v>
      </c>
      <c r="I99">
        <v>8950251.9999999292</v>
      </c>
      <c r="J99">
        <v>78545466.933880404</v>
      </c>
      <c r="K99">
        <v>8376617.7863741098</v>
      </c>
      <c r="L99">
        <v>3812614.81857108</v>
      </c>
      <c r="M99">
        <v>0.98407387252579903</v>
      </c>
      <c r="N99">
        <v>2923237.3368473998</v>
      </c>
      <c r="O99">
        <v>3.8650720439303101</v>
      </c>
      <c r="P99">
        <v>31971.510669302399</v>
      </c>
      <c r="Q99">
        <v>7.6396311624279498</v>
      </c>
      <c r="R99">
        <v>3.96819347921141</v>
      </c>
      <c r="S99">
        <v>0</v>
      </c>
      <c r="T99">
        <v>0</v>
      </c>
      <c r="U99">
        <v>0</v>
      </c>
      <c r="V99">
        <v>0</v>
      </c>
      <c r="W99">
        <v>0</v>
      </c>
      <c r="X99">
        <v>0.27132015336854398</v>
      </c>
      <c r="Y99">
        <v>0</v>
      </c>
      <c r="Z99">
        <v>6696884.7684349502</v>
      </c>
      <c r="AA99">
        <v>-343491.767400579</v>
      </c>
      <c r="AB99">
        <v>31324.0223705961</v>
      </c>
      <c r="AC99">
        <v>673367.55356393801</v>
      </c>
      <c r="AD99">
        <v>79999.844580343197</v>
      </c>
      <c r="AE99">
        <v>313802.60745163198</v>
      </c>
      <c r="AF99">
        <v>6642.7884872517598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7458529.8174881302</v>
      </c>
      <c r="AO99">
        <v>7570510.3675614102</v>
      </c>
      <c r="AP99">
        <v>1379741.63243852</v>
      </c>
      <c r="AQ99">
        <v>4486638.9999999898</v>
      </c>
      <c r="AR99">
        <v>13436890.999999899</v>
      </c>
      <c r="AS99"/>
      <c r="AT99"/>
    </row>
    <row r="100" spans="1:46" x14ac:dyDescent="0.35">
      <c r="A100" t="str">
        <f t="shared" si="2"/>
        <v>1_2_2009</v>
      </c>
      <c r="B100">
        <v>1</v>
      </c>
      <c r="C100">
        <v>2</v>
      </c>
      <c r="D100" s="161">
        <v>2009</v>
      </c>
      <c r="E100">
        <v>56427308.999999903</v>
      </c>
      <c r="F100">
        <v>82829583</v>
      </c>
      <c r="G100">
        <v>86665208.999999896</v>
      </c>
      <c r="H100">
        <v>78047143</v>
      </c>
      <c r="I100">
        <v>-9969152.9999999404</v>
      </c>
      <c r="J100">
        <v>76425292.592055097</v>
      </c>
      <c r="K100">
        <v>-2921970.54756425</v>
      </c>
      <c r="L100">
        <v>3707858.8640000299</v>
      </c>
      <c r="M100">
        <v>1.2262722444865399</v>
      </c>
      <c r="N100">
        <v>2859400.3000248699</v>
      </c>
      <c r="O100">
        <v>2.7993771030548298</v>
      </c>
      <c r="P100">
        <v>30635.963736629499</v>
      </c>
      <c r="Q100">
        <v>7.9046071938323301</v>
      </c>
      <c r="R100">
        <v>4.04996805536127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0.26482370442297698</v>
      </c>
      <c r="Y100">
        <v>0</v>
      </c>
      <c r="Z100">
        <v>373194.49548222101</v>
      </c>
      <c r="AA100">
        <v>-2719471.4071013601</v>
      </c>
      <c r="AB100">
        <v>-167074.65510995401</v>
      </c>
      <c r="AC100">
        <v>-2310576.6127408701</v>
      </c>
      <c r="AD100">
        <v>374688.100300144</v>
      </c>
      <c r="AE100">
        <v>768717.564178937</v>
      </c>
      <c r="AF100">
        <v>-39327.655745145901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-3719850.1707360302</v>
      </c>
      <c r="AO100">
        <v>-3643218.0693118102</v>
      </c>
      <c r="AP100">
        <v>-6325934.9306881297</v>
      </c>
      <c r="AQ100">
        <v>1351087</v>
      </c>
      <c r="AR100">
        <v>-8618065.9999999404</v>
      </c>
      <c r="AS100"/>
      <c r="AT100"/>
    </row>
    <row r="101" spans="1:46" x14ac:dyDescent="0.35">
      <c r="A101" t="str">
        <f t="shared" si="2"/>
        <v>1_2_2010</v>
      </c>
      <c r="B101">
        <v>1</v>
      </c>
      <c r="C101">
        <v>2</v>
      </c>
      <c r="D101" s="161">
        <v>2010</v>
      </c>
      <c r="E101">
        <v>56427308.999999903</v>
      </c>
      <c r="F101">
        <v>82829583</v>
      </c>
      <c r="G101">
        <v>78047143</v>
      </c>
      <c r="H101">
        <v>73994753.999999896</v>
      </c>
      <c r="I101">
        <v>-4052389.00000002</v>
      </c>
      <c r="J101">
        <v>77552781.172320396</v>
      </c>
      <c r="K101">
        <v>1127488.5802653001</v>
      </c>
      <c r="L101">
        <v>3570552.0467144102</v>
      </c>
      <c r="M101">
        <v>1.2194090351872</v>
      </c>
      <c r="N101">
        <v>2870003.0320191202</v>
      </c>
      <c r="O101">
        <v>3.2677661049634601</v>
      </c>
      <c r="P101">
        <v>29910.287590214499</v>
      </c>
      <c r="Q101">
        <v>7.9210724628034201</v>
      </c>
      <c r="R101">
        <v>4.0016641587497999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0.26482370442297698</v>
      </c>
      <c r="Y101">
        <v>0</v>
      </c>
      <c r="Z101">
        <v>359421.89610893797</v>
      </c>
      <c r="AA101">
        <v>-280791.55221328599</v>
      </c>
      <c r="AB101">
        <v>64889.200022859302</v>
      </c>
      <c r="AC101">
        <v>1001190.30739578</v>
      </c>
      <c r="AD101">
        <v>216262.348850882</v>
      </c>
      <c r="AE101">
        <v>93648.789066334706</v>
      </c>
      <c r="AF101">
        <v>39748.706616491603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1494369.695848</v>
      </c>
      <c r="AO101">
        <v>1622159.7753057301</v>
      </c>
      <c r="AP101">
        <v>-5674548.7753057498</v>
      </c>
      <c r="AQ101">
        <v>0</v>
      </c>
      <c r="AR101">
        <v>-4052389.00000002</v>
      </c>
      <c r="AS101"/>
      <c r="AT101"/>
    </row>
    <row r="102" spans="1:46" x14ac:dyDescent="0.35">
      <c r="A102" t="str">
        <f t="shared" si="2"/>
        <v>1_2_2011</v>
      </c>
      <c r="B102">
        <v>1</v>
      </c>
      <c r="C102">
        <v>2</v>
      </c>
      <c r="D102" s="161">
        <v>2011</v>
      </c>
      <c r="E102">
        <v>56896636.999999903</v>
      </c>
      <c r="F102">
        <v>83431337</v>
      </c>
      <c r="G102">
        <v>73994753.999999896</v>
      </c>
      <c r="H102">
        <v>78590941.999999896</v>
      </c>
      <c r="I102">
        <v>4126859.99999998</v>
      </c>
      <c r="J102">
        <v>84052864.260496095</v>
      </c>
      <c r="K102">
        <v>5802124.6561887898</v>
      </c>
      <c r="L102">
        <v>3792981.8469562898</v>
      </c>
      <c r="M102">
        <v>1.2466382031955401</v>
      </c>
      <c r="N102">
        <v>2882364.73810934</v>
      </c>
      <c r="O102">
        <v>3.99461155954085</v>
      </c>
      <c r="P102">
        <v>29364.1905614885</v>
      </c>
      <c r="Q102">
        <v>8.3495069703328806</v>
      </c>
      <c r="R102">
        <v>4.0609398706640603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0.26263923120798799</v>
      </c>
      <c r="Y102">
        <v>0</v>
      </c>
      <c r="Z102">
        <v>3394045.88153071</v>
      </c>
      <c r="AA102">
        <v>-443623.09531414497</v>
      </c>
      <c r="AB102">
        <v>146571.375903056</v>
      </c>
      <c r="AC102">
        <v>1281602.71841738</v>
      </c>
      <c r="AD102">
        <v>174211.125262438</v>
      </c>
      <c r="AE102">
        <v>928486.37513542396</v>
      </c>
      <c r="AF102">
        <v>-44336.549002287698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5436957.8319325801</v>
      </c>
      <c r="AO102">
        <v>5542952.6005611001</v>
      </c>
      <c r="AP102">
        <v>-1416092.6005611201</v>
      </c>
      <c r="AQ102">
        <v>469328</v>
      </c>
      <c r="AR102">
        <v>4596187.9999999702</v>
      </c>
      <c r="AS102"/>
      <c r="AT102"/>
    </row>
    <row r="103" spans="1:46" x14ac:dyDescent="0.35">
      <c r="A103" t="str">
        <f t="shared" si="2"/>
        <v>1_2_2012</v>
      </c>
      <c r="B103">
        <v>1</v>
      </c>
      <c r="C103">
        <v>2</v>
      </c>
      <c r="D103" s="161">
        <v>2012</v>
      </c>
      <c r="E103">
        <v>58547946.999999903</v>
      </c>
      <c r="F103">
        <v>85082647</v>
      </c>
      <c r="G103">
        <v>78590941.999999896</v>
      </c>
      <c r="H103">
        <v>85082647</v>
      </c>
      <c r="I103">
        <v>4840395.0000000596</v>
      </c>
      <c r="J103">
        <v>90594186.652095705</v>
      </c>
      <c r="K103">
        <v>4787441.0810392099</v>
      </c>
      <c r="L103">
        <v>4055905.8360014898</v>
      </c>
      <c r="M103">
        <v>1.2093936588409699</v>
      </c>
      <c r="N103">
        <v>2890718.4350246098</v>
      </c>
      <c r="O103">
        <v>4.0060224383444201</v>
      </c>
      <c r="P103">
        <v>29026.064510323398</v>
      </c>
      <c r="Q103">
        <v>8.3613680927189407</v>
      </c>
      <c r="R103">
        <v>4.3922807079810999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0.33186352375429901</v>
      </c>
      <c r="Y103">
        <v>0</v>
      </c>
      <c r="Z103">
        <v>4061283.6560195298</v>
      </c>
      <c r="AA103">
        <v>194056.838032956</v>
      </c>
      <c r="AB103">
        <v>234553.94328296001</v>
      </c>
      <c r="AC103">
        <v>21725.673959994801</v>
      </c>
      <c r="AD103">
        <v>116019.04582389801</v>
      </c>
      <c r="AE103">
        <v>8023.7262317999302</v>
      </c>
      <c r="AF103">
        <v>-140310.46483275201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-38645.1718183704</v>
      </c>
      <c r="AM103">
        <v>0</v>
      </c>
      <c r="AN103">
        <v>4456707.2467000103</v>
      </c>
      <c r="AO103">
        <v>4434307.3459119396</v>
      </c>
      <c r="AP103">
        <v>406087.65408812498</v>
      </c>
      <c r="AQ103">
        <v>1651310</v>
      </c>
      <c r="AR103">
        <v>6491705.0000000596</v>
      </c>
      <c r="AS103"/>
      <c r="AT103"/>
    </row>
    <row r="104" spans="1:46" x14ac:dyDescent="0.35">
      <c r="A104" t="str">
        <f t="shared" si="2"/>
        <v>1_2_2013</v>
      </c>
      <c r="B104">
        <v>1</v>
      </c>
      <c r="C104">
        <v>2</v>
      </c>
      <c r="D104" s="161">
        <v>2013</v>
      </c>
      <c r="E104">
        <v>58547946.999999903</v>
      </c>
      <c r="F104">
        <v>85082647</v>
      </c>
      <c r="G104">
        <v>85082647</v>
      </c>
      <c r="H104">
        <v>89235247.999999896</v>
      </c>
      <c r="I104">
        <v>4152600.9999999399</v>
      </c>
      <c r="J104">
        <v>95692286.754265293</v>
      </c>
      <c r="K104">
        <v>5098100.1021696599</v>
      </c>
      <c r="L104">
        <v>4759016.3725200798</v>
      </c>
      <c r="M104">
        <v>1.3025512331592299</v>
      </c>
      <c r="N104">
        <v>2933920.51637627</v>
      </c>
      <c r="O104">
        <v>3.8564354344721901</v>
      </c>
      <c r="P104">
        <v>29651.6940313913</v>
      </c>
      <c r="Q104">
        <v>8.1912344244965496</v>
      </c>
      <c r="R104">
        <v>4.3543768084643499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0.49911987520245499</v>
      </c>
      <c r="Y104">
        <v>0</v>
      </c>
      <c r="Z104">
        <v>6704802.7538201697</v>
      </c>
      <c r="AA104">
        <v>-1084100.18678231</v>
      </c>
      <c r="AB104">
        <v>350472.208686675</v>
      </c>
      <c r="AC104">
        <v>-283779.633165084</v>
      </c>
      <c r="AD104">
        <v>-193774.219752228</v>
      </c>
      <c r="AE104">
        <v>-350117.73320179799</v>
      </c>
      <c r="AF104">
        <v>-7399.24257871384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-175993.405950257</v>
      </c>
      <c r="AM104">
        <v>0</v>
      </c>
      <c r="AN104">
        <v>4960110.5410764497</v>
      </c>
      <c r="AO104">
        <v>4673698.7639808599</v>
      </c>
      <c r="AP104">
        <v>-521097.76398092601</v>
      </c>
      <c r="AQ104">
        <v>0</v>
      </c>
      <c r="AR104">
        <v>4152600.9999999399</v>
      </c>
      <c r="AS104"/>
      <c r="AT104"/>
    </row>
    <row r="105" spans="1:46" x14ac:dyDescent="0.35">
      <c r="A105" t="str">
        <f t="shared" si="2"/>
        <v>1_2_2014</v>
      </c>
      <c r="B105">
        <v>1</v>
      </c>
      <c r="C105">
        <v>2</v>
      </c>
      <c r="D105" s="161">
        <v>2014</v>
      </c>
      <c r="E105">
        <v>58547946.999999903</v>
      </c>
      <c r="F105">
        <v>85082647</v>
      </c>
      <c r="G105">
        <v>89235247.999999896</v>
      </c>
      <c r="H105">
        <v>87881509.999999896</v>
      </c>
      <c r="I105">
        <v>-1353737.99999997</v>
      </c>
      <c r="J105">
        <v>95974352.391662702</v>
      </c>
      <c r="K105">
        <v>282065.63739735301</v>
      </c>
      <c r="L105">
        <v>4799895.8776813801</v>
      </c>
      <c r="M105">
        <v>1.3144270607834301</v>
      </c>
      <c r="N105">
        <v>2960982.0707136299</v>
      </c>
      <c r="O105">
        <v>3.6467656461976299</v>
      </c>
      <c r="P105">
        <v>29616.615171667399</v>
      </c>
      <c r="Q105">
        <v>8.1964333994495107</v>
      </c>
      <c r="R105">
        <v>4.4018660585997997</v>
      </c>
      <c r="S105">
        <v>0</v>
      </c>
      <c r="T105">
        <v>0</v>
      </c>
      <c r="U105">
        <v>0</v>
      </c>
      <c r="V105">
        <v>0</v>
      </c>
      <c r="W105">
        <v>0.24738525844467199</v>
      </c>
      <c r="X105">
        <v>0.500401696407903</v>
      </c>
      <c r="Y105">
        <v>0</v>
      </c>
      <c r="Z105">
        <v>1502332.1901932701</v>
      </c>
      <c r="AA105">
        <v>55512.583336844596</v>
      </c>
      <c r="AB105">
        <v>294918.08818103903</v>
      </c>
      <c r="AC105">
        <v>-423297.838794632</v>
      </c>
      <c r="AD105">
        <v>-25153.9934546978</v>
      </c>
      <c r="AE105">
        <v>-24982.765574565201</v>
      </c>
      <c r="AF105">
        <v>-36553.591457685703</v>
      </c>
      <c r="AG105">
        <v>0</v>
      </c>
      <c r="AH105">
        <v>0</v>
      </c>
      <c r="AI105">
        <v>0</v>
      </c>
      <c r="AJ105">
        <v>0</v>
      </c>
      <c r="AK105">
        <v>-892969.27035592496</v>
      </c>
      <c r="AL105">
        <v>-2655.0671301244902</v>
      </c>
      <c r="AM105">
        <v>0</v>
      </c>
      <c r="AN105">
        <v>447150.33494352899</v>
      </c>
      <c r="AO105">
        <v>420030.787136139</v>
      </c>
      <c r="AP105">
        <v>-1773768.78713611</v>
      </c>
      <c r="AQ105">
        <v>0</v>
      </c>
      <c r="AR105">
        <v>-1353737.99999997</v>
      </c>
      <c r="AS105"/>
      <c r="AT105"/>
    </row>
    <row r="106" spans="1:46" x14ac:dyDescent="0.35">
      <c r="A106" t="str">
        <f t="shared" si="2"/>
        <v>1_2_2015</v>
      </c>
      <c r="B106">
        <v>1</v>
      </c>
      <c r="C106">
        <v>2</v>
      </c>
      <c r="D106" s="161">
        <v>2015</v>
      </c>
      <c r="E106">
        <v>58547946.999999903</v>
      </c>
      <c r="F106">
        <v>85082647</v>
      </c>
      <c r="G106">
        <v>87881509.999999896</v>
      </c>
      <c r="H106">
        <v>86693927</v>
      </c>
      <c r="I106">
        <v>-1187582.99999997</v>
      </c>
      <c r="J106">
        <v>89329331.183309793</v>
      </c>
      <c r="K106">
        <v>-6645021.2083528601</v>
      </c>
      <c r="L106">
        <v>4871498.1007872196</v>
      </c>
      <c r="M106">
        <v>1.33197285420914</v>
      </c>
      <c r="N106">
        <v>2991780.5651158602</v>
      </c>
      <c r="O106">
        <v>2.6737722461831099</v>
      </c>
      <c r="P106">
        <v>31135.318346373399</v>
      </c>
      <c r="Q106">
        <v>7.9606179919511098</v>
      </c>
      <c r="R106">
        <v>4.5505309502995797</v>
      </c>
      <c r="S106">
        <v>0</v>
      </c>
      <c r="T106">
        <v>0</v>
      </c>
      <c r="U106">
        <v>0</v>
      </c>
      <c r="V106">
        <v>0</v>
      </c>
      <c r="W106">
        <v>1.2220682989960301</v>
      </c>
      <c r="X106">
        <v>0.66072405578969295</v>
      </c>
      <c r="Y106">
        <v>0</v>
      </c>
      <c r="Z106">
        <v>744806.18475305603</v>
      </c>
      <c r="AA106">
        <v>-398836.30908234202</v>
      </c>
      <c r="AB106">
        <v>324702.02110720798</v>
      </c>
      <c r="AC106">
        <v>-2253382.8039763798</v>
      </c>
      <c r="AD106">
        <v>-499430.45096510299</v>
      </c>
      <c r="AE106">
        <v>-487349.25866684399</v>
      </c>
      <c r="AF106">
        <v>-105753.984309348</v>
      </c>
      <c r="AG106">
        <v>0</v>
      </c>
      <c r="AH106">
        <v>0</v>
      </c>
      <c r="AI106">
        <v>0</v>
      </c>
      <c r="AJ106">
        <v>0</v>
      </c>
      <c r="AK106">
        <v>-3539110.6969009801</v>
      </c>
      <c r="AL106">
        <v>-91964.472767581799</v>
      </c>
      <c r="AM106">
        <v>0</v>
      </c>
      <c r="AN106">
        <v>-6306319.7708083196</v>
      </c>
      <c r="AO106">
        <v>-6167716.0378403803</v>
      </c>
      <c r="AP106">
        <v>4980133.0378404101</v>
      </c>
      <c r="AQ106">
        <v>0</v>
      </c>
      <c r="AR106">
        <v>-1187582.99999997</v>
      </c>
      <c r="AS106"/>
      <c r="AT106"/>
    </row>
    <row r="107" spans="1:46" x14ac:dyDescent="0.35">
      <c r="A107" t="str">
        <f t="shared" si="2"/>
        <v>1_2_2016</v>
      </c>
      <c r="B107">
        <v>1</v>
      </c>
      <c r="C107">
        <v>2</v>
      </c>
      <c r="D107" s="161">
        <v>2016</v>
      </c>
      <c r="E107">
        <v>58547946.999999903</v>
      </c>
      <c r="F107">
        <v>85082647</v>
      </c>
      <c r="G107">
        <v>86693927</v>
      </c>
      <c r="H107">
        <v>85389957</v>
      </c>
      <c r="I107">
        <v>-1303970</v>
      </c>
      <c r="J107">
        <v>85904119.070327803</v>
      </c>
      <c r="K107">
        <v>-3425212.11298197</v>
      </c>
      <c r="L107">
        <v>4942688.8515519202</v>
      </c>
      <c r="M107">
        <v>1.28417229233317</v>
      </c>
      <c r="N107">
        <v>3014227.83755079</v>
      </c>
      <c r="O107">
        <v>2.3705148254045501</v>
      </c>
      <c r="P107">
        <v>31918.622884406101</v>
      </c>
      <c r="Q107">
        <v>7.4848797214016702</v>
      </c>
      <c r="R107">
        <v>5.2191710120937298</v>
      </c>
      <c r="S107">
        <v>0</v>
      </c>
      <c r="T107">
        <v>0</v>
      </c>
      <c r="U107">
        <v>0</v>
      </c>
      <c r="V107">
        <v>0</v>
      </c>
      <c r="W107">
        <v>2.2220682989960299</v>
      </c>
      <c r="X107">
        <v>0.77435010658870695</v>
      </c>
      <c r="Y107">
        <v>0</v>
      </c>
      <c r="Z107">
        <v>1814285.9615344901</v>
      </c>
      <c r="AA107">
        <v>720465.71863758995</v>
      </c>
      <c r="AB107">
        <v>270836.16880317102</v>
      </c>
      <c r="AC107">
        <v>-814949.76845949399</v>
      </c>
      <c r="AD107">
        <v>-190172.80792974099</v>
      </c>
      <c r="AE107">
        <v>-701996.70010736794</v>
      </c>
      <c r="AF107">
        <v>-356206.45778003999</v>
      </c>
      <c r="AG107">
        <v>0</v>
      </c>
      <c r="AH107">
        <v>0</v>
      </c>
      <c r="AI107">
        <v>0</v>
      </c>
      <c r="AJ107">
        <v>0</v>
      </c>
      <c r="AK107">
        <v>-3814940.3485390702</v>
      </c>
      <c r="AL107">
        <v>-68202.950694479601</v>
      </c>
      <c r="AM107">
        <v>0</v>
      </c>
      <c r="AN107">
        <v>-3140881.1845349399</v>
      </c>
      <c r="AO107">
        <v>-3140111.0392680098</v>
      </c>
      <c r="AP107">
        <v>1836141.0392680101</v>
      </c>
      <c r="AQ107">
        <v>0</v>
      </c>
      <c r="AR107">
        <v>-1303970</v>
      </c>
      <c r="AS107"/>
      <c r="AT107"/>
    </row>
    <row r="108" spans="1:46" x14ac:dyDescent="0.35">
      <c r="A108" t="str">
        <f t="shared" si="2"/>
        <v>1_2_2017</v>
      </c>
      <c r="B108">
        <v>1</v>
      </c>
      <c r="C108">
        <v>2</v>
      </c>
      <c r="D108" s="161">
        <v>2017</v>
      </c>
      <c r="E108">
        <v>58547946.999999903</v>
      </c>
      <c r="F108">
        <v>85082647</v>
      </c>
      <c r="G108">
        <v>85389957</v>
      </c>
      <c r="H108">
        <v>83224405.999999896</v>
      </c>
      <c r="I108">
        <v>-2165551.00000004</v>
      </c>
      <c r="J108">
        <v>82395740.310322195</v>
      </c>
      <c r="K108">
        <v>-3508378.7600056101</v>
      </c>
      <c r="L108">
        <v>4935648.1575116497</v>
      </c>
      <c r="M108">
        <v>1.3113509443510001</v>
      </c>
      <c r="N108">
        <v>3037335.40319514</v>
      </c>
      <c r="O108">
        <v>2.5862265193790601</v>
      </c>
      <c r="P108">
        <v>31681.376517337401</v>
      </c>
      <c r="Q108">
        <v>7.38554308266351</v>
      </c>
      <c r="R108">
        <v>5.4553736820182603</v>
      </c>
      <c r="S108">
        <v>0</v>
      </c>
      <c r="T108">
        <v>0</v>
      </c>
      <c r="U108">
        <v>0</v>
      </c>
      <c r="V108">
        <v>0</v>
      </c>
      <c r="W108">
        <v>3.2220682989960299</v>
      </c>
      <c r="X108">
        <v>0.79966706603734505</v>
      </c>
      <c r="Y108">
        <v>0</v>
      </c>
      <c r="Z108">
        <v>444992.24102407298</v>
      </c>
      <c r="AA108">
        <v>-157493.82055307701</v>
      </c>
      <c r="AB108">
        <v>281073.76596124802</v>
      </c>
      <c r="AC108">
        <v>591115.70546269801</v>
      </c>
      <c r="AD108">
        <v>39235.000829724697</v>
      </c>
      <c r="AE108">
        <v>-550158.97943632398</v>
      </c>
      <c r="AF108">
        <v>-174688.08440462101</v>
      </c>
      <c r="AG108">
        <v>0</v>
      </c>
      <c r="AH108">
        <v>0</v>
      </c>
      <c r="AI108">
        <v>0</v>
      </c>
      <c r="AJ108">
        <v>0</v>
      </c>
      <c r="AK108">
        <v>-3757559.5383897698</v>
      </c>
      <c r="AL108">
        <v>-72238.441565267494</v>
      </c>
      <c r="AM108">
        <v>0</v>
      </c>
      <c r="AN108">
        <v>-3355722.15107131</v>
      </c>
      <c r="AO108">
        <v>-3362430.9017767599</v>
      </c>
      <c r="AP108">
        <v>1196879.9017767201</v>
      </c>
      <c r="AQ108">
        <v>0</v>
      </c>
      <c r="AR108">
        <v>-2165551.00000004</v>
      </c>
      <c r="AS108"/>
      <c r="AT108"/>
    </row>
    <row r="109" spans="1:46" x14ac:dyDescent="0.35">
      <c r="A109" t="str">
        <f t="shared" si="2"/>
        <v>1_2_2018</v>
      </c>
      <c r="B109">
        <v>1</v>
      </c>
      <c r="C109">
        <v>2</v>
      </c>
      <c r="D109" s="161">
        <v>2018</v>
      </c>
      <c r="E109">
        <v>58547946.999999903</v>
      </c>
      <c r="F109">
        <v>85082647</v>
      </c>
      <c r="G109">
        <v>83224405.999999896</v>
      </c>
      <c r="H109">
        <v>81764133</v>
      </c>
      <c r="I109">
        <v>-1460272.9999999399</v>
      </c>
      <c r="J109">
        <v>78605856.087723196</v>
      </c>
      <c r="K109">
        <v>-3789884.2225989699</v>
      </c>
      <c r="L109">
        <v>4980651.9330921499</v>
      </c>
      <c r="M109">
        <v>1.3074118019554899</v>
      </c>
      <c r="N109">
        <v>3060973.7249468202</v>
      </c>
      <c r="O109">
        <v>2.8706486977246102</v>
      </c>
      <c r="P109">
        <v>31812.7231586532</v>
      </c>
      <c r="Q109">
        <v>7.1973304570354903</v>
      </c>
      <c r="R109">
        <v>5.7996856999101896</v>
      </c>
      <c r="S109">
        <v>0</v>
      </c>
      <c r="T109">
        <v>0</v>
      </c>
      <c r="U109">
        <v>0</v>
      </c>
      <c r="V109">
        <v>0</v>
      </c>
      <c r="W109">
        <v>4.2220682989960299</v>
      </c>
      <c r="X109">
        <v>0.83356369438538902</v>
      </c>
      <c r="Y109">
        <v>0.551536879679145</v>
      </c>
      <c r="Z109">
        <v>1899432.77759291</v>
      </c>
      <c r="AA109">
        <v>199748.07548530301</v>
      </c>
      <c r="AB109">
        <v>245984.49085961701</v>
      </c>
      <c r="AC109">
        <v>721512.41128348804</v>
      </c>
      <c r="AD109">
        <v>-51371.542616042403</v>
      </c>
      <c r="AE109">
        <v>-565686.98232164897</v>
      </c>
      <c r="AF109">
        <v>-215940.670729662</v>
      </c>
      <c r="AG109">
        <v>0</v>
      </c>
      <c r="AH109">
        <v>0</v>
      </c>
      <c r="AI109">
        <v>0</v>
      </c>
      <c r="AJ109">
        <v>0</v>
      </c>
      <c r="AK109">
        <v>-3662265.11382506</v>
      </c>
      <c r="AL109">
        <v>-19436.222388653299</v>
      </c>
      <c r="AM109">
        <v>-2506478.9731177799</v>
      </c>
      <c r="AN109">
        <v>-3954501.7497775299</v>
      </c>
      <c r="AO109">
        <v>-3915681.1985097802</v>
      </c>
      <c r="AP109">
        <v>2455408.1985098301</v>
      </c>
      <c r="AQ109">
        <v>0</v>
      </c>
      <c r="AR109">
        <v>-1460272.9999999399</v>
      </c>
      <c r="AS109"/>
      <c r="AT109"/>
    </row>
    <row r="110" spans="1:46" x14ac:dyDescent="0.35">
      <c r="A110" t="str">
        <f t="shared" si="2"/>
        <v>1_10_2002</v>
      </c>
      <c r="B110">
        <v>1</v>
      </c>
      <c r="C110">
        <v>10</v>
      </c>
      <c r="D110" s="161">
        <v>2002</v>
      </c>
      <c r="E110">
        <v>0</v>
      </c>
      <c r="F110">
        <v>2929500931</v>
      </c>
      <c r="G110">
        <v>0</v>
      </c>
      <c r="H110">
        <v>0</v>
      </c>
      <c r="I110">
        <v>0</v>
      </c>
      <c r="J110">
        <v>0</v>
      </c>
      <c r="K110">
        <v>0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/>
      <c r="AT110"/>
    </row>
    <row r="111" spans="1:46" x14ac:dyDescent="0.35">
      <c r="A111" t="str">
        <f t="shared" si="2"/>
        <v>1_10_2003</v>
      </c>
      <c r="B111">
        <v>1</v>
      </c>
      <c r="C111">
        <v>10</v>
      </c>
      <c r="D111" s="161">
        <v>2003</v>
      </c>
      <c r="E111">
        <v>0</v>
      </c>
      <c r="F111">
        <v>2929500931</v>
      </c>
      <c r="G111">
        <v>0</v>
      </c>
      <c r="H111">
        <v>0</v>
      </c>
      <c r="I111">
        <v>0</v>
      </c>
      <c r="J111">
        <v>0</v>
      </c>
      <c r="K111">
        <v>0</v>
      </c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/>
      <c r="AT111"/>
    </row>
    <row r="112" spans="1:46" x14ac:dyDescent="0.35">
      <c r="A112" t="str">
        <f t="shared" si="2"/>
        <v>1_10_2004</v>
      </c>
      <c r="B112">
        <v>1</v>
      </c>
      <c r="C112">
        <v>10</v>
      </c>
      <c r="D112" s="161">
        <v>2004</v>
      </c>
      <c r="E112">
        <v>0</v>
      </c>
      <c r="F112">
        <v>2929500931</v>
      </c>
      <c r="G112">
        <v>0</v>
      </c>
      <c r="H112">
        <v>0</v>
      </c>
      <c r="I112">
        <v>0</v>
      </c>
      <c r="J112">
        <v>0</v>
      </c>
      <c r="K112">
        <v>0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/>
      <c r="AT112"/>
    </row>
    <row r="113" spans="1:46" x14ac:dyDescent="0.35">
      <c r="A113" t="str">
        <f t="shared" si="2"/>
        <v>1_10_2005</v>
      </c>
      <c r="B113">
        <v>1</v>
      </c>
      <c r="C113">
        <v>10</v>
      </c>
      <c r="D113" s="161">
        <v>2005</v>
      </c>
      <c r="E113">
        <v>0</v>
      </c>
      <c r="F113">
        <v>2929500931</v>
      </c>
      <c r="G113">
        <v>0</v>
      </c>
      <c r="H113">
        <v>0</v>
      </c>
      <c r="I113">
        <v>0</v>
      </c>
      <c r="J113">
        <v>0</v>
      </c>
      <c r="K113">
        <v>0</v>
      </c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/>
      <c r="AT113"/>
    </row>
    <row r="114" spans="1:46" x14ac:dyDescent="0.35">
      <c r="A114" t="str">
        <f t="shared" si="2"/>
        <v>1_10_2006</v>
      </c>
      <c r="B114">
        <v>1</v>
      </c>
      <c r="C114">
        <v>10</v>
      </c>
      <c r="D114" s="161">
        <v>2006</v>
      </c>
      <c r="E114">
        <v>0</v>
      </c>
      <c r="F114">
        <v>2929500931</v>
      </c>
      <c r="G114">
        <v>0</v>
      </c>
      <c r="H114">
        <v>0</v>
      </c>
      <c r="I114">
        <v>0</v>
      </c>
      <c r="J114">
        <v>0</v>
      </c>
      <c r="K114">
        <v>0</v>
      </c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/>
      <c r="AT114"/>
    </row>
    <row r="115" spans="1:46" x14ac:dyDescent="0.35">
      <c r="A115" t="str">
        <f t="shared" si="2"/>
        <v>1_10_2007</v>
      </c>
      <c r="B115">
        <v>1</v>
      </c>
      <c r="C115">
        <v>10</v>
      </c>
      <c r="D115" s="161">
        <v>2007</v>
      </c>
      <c r="E115">
        <v>0</v>
      </c>
      <c r="F115">
        <v>2929500931</v>
      </c>
      <c r="G115">
        <v>0</v>
      </c>
      <c r="H115">
        <v>0</v>
      </c>
      <c r="I115">
        <v>0</v>
      </c>
      <c r="J115">
        <v>0</v>
      </c>
      <c r="K115">
        <v>0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/>
      <c r="AT115"/>
    </row>
    <row r="116" spans="1:46" x14ac:dyDescent="0.35">
      <c r="A116" t="str">
        <f t="shared" si="2"/>
        <v>1_10_2008</v>
      </c>
      <c r="B116">
        <v>1</v>
      </c>
      <c r="C116">
        <v>10</v>
      </c>
      <c r="D116" s="161">
        <v>2008</v>
      </c>
      <c r="E116">
        <v>0</v>
      </c>
      <c r="F116">
        <v>2929500931</v>
      </c>
      <c r="G116">
        <v>0</v>
      </c>
      <c r="H116">
        <v>0</v>
      </c>
      <c r="I116">
        <v>0</v>
      </c>
      <c r="J116">
        <v>0</v>
      </c>
      <c r="K116">
        <v>0</v>
      </c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/>
      <c r="AT116"/>
    </row>
    <row r="117" spans="1:46" x14ac:dyDescent="0.35">
      <c r="A117" t="str">
        <f t="shared" si="2"/>
        <v>1_10_2009</v>
      </c>
      <c r="B117">
        <v>1</v>
      </c>
      <c r="C117">
        <v>10</v>
      </c>
      <c r="D117" s="161">
        <v>2009</v>
      </c>
      <c r="E117">
        <v>0</v>
      </c>
      <c r="F117">
        <v>2929500931</v>
      </c>
      <c r="G117">
        <v>0</v>
      </c>
      <c r="H117">
        <v>0</v>
      </c>
      <c r="I117">
        <v>0</v>
      </c>
      <c r="J117">
        <v>0</v>
      </c>
      <c r="K117">
        <v>0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/>
      <c r="AT117"/>
    </row>
    <row r="118" spans="1:46" x14ac:dyDescent="0.35">
      <c r="A118" t="str">
        <f t="shared" si="2"/>
        <v>1_10_2010</v>
      </c>
      <c r="B118">
        <v>1</v>
      </c>
      <c r="C118">
        <v>10</v>
      </c>
      <c r="D118" s="161">
        <v>2010</v>
      </c>
      <c r="E118">
        <v>0</v>
      </c>
      <c r="F118">
        <v>2929500931</v>
      </c>
      <c r="G118">
        <v>0</v>
      </c>
      <c r="H118">
        <v>0</v>
      </c>
      <c r="I118">
        <v>0</v>
      </c>
      <c r="J118">
        <v>0</v>
      </c>
      <c r="K118">
        <v>0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/>
      <c r="AT118"/>
    </row>
    <row r="119" spans="1:46" x14ac:dyDescent="0.35">
      <c r="A119" t="str">
        <f t="shared" si="2"/>
        <v>1_10_2011</v>
      </c>
      <c r="B119">
        <v>1</v>
      </c>
      <c r="C119">
        <v>10</v>
      </c>
      <c r="D119" s="161">
        <v>2011</v>
      </c>
      <c r="E119">
        <v>0</v>
      </c>
      <c r="F119">
        <v>2929500931</v>
      </c>
      <c r="G119">
        <v>0</v>
      </c>
      <c r="H119">
        <v>0</v>
      </c>
      <c r="I119">
        <v>0</v>
      </c>
      <c r="J119">
        <v>0</v>
      </c>
      <c r="K119">
        <v>0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/>
      <c r="AT119"/>
    </row>
    <row r="120" spans="1:46" x14ac:dyDescent="0.35">
      <c r="A120" t="str">
        <f t="shared" si="2"/>
        <v>1_10_2012</v>
      </c>
      <c r="B120">
        <v>1</v>
      </c>
      <c r="C120">
        <v>10</v>
      </c>
      <c r="D120" s="161">
        <v>2012</v>
      </c>
      <c r="E120">
        <v>0</v>
      </c>
      <c r="F120">
        <v>2929500931</v>
      </c>
      <c r="G120">
        <v>0</v>
      </c>
      <c r="H120">
        <v>0</v>
      </c>
      <c r="I120">
        <v>0</v>
      </c>
      <c r="J120">
        <v>0</v>
      </c>
      <c r="K120">
        <v>0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/>
      <c r="AT120"/>
    </row>
    <row r="121" spans="1:46" x14ac:dyDescent="0.35">
      <c r="A121" t="str">
        <f t="shared" si="2"/>
        <v>1_10_2013</v>
      </c>
      <c r="B121">
        <v>1</v>
      </c>
      <c r="C121">
        <v>10</v>
      </c>
      <c r="D121" s="161">
        <v>2013</v>
      </c>
      <c r="E121">
        <v>0</v>
      </c>
      <c r="F121">
        <v>2929500931</v>
      </c>
      <c r="G121">
        <v>0</v>
      </c>
      <c r="H121">
        <v>0</v>
      </c>
      <c r="I121">
        <v>0</v>
      </c>
      <c r="J121">
        <v>0</v>
      </c>
      <c r="K121">
        <v>0</v>
      </c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/>
      <c r="AT121"/>
    </row>
    <row r="122" spans="1:46" x14ac:dyDescent="0.35">
      <c r="A122" t="str">
        <f t="shared" si="2"/>
        <v>1_10_2014</v>
      </c>
      <c r="B122">
        <v>1</v>
      </c>
      <c r="C122">
        <v>10</v>
      </c>
      <c r="D122" s="161">
        <v>2014</v>
      </c>
      <c r="E122">
        <v>0</v>
      </c>
      <c r="F122">
        <v>2929500931</v>
      </c>
      <c r="G122">
        <v>0</v>
      </c>
      <c r="H122">
        <v>0</v>
      </c>
      <c r="I122">
        <v>0</v>
      </c>
      <c r="J122">
        <v>0</v>
      </c>
      <c r="K122">
        <v>0</v>
      </c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/>
      <c r="AT122"/>
    </row>
    <row r="123" spans="1:46" x14ac:dyDescent="0.35">
      <c r="A123" t="str">
        <f t="shared" si="2"/>
        <v>1_10_2015</v>
      </c>
      <c r="B123">
        <v>1</v>
      </c>
      <c r="C123">
        <v>10</v>
      </c>
      <c r="D123" s="161">
        <v>2015</v>
      </c>
      <c r="E123">
        <v>0</v>
      </c>
      <c r="F123">
        <v>2929500931</v>
      </c>
      <c r="G123">
        <v>0</v>
      </c>
      <c r="H123">
        <v>0</v>
      </c>
      <c r="I123">
        <v>0</v>
      </c>
      <c r="J123">
        <v>0</v>
      </c>
      <c r="K123">
        <v>0</v>
      </c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/>
      <c r="AT123"/>
    </row>
    <row r="124" spans="1:46" x14ac:dyDescent="0.35">
      <c r="A124" t="str">
        <f t="shared" si="2"/>
        <v>1_10_2016</v>
      </c>
      <c r="B124">
        <v>1</v>
      </c>
      <c r="C124">
        <v>10</v>
      </c>
      <c r="D124" s="161">
        <v>2016</v>
      </c>
      <c r="E124">
        <v>0</v>
      </c>
      <c r="F124">
        <v>2929500931</v>
      </c>
      <c r="G124">
        <v>0</v>
      </c>
      <c r="H124">
        <v>0</v>
      </c>
      <c r="I124">
        <v>0</v>
      </c>
      <c r="J124">
        <v>0</v>
      </c>
      <c r="K124">
        <v>0</v>
      </c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/>
      <c r="AT124"/>
    </row>
    <row r="125" spans="1:46" x14ac:dyDescent="0.35">
      <c r="A125" t="str">
        <f t="shared" si="2"/>
        <v>1_10_2017</v>
      </c>
      <c r="B125">
        <v>1</v>
      </c>
      <c r="C125">
        <v>10</v>
      </c>
      <c r="D125" s="161">
        <v>2017</v>
      </c>
      <c r="E125">
        <v>0</v>
      </c>
      <c r="F125">
        <v>2929500931</v>
      </c>
      <c r="G125">
        <v>0</v>
      </c>
      <c r="H125">
        <v>0</v>
      </c>
      <c r="I125">
        <v>0</v>
      </c>
      <c r="J125">
        <v>0</v>
      </c>
      <c r="K125">
        <v>0</v>
      </c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/>
      <c r="AT125"/>
    </row>
    <row r="126" spans="1:46" x14ac:dyDescent="0.35">
      <c r="A126" t="str">
        <f t="shared" si="2"/>
        <v>1_10_2018</v>
      </c>
      <c r="B126">
        <v>1</v>
      </c>
      <c r="C126">
        <v>10</v>
      </c>
      <c r="D126" s="161">
        <v>2018</v>
      </c>
      <c r="E126">
        <v>0</v>
      </c>
      <c r="F126">
        <v>2929500931</v>
      </c>
      <c r="G126">
        <v>0</v>
      </c>
      <c r="H126">
        <v>0</v>
      </c>
      <c r="I126">
        <v>0</v>
      </c>
      <c r="J126">
        <v>0</v>
      </c>
      <c r="K126">
        <v>0</v>
      </c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/>
      <c r="AT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Gregory Erhardt</cp:lastModifiedBy>
  <dcterms:created xsi:type="dcterms:W3CDTF">2019-11-15T04:35:49Z</dcterms:created>
  <dcterms:modified xsi:type="dcterms:W3CDTF">2021-01-07T22:33:49Z</dcterms:modified>
</cp:coreProperties>
</file>